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yph\Desktop\wday\"/>
    </mc:Choice>
  </mc:AlternateContent>
  <bookViews>
    <workbookView xWindow="0" yWindow="0" windowWidth="17145" windowHeight="9060" tabRatio="266"/>
  </bookViews>
  <sheets>
    <sheet name="Sheet1" sheetId="1" r:id="rId1"/>
    <sheet name="Sheet2" sheetId="2" r:id="rId2"/>
  </sheets>
  <calcPr calcId="171027"/>
  <fileRecoveryPr repairLoad="1"/>
</workbook>
</file>

<file path=xl/calcChain.xml><?xml version="1.0" encoding="utf-8"?>
<calcChain xmlns="http://schemas.openxmlformats.org/spreadsheetml/2006/main">
  <c r="G263" i="1" l="1"/>
  <c r="F263" i="1"/>
  <c r="E263" i="1"/>
  <c r="D263" i="1"/>
  <c r="C263" i="1"/>
  <c r="C243" i="1"/>
  <c r="H263" i="1" l="1"/>
  <c r="DL263" i="1" s="1"/>
  <c r="DK263" i="1"/>
  <c r="DI263" i="1"/>
  <c r="DJ263" i="1"/>
  <c r="DH263" i="1"/>
  <c r="C450" i="1" l="1"/>
  <c r="DE22" i="1"/>
  <c r="DD22" i="1"/>
  <c r="DB22" i="1"/>
  <c r="DA22" i="1"/>
  <c r="DC22" i="1"/>
  <c r="H73" i="1"/>
  <c r="H183" i="1"/>
  <c r="G331" i="1"/>
  <c r="F331" i="1"/>
  <c r="E331" i="1"/>
  <c r="D331" i="1"/>
  <c r="C331" i="1"/>
  <c r="CX331" i="1" l="1"/>
  <c r="CW331" i="1"/>
  <c r="CY331" i="1"/>
  <c r="CV331" i="1"/>
  <c r="H331" i="1"/>
  <c r="D281" i="1" l="1"/>
  <c r="G312" i="1"/>
  <c r="F312" i="1"/>
  <c r="E312" i="1"/>
  <c r="CX312" i="1" s="1"/>
  <c r="D312" i="1"/>
  <c r="C312" i="1"/>
  <c r="G281" i="1"/>
  <c r="F281" i="1"/>
  <c r="E281" i="1"/>
  <c r="C281" i="1"/>
  <c r="CY312" i="1" l="1"/>
  <c r="CV312" i="1"/>
  <c r="CW312" i="1"/>
  <c r="CW281" i="1"/>
  <c r="CV281" i="1"/>
  <c r="CX281" i="1"/>
  <c r="CY281" i="1"/>
  <c r="D488" i="1"/>
  <c r="D208" i="1"/>
  <c r="G195" i="1"/>
  <c r="F195" i="1"/>
  <c r="E195" i="1"/>
  <c r="C195" i="1"/>
  <c r="D195" i="1"/>
  <c r="D175" i="1"/>
  <c r="D160" i="1"/>
  <c r="D34" i="1"/>
  <c r="D24" i="1"/>
  <c r="CP110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D136" i="1"/>
  <c r="D126" i="1"/>
  <c r="D110" i="1"/>
  <c r="D87" i="1"/>
  <c r="G110" i="1"/>
  <c r="F110" i="1"/>
  <c r="E110" i="1"/>
  <c r="C110" i="1"/>
  <c r="B110" i="1"/>
  <c r="CS110" i="1"/>
  <c r="CR110" i="1"/>
  <c r="CQ110" i="1"/>
  <c r="CO110" i="1"/>
  <c r="G136" i="1"/>
  <c r="F136" i="1"/>
  <c r="E136" i="1"/>
  <c r="C136" i="1"/>
  <c r="B136" i="1"/>
  <c r="G87" i="1"/>
  <c r="F87" i="1"/>
  <c r="E87" i="1"/>
  <c r="C87" i="1"/>
  <c r="B87" i="1"/>
  <c r="CW87" i="1" l="1"/>
  <c r="CV87" i="1"/>
  <c r="CX87" i="1"/>
  <c r="CU87" i="1"/>
  <c r="CY87" i="1"/>
  <c r="CW136" i="1"/>
  <c r="CW110" i="1"/>
  <c r="CX136" i="1"/>
  <c r="CY136" i="1"/>
  <c r="CX110" i="1"/>
  <c r="CU110" i="1"/>
  <c r="CY110" i="1"/>
  <c r="CV110" i="1"/>
  <c r="CU136" i="1"/>
  <c r="CV136" i="1"/>
  <c r="H110" i="1"/>
  <c r="DK110" i="1" s="1"/>
  <c r="G208" i="1"/>
  <c r="F208" i="1"/>
  <c r="E208" i="1"/>
  <c r="C208" i="1"/>
  <c r="DI110" i="1" l="1"/>
  <c r="DL110" i="1"/>
  <c r="CW209" i="1"/>
  <c r="DG110" i="1"/>
  <c r="DJ110" i="1"/>
  <c r="DH110" i="1"/>
  <c r="CY195" i="1"/>
  <c r="CY209" i="1"/>
  <c r="CV209" i="1"/>
  <c r="CX195" i="1"/>
  <c r="CV195" i="1"/>
  <c r="CW195" i="1"/>
  <c r="G126" i="1"/>
  <c r="F126" i="1"/>
  <c r="E126" i="1"/>
  <c r="C126" i="1"/>
  <c r="B126" i="1"/>
  <c r="D95" i="1"/>
  <c r="D138" i="1" s="1"/>
  <c r="G95" i="1"/>
  <c r="G138" i="1" s="1"/>
  <c r="F95" i="1"/>
  <c r="F138" i="1" s="1"/>
  <c r="E95" i="1"/>
  <c r="E138" i="1" s="1"/>
  <c r="C95" i="1"/>
  <c r="C138" i="1" s="1"/>
  <c r="B95" i="1"/>
  <c r="B138" i="1" s="1"/>
  <c r="CS367" i="1"/>
  <c r="CR367" i="1"/>
  <c r="CQ367" i="1"/>
  <c r="CP367" i="1"/>
  <c r="CS359" i="1"/>
  <c r="CR359" i="1"/>
  <c r="CQ359" i="1"/>
  <c r="CP359" i="1"/>
  <c r="CN348" i="1"/>
  <c r="CM348" i="1"/>
  <c r="CL348" i="1"/>
  <c r="CK348" i="1"/>
  <c r="CJ348" i="1"/>
  <c r="CI348" i="1"/>
  <c r="CH348" i="1"/>
  <c r="CG348" i="1"/>
  <c r="CF348" i="1"/>
  <c r="CE348" i="1"/>
  <c r="CD348" i="1"/>
  <c r="CC348" i="1"/>
  <c r="CB348" i="1"/>
  <c r="CA348" i="1"/>
  <c r="BZ348" i="1"/>
  <c r="BY348" i="1"/>
  <c r="D367" i="1"/>
  <c r="D359" i="1"/>
  <c r="G367" i="1"/>
  <c r="F367" i="1"/>
  <c r="E367" i="1"/>
  <c r="C367" i="1"/>
  <c r="G359" i="1"/>
  <c r="F359" i="1"/>
  <c r="E359" i="1"/>
  <c r="C359" i="1"/>
  <c r="CV126" i="1" l="1"/>
  <c r="CX126" i="1"/>
  <c r="CY126" i="1"/>
  <c r="CW126" i="1"/>
  <c r="CU126" i="1"/>
  <c r="G348" i="1"/>
  <c r="CX95" i="1"/>
  <c r="CU95" i="1"/>
  <c r="CY95" i="1"/>
  <c r="CV95" i="1"/>
  <c r="CW95" i="1"/>
  <c r="CX359" i="1"/>
  <c r="D348" i="1"/>
  <c r="CY359" i="1"/>
  <c r="C348" i="1"/>
  <c r="CY367" i="1"/>
  <c r="CX367" i="1"/>
  <c r="F348" i="1"/>
  <c r="H359" i="1"/>
  <c r="DJ359" i="1" s="1"/>
  <c r="CV359" i="1"/>
  <c r="CV367" i="1"/>
  <c r="E348" i="1"/>
  <c r="H367" i="1"/>
  <c r="CW359" i="1"/>
  <c r="CW367" i="1"/>
  <c r="DK359" i="1" l="1"/>
  <c r="DL359" i="1"/>
  <c r="DH367" i="1"/>
  <c r="DI367" i="1"/>
  <c r="DI359" i="1"/>
  <c r="DH359" i="1"/>
  <c r="DK367" i="1"/>
  <c r="DJ367" i="1"/>
  <c r="DL367" i="1"/>
  <c r="H321" i="1"/>
  <c r="E507" i="1" l="1"/>
  <c r="E509" i="1"/>
  <c r="E510" i="1"/>
  <c r="E511" i="1"/>
  <c r="E512" i="1"/>
  <c r="C196" i="1" l="1"/>
  <c r="BX345" i="1"/>
  <c r="BX500" i="1"/>
  <c r="CB500" i="1"/>
  <c r="BZ500" i="1"/>
  <c r="E466" i="1"/>
  <c r="F466" i="1"/>
  <c r="C466" i="1"/>
  <c r="G466" i="1"/>
  <c r="D466" i="1"/>
  <c r="CA282" i="1"/>
  <c r="CA500" i="1" s="1"/>
  <c r="BY282" i="1"/>
  <c r="BY500" i="1" s="1"/>
  <c r="CW466" i="1" l="1"/>
  <c r="CY466" i="1"/>
  <c r="CX466" i="1"/>
  <c r="CV466" i="1"/>
  <c r="H466" i="1"/>
  <c r="DH466" i="1" s="1"/>
  <c r="B196" i="1"/>
  <c r="G196" i="1"/>
  <c r="F196" i="1"/>
  <c r="E196" i="1"/>
  <c r="D196" i="1"/>
  <c r="E508" i="1" l="1"/>
  <c r="E513" i="1" s="1"/>
  <c r="DI466" i="1"/>
  <c r="DJ466" i="1"/>
  <c r="DK466" i="1"/>
  <c r="D151" i="1"/>
  <c r="D40" i="1"/>
  <c r="DB501" i="1"/>
  <c r="D465" i="1"/>
  <c r="D450" i="1"/>
  <c r="CX208" i="1" l="1"/>
  <c r="CV208" i="1"/>
  <c r="CW208" i="1"/>
  <c r="CY208" i="1"/>
  <c r="D243" i="1"/>
  <c r="D478" i="1" l="1"/>
  <c r="DE503" i="1" l="1"/>
  <c r="DD503" i="1"/>
  <c r="DC503" i="1"/>
  <c r="DB503" i="1"/>
  <c r="DE501" i="1"/>
  <c r="DD501" i="1"/>
  <c r="DC501" i="1"/>
  <c r="DF69" i="1" l="1"/>
  <c r="DE69" i="1"/>
  <c r="DD69" i="1"/>
  <c r="DC69" i="1"/>
  <c r="DB69" i="1"/>
  <c r="DA69" i="1"/>
  <c r="CN69" i="1"/>
  <c r="CM69" i="1"/>
  <c r="CL69" i="1"/>
  <c r="CK69" i="1"/>
  <c r="CJ69" i="1"/>
  <c r="CO69" i="1" s="1"/>
  <c r="CI69" i="1"/>
  <c r="CT69" i="1" s="1"/>
  <c r="CH69" i="1"/>
  <c r="CG69" i="1"/>
  <c r="CF69" i="1"/>
  <c r="CE69" i="1"/>
  <c r="CP69" i="1" s="1"/>
  <c r="CR69" i="1" l="1"/>
  <c r="CS69" i="1"/>
  <c r="CQ69" i="1"/>
  <c r="G260" i="1"/>
  <c r="CB69" i="1"/>
  <c r="CA69" i="1"/>
  <c r="BZ69" i="1"/>
  <c r="BY69" i="1"/>
  <c r="CY73" i="1" l="1"/>
  <c r="CX73" i="1"/>
  <c r="CW73" i="1"/>
  <c r="CV73" i="1"/>
  <c r="CU73" i="1"/>
  <c r="CG182" i="1"/>
  <c r="CA182" i="1"/>
  <c r="D403" i="1"/>
  <c r="G243" i="1"/>
  <c r="F243" i="1"/>
  <c r="E243" i="1"/>
  <c r="G262" i="1" l="1"/>
  <c r="CV243" i="1"/>
  <c r="CW243" i="1"/>
  <c r="CX243" i="1"/>
  <c r="CY243" i="1"/>
  <c r="CO95" i="1"/>
  <c r="CS95" i="1"/>
  <c r="CY434" i="1" l="1"/>
  <c r="CX434" i="1"/>
  <c r="CW434" i="1"/>
  <c r="CV434" i="1"/>
  <c r="CY390" i="1"/>
  <c r="CX390" i="1"/>
  <c r="CW390" i="1"/>
  <c r="CV390" i="1"/>
  <c r="CY372" i="1"/>
  <c r="CX372" i="1"/>
  <c r="CW372" i="1"/>
  <c r="CV372" i="1"/>
  <c r="H372" i="1"/>
  <c r="CY349" i="1"/>
  <c r="CX349" i="1"/>
  <c r="CW349" i="1"/>
  <c r="CV349" i="1"/>
  <c r="H349" i="1"/>
  <c r="DL349" i="1" s="1"/>
  <c r="H170" i="1"/>
  <c r="DL170" i="1" s="1"/>
  <c r="H168" i="1"/>
  <c r="DL168" i="1" s="1"/>
  <c r="DI168" i="1" l="1"/>
  <c r="DK168" i="1"/>
  <c r="DJ168" i="1"/>
  <c r="DG168" i="1"/>
  <c r="DH168" i="1"/>
  <c r="DH170" i="1"/>
  <c r="DK170" i="1"/>
  <c r="DJ170" i="1"/>
  <c r="DG170" i="1"/>
  <c r="DI170" i="1"/>
  <c r="DI349" i="1"/>
  <c r="DJ349" i="1"/>
  <c r="DK349" i="1"/>
  <c r="DH349" i="1"/>
  <c r="D343" i="1"/>
  <c r="F34" i="1" l="1"/>
  <c r="CY22" i="1" l="1"/>
  <c r="CX22" i="1"/>
  <c r="CW22" i="1"/>
  <c r="CV22" i="1"/>
  <c r="CU22" i="1"/>
  <c r="D417" i="1"/>
  <c r="G417" i="1"/>
  <c r="F417" i="1"/>
  <c r="E417" i="1"/>
  <c r="C417" i="1"/>
  <c r="G403" i="1"/>
  <c r="F403" i="1"/>
  <c r="E403" i="1"/>
  <c r="C403" i="1"/>
  <c r="D328" i="1"/>
  <c r="D227" i="1"/>
  <c r="CN182" i="1"/>
  <c r="CM182" i="1"/>
  <c r="CL182" i="1"/>
  <c r="CK182" i="1"/>
  <c r="CH182" i="1"/>
  <c r="CF182" i="1"/>
  <c r="CE182" i="1"/>
  <c r="CB182" i="1"/>
  <c r="CB345" i="1" s="1"/>
  <c r="BZ182" i="1"/>
  <c r="BZ345" i="1" s="1"/>
  <c r="BY182" i="1"/>
  <c r="G160" i="1"/>
  <c r="F160" i="1"/>
  <c r="E160" i="1"/>
  <c r="C160" i="1"/>
  <c r="B160" i="1"/>
  <c r="G151" i="1"/>
  <c r="F151" i="1"/>
  <c r="E151" i="1"/>
  <c r="C151" i="1"/>
  <c r="B151" i="1"/>
  <c r="CV151" i="1" l="1"/>
  <c r="D329" i="1"/>
  <c r="CX151" i="1"/>
  <c r="CY151" i="1"/>
  <c r="CU151" i="1"/>
  <c r="CW151" i="1"/>
  <c r="CW160" i="1"/>
  <c r="CV160" i="1"/>
  <c r="CX160" i="1"/>
  <c r="CU160" i="1"/>
  <c r="CY160" i="1"/>
  <c r="CW417" i="1"/>
  <c r="CV403" i="1"/>
  <c r="CW403" i="1"/>
  <c r="CX403" i="1"/>
  <c r="CY403" i="1"/>
  <c r="CX417" i="1"/>
  <c r="CY417" i="1"/>
  <c r="CV417" i="1"/>
  <c r="D260" i="1"/>
  <c r="D262" i="1" s="1"/>
  <c r="CB177" i="1" l="1"/>
  <c r="BZ177" i="1"/>
  <c r="BY177" i="1"/>
  <c r="BX177" i="1"/>
  <c r="BX504" i="1" s="1"/>
  <c r="CS151" i="1"/>
  <c r="CR151" i="1"/>
  <c r="CQ151" i="1"/>
  <c r="CP151" i="1"/>
  <c r="CO151" i="1"/>
  <c r="CS208" i="1"/>
  <c r="CR208" i="1"/>
  <c r="CQ208" i="1"/>
  <c r="CP208" i="1"/>
  <c r="H151" i="1" l="1"/>
  <c r="DI151" i="1" s="1"/>
  <c r="H208" i="1"/>
  <c r="DI208" i="1" s="1"/>
  <c r="CS312" i="1"/>
  <c r="CR312" i="1"/>
  <c r="CQ312" i="1"/>
  <c r="CP312" i="1"/>
  <c r="CS195" i="1"/>
  <c r="CR195" i="1"/>
  <c r="CQ195" i="1"/>
  <c r="CP195" i="1"/>
  <c r="DH208" i="1" l="1"/>
  <c r="DK208" i="1"/>
  <c r="DJ208" i="1"/>
  <c r="DK151" i="1"/>
  <c r="DG151" i="1"/>
  <c r="DJ151" i="1"/>
  <c r="DH151" i="1"/>
  <c r="G328" i="1"/>
  <c r="G329" i="1" s="1"/>
  <c r="F328" i="1"/>
  <c r="E328" i="1"/>
  <c r="C328" i="1"/>
  <c r="CX328" i="1" l="1"/>
  <c r="E329" i="1"/>
  <c r="C329" i="1"/>
  <c r="H329" i="1" s="1"/>
  <c r="DK329" i="1" s="1"/>
  <c r="CV328" i="1"/>
  <c r="CW328" i="1"/>
  <c r="F329" i="1"/>
  <c r="CY329" i="1" s="1"/>
  <c r="CY328" i="1"/>
  <c r="CX329" i="1"/>
  <c r="H196" i="1"/>
  <c r="DH196" i="1" s="1"/>
  <c r="E488" i="1"/>
  <c r="E478" i="1"/>
  <c r="CV329" i="1" l="1"/>
  <c r="CW329" i="1"/>
  <c r="DH329" i="1"/>
  <c r="DI329" i="1"/>
  <c r="DJ329" i="1"/>
  <c r="DL329" i="1"/>
  <c r="DJ196" i="1"/>
  <c r="DK196" i="1"/>
  <c r="DI196" i="1"/>
  <c r="DL196" i="1"/>
  <c r="D56" i="1"/>
  <c r="D430" i="1" l="1"/>
  <c r="CS87" i="1" l="1"/>
  <c r="CR87" i="1"/>
  <c r="CQ87" i="1"/>
  <c r="CP87" i="1"/>
  <c r="CO87" i="1"/>
  <c r="D297" i="1" l="1"/>
  <c r="D371" i="1" l="1"/>
  <c r="CS281" i="1" l="1"/>
  <c r="CQ281" i="1"/>
  <c r="H226" i="1" l="1"/>
  <c r="DL226" i="1" s="1"/>
  <c r="H225" i="1"/>
  <c r="DI225" i="1" s="1"/>
  <c r="H224" i="1"/>
  <c r="DK224" i="1" s="1"/>
  <c r="H223" i="1"/>
  <c r="DI223" i="1" s="1"/>
  <c r="H222" i="1"/>
  <c r="DK222" i="1" s="1"/>
  <c r="H303" i="1"/>
  <c r="DI303" i="1" s="1"/>
  <c r="H302" i="1"/>
  <c r="DK302" i="1" s="1"/>
  <c r="H301" i="1"/>
  <c r="DI301" i="1" s="1"/>
  <c r="H300" i="1"/>
  <c r="DK300" i="1" s="1"/>
  <c r="H299" i="1"/>
  <c r="DI299" i="1" s="1"/>
  <c r="DL300" i="1" l="1"/>
  <c r="DJ301" i="1"/>
  <c r="DH222" i="1"/>
  <c r="DJ299" i="1"/>
  <c r="DJ300" i="1"/>
  <c r="DI222" i="1"/>
  <c r="DL225" i="1"/>
  <c r="DL302" i="1"/>
  <c r="DH223" i="1"/>
  <c r="DI300" i="1"/>
  <c r="DJ302" i="1"/>
  <c r="DL222" i="1"/>
  <c r="DL223" i="1"/>
  <c r="DJ224" i="1"/>
  <c r="DJ225" i="1"/>
  <c r="DL224" i="1"/>
  <c r="DH302" i="1"/>
  <c r="DH224" i="1"/>
  <c r="DH300" i="1"/>
  <c r="DI302" i="1"/>
  <c r="DJ303" i="1"/>
  <c r="DJ222" i="1"/>
  <c r="DJ223" i="1"/>
  <c r="DI224" i="1"/>
  <c r="DH225" i="1"/>
  <c r="DH226" i="1"/>
  <c r="DK223" i="1"/>
  <c r="DK225" i="1"/>
  <c r="DI226" i="1"/>
  <c r="DJ226" i="1"/>
  <c r="DK226" i="1"/>
  <c r="DK299" i="1"/>
  <c r="DK301" i="1"/>
  <c r="DK303" i="1"/>
  <c r="DH299" i="1"/>
  <c r="DL299" i="1"/>
  <c r="DH301" i="1"/>
  <c r="DL301" i="1"/>
  <c r="DH303" i="1"/>
  <c r="DL303" i="1"/>
  <c r="G478" i="1" l="1"/>
  <c r="F478" i="1"/>
  <c r="C478" i="1"/>
  <c r="G450" i="1"/>
  <c r="F450" i="1"/>
  <c r="E450" i="1"/>
  <c r="G465" i="1"/>
  <c r="F465" i="1"/>
  <c r="E465" i="1"/>
  <c r="C465" i="1"/>
  <c r="CW451" i="1" l="1"/>
  <c r="CY451" i="1"/>
  <c r="CV451" i="1"/>
  <c r="CX450" i="1"/>
  <c r="CV465" i="1"/>
  <c r="CY450" i="1"/>
  <c r="CV450" i="1"/>
  <c r="CW450" i="1"/>
  <c r="CX465" i="1"/>
  <c r="CW465" i="1"/>
  <c r="CY465" i="1"/>
  <c r="G227" i="1" l="1"/>
  <c r="F227" i="1"/>
  <c r="E227" i="1"/>
  <c r="C227" i="1"/>
  <c r="CY495" i="1" l="1"/>
  <c r="CX495" i="1"/>
  <c r="CW495" i="1"/>
  <c r="CV495" i="1"/>
  <c r="CY494" i="1"/>
  <c r="CX494" i="1"/>
  <c r="CW494" i="1"/>
  <c r="CV494" i="1"/>
  <c r="CY493" i="1"/>
  <c r="CX493" i="1"/>
  <c r="CW493" i="1"/>
  <c r="CV493" i="1"/>
  <c r="CR281" i="1"/>
  <c r="CN433" i="1" l="1"/>
  <c r="CM433" i="1"/>
  <c r="CL433" i="1"/>
  <c r="CK433" i="1"/>
  <c r="CJ433" i="1"/>
  <c r="CI433" i="1"/>
  <c r="CH433" i="1"/>
  <c r="CG433" i="1"/>
  <c r="CF433" i="1"/>
  <c r="CE433" i="1"/>
  <c r="CD433" i="1"/>
  <c r="CC433" i="1"/>
  <c r="CB433" i="1"/>
  <c r="CA433" i="1"/>
  <c r="BZ433" i="1"/>
  <c r="BY433" i="1"/>
  <c r="CN389" i="1" l="1"/>
  <c r="CM389" i="1"/>
  <c r="CL389" i="1"/>
  <c r="CK389" i="1"/>
  <c r="CH389" i="1"/>
  <c r="CG389" i="1"/>
  <c r="CG21" i="1" s="1"/>
  <c r="CF389" i="1"/>
  <c r="CE389" i="1"/>
  <c r="CB389" i="1"/>
  <c r="CB490" i="1" s="1"/>
  <c r="CB504" i="1" s="1"/>
  <c r="CA389" i="1"/>
  <c r="CA490" i="1" s="1"/>
  <c r="CA504" i="1" s="1"/>
  <c r="BZ389" i="1"/>
  <c r="BZ490" i="1" s="1"/>
  <c r="BZ504" i="1" s="1"/>
  <c r="BY389" i="1"/>
  <c r="BY490" i="1" s="1"/>
  <c r="BY504" i="1" s="1"/>
  <c r="G430" i="1"/>
  <c r="F430" i="1"/>
  <c r="E430" i="1"/>
  <c r="C430" i="1"/>
  <c r="CA21" i="1" l="1"/>
  <c r="CA501" i="1"/>
  <c r="CY430" i="1"/>
  <c r="CV430" i="1"/>
  <c r="CX430" i="1"/>
  <c r="CW430" i="1"/>
  <c r="G371" i="1" l="1"/>
  <c r="F371" i="1"/>
  <c r="DR371" i="1" s="1"/>
  <c r="E371" i="1"/>
  <c r="DQ371" i="1" s="1"/>
  <c r="C371" i="1"/>
  <c r="DO371" i="1" s="1"/>
  <c r="CS328" i="1"/>
  <c r="CR328" i="1"/>
  <c r="CQ328" i="1"/>
  <c r="CP328" i="1"/>
  <c r="DQ348" i="1" l="1"/>
  <c r="DR348" i="1"/>
  <c r="CS297" i="1"/>
  <c r="CR297" i="1"/>
  <c r="CQ297" i="1"/>
  <c r="CP297" i="1"/>
  <c r="G297" i="1"/>
  <c r="F297" i="1"/>
  <c r="E297" i="1"/>
  <c r="C297" i="1"/>
  <c r="CP281" i="1"/>
  <c r="CS243" i="1"/>
  <c r="CR243" i="1"/>
  <c r="CQ243" i="1"/>
  <c r="CP243" i="1"/>
  <c r="F260" i="1"/>
  <c r="E260" i="1"/>
  <c r="C260" i="1"/>
  <c r="CS260" i="1"/>
  <c r="CR260" i="1"/>
  <c r="CQ260" i="1"/>
  <c r="CP260" i="1"/>
  <c r="CY297" i="1" l="1"/>
  <c r="CV297" i="1"/>
  <c r="CW297" i="1"/>
  <c r="CX297" i="1"/>
  <c r="E262" i="1"/>
  <c r="F262" i="1"/>
  <c r="C262" i="1"/>
  <c r="CY261" i="1"/>
  <c r="CV261" i="1"/>
  <c r="CW261" i="1"/>
  <c r="CW260" i="1"/>
  <c r="CV260" i="1"/>
  <c r="CY260" i="1"/>
  <c r="CX260" i="1"/>
  <c r="H297" i="1"/>
  <c r="DI297" i="1" s="1"/>
  <c r="H260" i="1"/>
  <c r="CY262" i="1" l="1"/>
  <c r="CY264" i="1"/>
  <c r="CV264" i="1"/>
  <c r="CV262" i="1"/>
  <c r="H262" i="1"/>
  <c r="DJ262" i="1" s="1"/>
  <c r="CW264" i="1"/>
  <c r="CW262" i="1"/>
  <c r="CX262" i="1"/>
  <c r="H312" i="1"/>
  <c r="DL312" i="1" s="1"/>
  <c r="DL297" i="1"/>
  <c r="DH297" i="1"/>
  <c r="DK297" i="1"/>
  <c r="DJ297" i="1"/>
  <c r="CS227" i="1"/>
  <c r="CR227" i="1"/>
  <c r="CQ227" i="1"/>
  <c r="CP227" i="1"/>
  <c r="DH262" i="1" l="1"/>
  <c r="DL262" i="1"/>
  <c r="DI262" i="1"/>
  <c r="DK262" i="1"/>
  <c r="DH312" i="1"/>
  <c r="DJ312" i="1"/>
  <c r="DI312" i="1"/>
  <c r="DK312" i="1"/>
  <c r="CW227" i="1"/>
  <c r="CX227" i="1"/>
  <c r="H227" i="1"/>
  <c r="DJ227" i="1" s="1"/>
  <c r="CY227" i="1"/>
  <c r="CV227" i="1"/>
  <c r="G175" i="1"/>
  <c r="G72" i="1" s="1"/>
  <c r="F175" i="1"/>
  <c r="E175" i="1"/>
  <c r="C175" i="1"/>
  <c r="B175" i="1"/>
  <c r="B72" i="1" s="1"/>
  <c r="CS175" i="1"/>
  <c r="CR175" i="1"/>
  <c r="CQ175" i="1"/>
  <c r="CP175" i="1"/>
  <c r="CO175" i="1"/>
  <c r="CS160" i="1"/>
  <c r="CR160" i="1"/>
  <c r="CQ160" i="1"/>
  <c r="CP160" i="1"/>
  <c r="CO160" i="1"/>
  <c r="CS136" i="1"/>
  <c r="CR136" i="1"/>
  <c r="CQ136" i="1"/>
  <c r="CP136" i="1"/>
  <c r="CO136" i="1"/>
  <c r="CS126" i="1"/>
  <c r="CR126" i="1"/>
  <c r="CQ126" i="1"/>
  <c r="CP126" i="1"/>
  <c r="CO126" i="1"/>
  <c r="CR95" i="1"/>
  <c r="CQ95" i="1"/>
  <c r="CP95" i="1"/>
  <c r="C179" i="1" l="1"/>
  <c r="C72" i="1"/>
  <c r="F179" i="1"/>
  <c r="F72" i="1"/>
  <c r="D179" i="1"/>
  <c r="D72" i="1"/>
  <c r="E179" i="1"/>
  <c r="E72" i="1"/>
  <c r="G176" i="1"/>
  <c r="G179" i="1"/>
  <c r="B179" i="1"/>
  <c r="B176" i="1"/>
  <c r="CX175" i="1"/>
  <c r="E176" i="1"/>
  <c r="CV175" i="1"/>
  <c r="C176" i="1"/>
  <c r="CU175" i="1"/>
  <c r="CY175" i="1"/>
  <c r="F176" i="1"/>
  <c r="CW175" i="1"/>
  <c r="D176" i="1"/>
  <c r="DL227" i="1"/>
  <c r="DH227" i="1"/>
  <c r="DK227" i="1"/>
  <c r="DI227" i="1"/>
  <c r="H175" i="1"/>
  <c r="H136" i="1"/>
  <c r="DJ136" i="1" s="1"/>
  <c r="CW179" i="1" l="1"/>
  <c r="H179" i="1"/>
  <c r="CV179" i="1"/>
  <c r="CY179" i="1"/>
  <c r="CU179" i="1"/>
  <c r="CX179" i="1"/>
  <c r="CY176" i="1"/>
  <c r="CX176" i="1"/>
  <c r="CU176" i="1"/>
  <c r="H176" i="1"/>
  <c r="CV176" i="1"/>
  <c r="DG136" i="1"/>
  <c r="DK136" i="1"/>
  <c r="DH136" i="1"/>
  <c r="DI136" i="1"/>
  <c r="DL136" i="1"/>
  <c r="DG179" i="1" l="1"/>
  <c r="DJ179" i="1"/>
  <c r="DK179" i="1"/>
  <c r="DL179" i="1"/>
  <c r="DH179" i="1"/>
  <c r="DI179" i="1"/>
  <c r="DK176" i="1"/>
  <c r="DG176" i="1"/>
  <c r="DJ176" i="1"/>
  <c r="DI176" i="1"/>
  <c r="DL176" i="1"/>
  <c r="DH176" i="1"/>
  <c r="H485" i="1"/>
  <c r="DJ485" i="1" s="1"/>
  <c r="H463" i="1"/>
  <c r="DL463" i="1" s="1"/>
  <c r="H459" i="1"/>
  <c r="DJ459" i="1" s="1"/>
  <c r="H443" i="1"/>
  <c r="DK443" i="1" s="1"/>
  <c r="H454" i="1"/>
  <c r="DJ454" i="1" s="1"/>
  <c r="H440" i="1"/>
  <c r="DL440" i="1" s="1"/>
  <c r="H428" i="1"/>
  <c r="DL428" i="1" s="1"/>
  <c r="H414" i="1"/>
  <c r="DL414" i="1" s="1"/>
  <c r="H422" i="1"/>
  <c r="DL422" i="1" s="1"/>
  <c r="H408" i="1"/>
  <c r="DK408" i="1" s="1"/>
  <c r="H397" i="1"/>
  <c r="DJ397" i="1" s="1"/>
  <c r="H394" i="1"/>
  <c r="DK394" i="1" s="1"/>
  <c r="H309" i="1"/>
  <c r="DL309" i="1" s="1"/>
  <c r="H307" i="1"/>
  <c r="H290" i="1"/>
  <c r="DL290" i="1" s="1"/>
  <c r="DI459" i="1" l="1"/>
  <c r="DK459" i="1"/>
  <c r="DH459" i="1"/>
  <c r="DL459" i="1"/>
  <c r="DI485" i="1"/>
  <c r="DK485" i="1"/>
  <c r="DL485" i="1"/>
  <c r="DH485" i="1"/>
  <c r="DH463" i="1"/>
  <c r="DI463" i="1"/>
  <c r="DJ463" i="1"/>
  <c r="DK463" i="1"/>
  <c r="DI454" i="1"/>
  <c r="DI414" i="1"/>
  <c r="DH454" i="1"/>
  <c r="DK454" i="1"/>
  <c r="DL454" i="1"/>
  <c r="DH443" i="1"/>
  <c r="DL443" i="1"/>
  <c r="DI443" i="1"/>
  <c r="DJ443" i="1"/>
  <c r="DI440" i="1"/>
  <c r="DJ440" i="1"/>
  <c r="DK440" i="1"/>
  <c r="DH440" i="1"/>
  <c r="DI428" i="1"/>
  <c r="DJ414" i="1"/>
  <c r="DJ428" i="1"/>
  <c r="DK414" i="1"/>
  <c r="DK428" i="1"/>
  <c r="DH414" i="1"/>
  <c r="DH428" i="1"/>
  <c r="DI422" i="1"/>
  <c r="DJ422" i="1"/>
  <c r="DK422" i="1"/>
  <c r="DH422" i="1"/>
  <c r="DH397" i="1"/>
  <c r="DL397" i="1"/>
  <c r="DI394" i="1"/>
  <c r="DH394" i="1"/>
  <c r="DL394" i="1"/>
  <c r="DK397" i="1"/>
  <c r="DJ394" i="1"/>
  <c r="DI397" i="1"/>
  <c r="DH408" i="1"/>
  <c r="DL408" i="1"/>
  <c r="DI408" i="1"/>
  <c r="DJ408" i="1"/>
  <c r="DI309" i="1"/>
  <c r="DJ309" i="1"/>
  <c r="DK309" i="1"/>
  <c r="DH309" i="1"/>
  <c r="DI290" i="1"/>
  <c r="DJ290" i="1"/>
  <c r="DK290" i="1"/>
  <c r="DH290" i="1"/>
  <c r="H278" i="1"/>
  <c r="DI278" i="1" s="1"/>
  <c r="H275" i="1"/>
  <c r="DI275" i="1" s="1"/>
  <c r="DJ278" i="1" l="1"/>
  <c r="DK278" i="1"/>
  <c r="DH278" i="1"/>
  <c r="DL278" i="1"/>
  <c r="DJ275" i="1"/>
  <c r="DK275" i="1"/>
  <c r="DH275" i="1"/>
  <c r="DL275" i="1"/>
  <c r="H268" i="1"/>
  <c r="DI268" i="1" s="1"/>
  <c r="H267" i="1"/>
  <c r="DI267" i="1" s="1"/>
  <c r="DJ267" i="1" l="1"/>
  <c r="DJ268" i="1"/>
  <c r="DL268" i="1"/>
  <c r="DK267" i="1"/>
  <c r="DK268" i="1"/>
  <c r="DH268" i="1"/>
  <c r="DL267" i="1"/>
  <c r="DH267" i="1"/>
  <c r="H242" i="1"/>
  <c r="H240" i="1"/>
  <c r="H247" i="1"/>
  <c r="H231" i="1"/>
  <c r="DL231" i="1" s="1"/>
  <c r="H215" i="1"/>
  <c r="DL215" i="1" s="1"/>
  <c r="H220" i="1"/>
  <c r="DJ220" i="1" s="1"/>
  <c r="DL247" i="1" l="1"/>
  <c r="DK247" i="1"/>
  <c r="DI247" i="1"/>
  <c r="DH247" i="1"/>
  <c r="DJ247" i="1"/>
  <c r="DL240" i="1"/>
  <c r="DH240" i="1"/>
  <c r="DI240" i="1"/>
  <c r="DK240" i="1"/>
  <c r="DJ240" i="1"/>
  <c r="DI231" i="1"/>
  <c r="DJ231" i="1"/>
  <c r="DK231" i="1"/>
  <c r="DH231" i="1"/>
  <c r="DK220" i="1"/>
  <c r="DI215" i="1"/>
  <c r="DH220" i="1"/>
  <c r="DL220" i="1"/>
  <c r="DJ215" i="1"/>
  <c r="DI220" i="1"/>
  <c r="DK215" i="1"/>
  <c r="DH215" i="1"/>
  <c r="H213" i="1"/>
  <c r="DL213" i="1" s="1"/>
  <c r="H203" i="1"/>
  <c r="DL203" i="1" s="1"/>
  <c r="H190" i="1"/>
  <c r="DK190" i="1" s="1"/>
  <c r="DI213" i="1" l="1"/>
  <c r="DJ213" i="1"/>
  <c r="DK213" i="1"/>
  <c r="DH213" i="1"/>
  <c r="DI203" i="1"/>
  <c r="DJ203" i="1"/>
  <c r="DK203" i="1"/>
  <c r="DH203" i="1"/>
  <c r="DH190" i="1"/>
  <c r="DI190" i="1"/>
  <c r="DJ190" i="1"/>
  <c r="H122" i="1" l="1"/>
  <c r="DK122" i="1" s="1"/>
  <c r="DH122" i="1" l="1"/>
  <c r="DI122" i="1"/>
  <c r="DL122" i="1"/>
  <c r="DJ122" i="1"/>
  <c r="DG122" i="1"/>
  <c r="H109" i="1"/>
  <c r="DL109" i="1" s="1"/>
  <c r="H102" i="1"/>
  <c r="DJ102" i="1" s="1"/>
  <c r="DG102" i="1" l="1"/>
  <c r="DK102" i="1"/>
  <c r="DI109" i="1"/>
  <c r="DH102" i="1"/>
  <c r="DL102" i="1"/>
  <c r="DJ109" i="1"/>
  <c r="DI102" i="1"/>
  <c r="DG109" i="1"/>
  <c r="DK109" i="1"/>
  <c r="DH109" i="1"/>
  <c r="CT72" i="1"/>
  <c r="CQ72" i="1"/>
  <c r="BX21" i="1"/>
  <c r="H22" i="1"/>
  <c r="CS182" i="1"/>
  <c r="F24" i="1"/>
  <c r="C24" i="1"/>
  <c r="G24" i="1"/>
  <c r="E24" i="1"/>
  <c r="DQ24" i="1" s="1"/>
  <c r="C34" i="1"/>
  <c r="C40" i="1"/>
  <c r="C56" i="1"/>
  <c r="C343" i="1"/>
  <c r="C389" i="1"/>
  <c r="C488" i="1"/>
  <c r="D389" i="1"/>
  <c r="E34" i="1"/>
  <c r="DQ34" i="1" s="1"/>
  <c r="E40" i="1"/>
  <c r="DQ40" i="1" s="1"/>
  <c r="E56" i="1"/>
  <c r="DQ56" i="1" s="1"/>
  <c r="E343" i="1"/>
  <c r="E389" i="1"/>
  <c r="F40" i="1"/>
  <c r="F56" i="1"/>
  <c r="F343" i="1"/>
  <c r="F389" i="1"/>
  <c r="F488" i="1"/>
  <c r="G34" i="1"/>
  <c r="G40" i="1"/>
  <c r="G56" i="1"/>
  <c r="G343" i="1"/>
  <c r="G389" i="1"/>
  <c r="G488" i="1"/>
  <c r="G433" i="1" s="1"/>
  <c r="CP24" i="1"/>
  <c r="CT24" i="1"/>
  <c r="CT389" i="1"/>
  <c r="CT433" i="1"/>
  <c r="CR24" i="1"/>
  <c r="DB502" i="1"/>
  <c r="DC502" i="1"/>
  <c r="DD502" i="1"/>
  <c r="DE502" i="1"/>
  <c r="CS24" i="1"/>
  <c r="H26" i="1"/>
  <c r="DJ26" i="1" s="1"/>
  <c r="H27" i="1"/>
  <c r="DI27" i="1" s="1"/>
  <c r="H28" i="1"/>
  <c r="DH28" i="1" s="1"/>
  <c r="H30" i="1"/>
  <c r="H29" i="1"/>
  <c r="DL29" i="1" s="1"/>
  <c r="H31" i="1"/>
  <c r="DH31" i="1" s="1"/>
  <c r="H32" i="1"/>
  <c r="DI32" i="1" s="1"/>
  <c r="H35" i="1"/>
  <c r="DL35" i="1" s="1"/>
  <c r="H36" i="1"/>
  <c r="H37" i="1"/>
  <c r="DL37" i="1" s="1"/>
  <c r="H38" i="1"/>
  <c r="DJ38" i="1" s="1"/>
  <c r="I34" i="1"/>
  <c r="J34" i="1"/>
  <c r="K34" i="1"/>
  <c r="CO34" i="1"/>
  <c r="CP34" i="1"/>
  <c r="CQ34" i="1"/>
  <c r="CR34" i="1"/>
  <c r="CS34" i="1"/>
  <c r="CT34" i="1"/>
  <c r="I40" i="1"/>
  <c r="J40" i="1"/>
  <c r="K40" i="1"/>
  <c r="CP40" i="1"/>
  <c r="CQ40" i="1"/>
  <c r="CR40" i="1"/>
  <c r="CS40" i="1"/>
  <c r="CT40" i="1"/>
  <c r="H42" i="1"/>
  <c r="H43" i="1"/>
  <c r="DH43" i="1" s="1"/>
  <c r="H44" i="1"/>
  <c r="DL44" i="1" s="1"/>
  <c r="H45" i="1"/>
  <c r="H48" i="1"/>
  <c r="DI48" i="1" s="1"/>
  <c r="H49" i="1"/>
  <c r="DK49" i="1" s="1"/>
  <c r="H50" i="1"/>
  <c r="DH50" i="1" s="1"/>
  <c r="H51" i="1"/>
  <c r="DL51" i="1" s="1"/>
  <c r="H52" i="1"/>
  <c r="DI52" i="1" s="1"/>
  <c r="H47" i="1"/>
  <c r="DJ47" i="1" s="1"/>
  <c r="H46" i="1"/>
  <c r="DJ46" i="1" s="1"/>
  <c r="I56" i="1"/>
  <c r="J56" i="1"/>
  <c r="K56" i="1"/>
  <c r="L56" i="1"/>
  <c r="M56" i="1"/>
  <c r="N56" i="1"/>
  <c r="CO56" i="1"/>
  <c r="CP56" i="1"/>
  <c r="CQ56" i="1"/>
  <c r="CR56" i="1"/>
  <c r="CS56" i="1"/>
  <c r="CT56" i="1"/>
  <c r="H58" i="1"/>
  <c r="DH58" i="1" s="1"/>
  <c r="H59" i="1"/>
  <c r="DK59" i="1" s="1"/>
  <c r="H60" i="1"/>
  <c r="DL60" i="1" s="1"/>
  <c r="H61" i="1"/>
  <c r="DI61" i="1" s="1"/>
  <c r="H62" i="1"/>
  <c r="DK62" i="1" s="1"/>
  <c r="H63" i="1"/>
  <c r="H64" i="1"/>
  <c r="DK64" i="1" s="1"/>
  <c r="H65" i="1"/>
  <c r="DL65" i="1" s="1"/>
  <c r="H66" i="1"/>
  <c r="H67" i="1"/>
  <c r="DL67" i="1" s="1"/>
  <c r="H82" i="1"/>
  <c r="DG82" i="1" s="1"/>
  <c r="H81" i="1"/>
  <c r="DH81" i="1" s="1"/>
  <c r="H78" i="1"/>
  <c r="H77" i="1"/>
  <c r="DL77" i="1" s="1"/>
  <c r="H76" i="1"/>
  <c r="DJ76" i="1" s="1"/>
  <c r="H75" i="1"/>
  <c r="DI75" i="1" s="1"/>
  <c r="H80" i="1"/>
  <c r="DH80" i="1" s="1"/>
  <c r="H79" i="1"/>
  <c r="DI79" i="1" s="1"/>
  <c r="H84" i="1"/>
  <c r="DK84" i="1" s="1"/>
  <c r="H86" i="1"/>
  <c r="DG86" i="1" s="1"/>
  <c r="H85" i="1"/>
  <c r="DG85" i="1" s="1"/>
  <c r="H83" i="1"/>
  <c r="DJ83" i="1" s="1"/>
  <c r="H93" i="1"/>
  <c r="DG93" i="1" s="1"/>
  <c r="H91" i="1"/>
  <c r="H94" i="1"/>
  <c r="DJ94" i="1" s="1"/>
  <c r="H92" i="1"/>
  <c r="DL92" i="1" s="1"/>
  <c r="H89" i="1"/>
  <c r="DI89" i="1" s="1"/>
  <c r="H90" i="1"/>
  <c r="H99" i="1"/>
  <c r="DI99" i="1" s="1"/>
  <c r="H100" i="1"/>
  <c r="DH100" i="1" s="1"/>
  <c r="H97" i="1"/>
  <c r="DK97" i="1" s="1"/>
  <c r="H98" i="1"/>
  <c r="DI98" i="1" s="1"/>
  <c r="H108" i="1"/>
  <c r="DK108" i="1" s="1"/>
  <c r="H101" i="1"/>
  <c r="DL101" i="1" s="1"/>
  <c r="H106" i="1"/>
  <c r="H107" i="1"/>
  <c r="DI107" i="1" s="1"/>
  <c r="H103" i="1"/>
  <c r="DG103" i="1" s="1"/>
  <c r="H105" i="1"/>
  <c r="DK105" i="1" s="1"/>
  <c r="H104" i="1"/>
  <c r="DK104" i="1" s="1"/>
  <c r="H114" i="1"/>
  <c r="DK114" i="1" s="1"/>
  <c r="H117" i="1"/>
  <c r="DH117" i="1" s="1"/>
  <c r="H116" i="1"/>
  <c r="DG116" i="1" s="1"/>
  <c r="H115" i="1"/>
  <c r="DI115" i="1" s="1"/>
  <c r="H121" i="1"/>
  <c r="DJ121" i="1" s="1"/>
  <c r="H120" i="1"/>
  <c r="DG120" i="1" s="1"/>
  <c r="H118" i="1"/>
  <c r="DL118" i="1" s="1"/>
  <c r="H119" i="1"/>
  <c r="DK119" i="1" s="1"/>
  <c r="H123" i="1"/>
  <c r="DK123" i="1" s="1"/>
  <c r="H124" i="1"/>
  <c r="DJ124" i="1" s="1"/>
  <c r="H125" i="1"/>
  <c r="DG125" i="1" s="1"/>
  <c r="H131" i="1"/>
  <c r="DH131" i="1" s="1"/>
  <c r="H132" i="1"/>
  <c r="DL132" i="1" s="1"/>
  <c r="H133" i="1"/>
  <c r="DJ133" i="1" s="1"/>
  <c r="H130" i="1"/>
  <c r="DG130" i="1" s="1"/>
  <c r="H134" i="1"/>
  <c r="DG134" i="1" s="1"/>
  <c r="H135" i="1"/>
  <c r="DH135" i="1" s="1"/>
  <c r="H140" i="1"/>
  <c r="DI140" i="1" s="1"/>
  <c r="H141" i="1"/>
  <c r="H143" i="1"/>
  <c r="DH143" i="1" s="1"/>
  <c r="H142" i="1"/>
  <c r="DJ142" i="1" s="1"/>
  <c r="H145" i="1"/>
  <c r="DK145" i="1" s="1"/>
  <c r="H146" i="1"/>
  <c r="H144" i="1"/>
  <c r="DK144" i="1" s="1"/>
  <c r="H149" i="1"/>
  <c r="DJ149" i="1" s="1"/>
  <c r="H150" i="1"/>
  <c r="DK150" i="1" s="1"/>
  <c r="H148" i="1"/>
  <c r="DJ148" i="1" s="1"/>
  <c r="H167" i="1"/>
  <c r="DK167" i="1" s="1"/>
  <c r="H165" i="1"/>
  <c r="H164" i="1"/>
  <c r="DH164" i="1" s="1"/>
  <c r="H166" i="1"/>
  <c r="DH166" i="1" s="1"/>
  <c r="H169" i="1"/>
  <c r="H171" i="1"/>
  <c r="DH171" i="1" s="1"/>
  <c r="H172" i="1"/>
  <c r="DI172" i="1" s="1"/>
  <c r="H173" i="1"/>
  <c r="DL173" i="1" s="1"/>
  <c r="H174" i="1"/>
  <c r="DJ174" i="1" s="1"/>
  <c r="H153" i="1"/>
  <c r="DJ153" i="1" s="1"/>
  <c r="H147" i="1"/>
  <c r="DG147" i="1" s="1"/>
  <c r="H154" i="1"/>
  <c r="DL154" i="1" s="1"/>
  <c r="H155" i="1"/>
  <c r="DG155" i="1" s="1"/>
  <c r="H156" i="1"/>
  <c r="DH156" i="1" s="1"/>
  <c r="H157" i="1"/>
  <c r="DJ157" i="1" s="1"/>
  <c r="H158" i="1"/>
  <c r="DG158" i="1" s="1"/>
  <c r="H159" i="1"/>
  <c r="DL159" i="1" s="1"/>
  <c r="H193" i="1"/>
  <c r="DL193" i="1" s="1"/>
  <c r="H192" i="1"/>
  <c r="DH192" i="1" s="1"/>
  <c r="H191" i="1"/>
  <c r="DJ191" i="1" s="1"/>
  <c r="H186" i="1"/>
  <c r="DL186" i="1" s="1"/>
  <c r="H185" i="1"/>
  <c r="DI185" i="1" s="1"/>
  <c r="H188" i="1"/>
  <c r="DL188" i="1" s="1"/>
  <c r="H187" i="1"/>
  <c r="DK187" i="1" s="1"/>
  <c r="H189" i="1"/>
  <c r="DH189" i="1" s="1"/>
  <c r="H194" i="1"/>
  <c r="DJ194" i="1" s="1"/>
  <c r="H199" i="1"/>
  <c r="DI199" i="1" s="1"/>
  <c r="H202" i="1"/>
  <c r="DH202" i="1" s="1"/>
  <c r="H200" i="1"/>
  <c r="H201" i="1"/>
  <c r="H204" i="1"/>
  <c r="DH204" i="1" s="1"/>
  <c r="H205" i="1"/>
  <c r="DK205" i="1" s="1"/>
  <c r="H206" i="1"/>
  <c r="H207" i="1"/>
  <c r="DI207" i="1" s="1"/>
  <c r="H212" i="1"/>
  <c r="DL212" i="1" s="1"/>
  <c r="H217" i="1"/>
  <c r="H218" i="1"/>
  <c r="DK218" i="1" s="1"/>
  <c r="H214" i="1"/>
  <c r="H216" i="1"/>
  <c r="DJ216" i="1" s="1"/>
  <c r="H221" i="1"/>
  <c r="DI221" i="1" s="1"/>
  <c r="H219" i="1"/>
  <c r="DL219" i="1" s="1"/>
  <c r="H232" i="1"/>
  <c r="DI232" i="1" s="1"/>
  <c r="H233" i="1"/>
  <c r="DJ233" i="1" s="1"/>
  <c r="H234" i="1"/>
  <c r="DI234" i="1" s="1"/>
  <c r="H235" i="1"/>
  <c r="DJ235" i="1" s="1"/>
  <c r="H251" i="1"/>
  <c r="DL251" i="1" s="1"/>
  <c r="H252" i="1"/>
  <c r="DK252" i="1" s="1"/>
  <c r="H236" i="1"/>
  <c r="H237" i="1"/>
  <c r="DH237" i="1" s="1"/>
  <c r="H238" i="1"/>
  <c r="DJ238" i="1" s="1"/>
  <c r="H241" i="1"/>
  <c r="DH241" i="1" s="1"/>
  <c r="DK242" i="1"/>
  <c r="H239" i="1"/>
  <c r="DJ239" i="1" s="1"/>
  <c r="H256" i="1"/>
  <c r="DL256" i="1" s="1"/>
  <c r="H254" i="1"/>
  <c r="DH254" i="1" s="1"/>
  <c r="H248" i="1"/>
  <c r="H249" i="1"/>
  <c r="DJ249" i="1" s="1"/>
  <c r="H250" i="1"/>
  <c r="DH250" i="1" s="1"/>
  <c r="H253" i="1"/>
  <c r="DK253" i="1" s="1"/>
  <c r="H255" i="1"/>
  <c r="DJ255" i="1" s="1"/>
  <c r="H257" i="1"/>
  <c r="DH257" i="1" s="1"/>
  <c r="H258" i="1"/>
  <c r="DH258" i="1" s="1"/>
  <c r="H259" i="1"/>
  <c r="DK259" i="1" s="1"/>
  <c r="H270" i="1"/>
  <c r="H266" i="1"/>
  <c r="DI266" i="1" s="1"/>
  <c r="H269" i="1"/>
  <c r="DH269" i="1" s="1"/>
  <c r="H277" i="1"/>
  <c r="H272" i="1"/>
  <c r="DH272" i="1" s="1"/>
  <c r="H276" i="1"/>
  <c r="DK276" i="1" s="1"/>
  <c r="H273" i="1"/>
  <c r="DH273" i="1" s="1"/>
  <c r="H274" i="1"/>
  <c r="DH274" i="1" s="1"/>
  <c r="H280" i="1"/>
  <c r="DI280" i="1" s="1"/>
  <c r="H279" i="1"/>
  <c r="DK279" i="1" s="1"/>
  <c r="H289" i="1"/>
  <c r="DL289" i="1" s="1"/>
  <c r="H285" i="1"/>
  <c r="H286" i="1"/>
  <c r="DJ286" i="1" s="1"/>
  <c r="H287" i="1"/>
  <c r="DI287" i="1" s="1"/>
  <c r="H288" i="1"/>
  <c r="DL288" i="1" s="1"/>
  <c r="H293" i="1"/>
  <c r="DJ293" i="1" s="1"/>
  <c r="H294" i="1"/>
  <c r="H295" i="1"/>
  <c r="DK295" i="1" s="1"/>
  <c r="H296" i="1"/>
  <c r="DK296" i="1" s="1"/>
  <c r="H304" i="1"/>
  <c r="DL304" i="1" s="1"/>
  <c r="H271" i="1"/>
  <c r="H305" i="1"/>
  <c r="DI305" i="1" s="1"/>
  <c r="H306" i="1"/>
  <c r="DJ306" i="1" s="1"/>
  <c r="DK307" i="1"/>
  <c r="H308" i="1"/>
  <c r="H311" i="1"/>
  <c r="DH311" i="1" s="1"/>
  <c r="H310" i="1"/>
  <c r="DJ310" i="1" s="1"/>
  <c r="H291" i="1"/>
  <c r="H292" i="1"/>
  <c r="H315" i="1"/>
  <c r="DH315" i="1" s="1"/>
  <c r="H318" i="1"/>
  <c r="DJ318" i="1" s="1"/>
  <c r="H319" i="1"/>
  <c r="H320" i="1"/>
  <c r="DI320" i="1" s="1"/>
  <c r="H317" i="1"/>
  <c r="DK317" i="1" s="1"/>
  <c r="H316" i="1"/>
  <c r="DI316" i="1" s="1"/>
  <c r="H323" i="1"/>
  <c r="DL323" i="1" s="1"/>
  <c r="H322" i="1"/>
  <c r="DL322" i="1" s="1"/>
  <c r="H324" i="1"/>
  <c r="DH324" i="1" s="1"/>
  <c r="H325" i="1"/>
  <c r="H326" i="1"/>
  <c r="H327" i="1"/>
  <c r="DJ327" i="1" s="1"/>
  <c r="H335" i="1"/>
  <c r="DL335" i="1" s="1"/>
  <c r="H336" i="1"/>
  <c r="DH336" i="1" s="1"/>
  <c r="H337" i="1"/>
  <c r="DH337" i="1" s="1"/>
  <c r="H334" i="1"/>
  <c r="DH334" i="1" s="1"/>
  <c r="H338" i="1"/>
  <c r="DH338" i="1" s="1"/>
  <c r="H339" i="1"/>
  <c r="DJ339" i="1" s="1"/>
  <c r="H340" i="1"/>
  <c r="DL340" i="1" s="1"/>
  <c r="H341" i="1"/>
  <c r="DH341" i="1" s="1"/>
  <c r="H342" i="1"/>
  <c r="DI342" i="1" s="1"/>
  <c r="CP343" i="1"/>
  <c r="CQ343" i="1"/>
  <c r="CR343" i="1"/>
  <c r="CS343" i="1"/>
  <c r="CT348" i="1"/>
  <c r="H351" i="1"/>
  <c r="DI351" i="1" s="1"/>
  <c r="H352" i="1"/>
  <c r="DK352" i="1" s="1"/>
  <c r="H353" i="1"/>
  <c r="DI353" i="1" s="1"/>
  <c r="H354" i="1"/>
  <c r="H358" i="1"/>
  <c r="DH358" i="1" s="1"/>
  <c r="H357" i="1"/>
  <c r="DK357" i="1" s="1"/>
  <c r="H355" i="1"/>
  <c r="H356" i="1"/>
  <c r="DL356" i="1" s="1"/>
  <c r="H362" i="1"/>
  <c r="DL362" i="1" s="1"/>
  <c r="H363" i="1"/>
  <c r="DH363" i="1" s="1"/>
  <c r="H364" i="1"/>
  <c r="DH364" i="1" s="1"/>
  <c r="H361" i="1"/>
  <c r="DI361" i="1" s="1"/>
  <c r="H365" i="1"/>
  <c r="DL365" i="1" s="1"/>
  <c r="H366" i="1"/>
  <c r="DK366" i="1" s="1"/>
  <c r="CT371" i="1"/>
  <c r="H375" i="1"/>
  <c r="DH375" i="1" s="1"/>
  <c r="H373" i="1"/>
  <c r="DK373" i="1" s="1"/>
  <c r="H374" i="1"/>
  <c r="DH374" i="1" s="1"/>
  <c r="H376" i="1"/>
  <c r="DH376" i="1" s="1"/>
  <c r="H377" i="1"/>
  <c r="H378" i="1"/>
  <c r="H380" i="1"/>
  <c r="DL380" i="1" s="1"/>
  <c r="H381" i="1"/>
  <c r="DH381" i="1" s="1"/>
  <c r="H383" i="1"/>
  <c r="DL383" i="1" s="1"/>
  <c r="H382" i="1"/>
  <c r="DI382" i="1" s="1"/>
  <c r="H385" i="1"/>
  <c r="DI385" i="1" s="1"/>
  <c r="H379" i="1"/>
  <c r="DH379" i="1" s="1"/>
  <c r="H384" i="1"/>
  <c r="DI384" i="1" s="1"/>
  <c r="H386" i="1"/>
  <c r="DL386" i="1" s="1"/>
  <c r="H395" i="1"/>
  <c r="DI395" i="1" s="1"/>
  <c r="H393" i="1"/>
  <c r="DH393" i="1" s="1"/>
  <c r="H399" i="1"/>
  <c r="DH399" i="1" s="1"/>
  <c r="H392" i="1"/>
  <c r="DH392" i="1" s="1"/>
  <c r="H400" i="1"/>
  <c r="DI400" i="1" s="1"/>
  <c r="H398" i="1"/>
  <c r="DJ398" i="1" s="1"/>
  <c r="H396" i="1"/>
  <c r="DK396" i="1" s="1"/>
  <c r="H401" i="1"/>
  <c r="DJ401" i="1" s="1"/>
  <c r="CP403" i="1"/>
  <c r="CQ403" i="1"/>
  <c r="CR403" i="1"/>
  <c r="CS403" i="1"/>
  <c r="H402" i="1"/>
  <c r="DH402" i="1" s="1"/>
  <c r="H406" i="1"/>
  <c r="H407" i="1"/>
  <c r="DJ407" i="1" s="1"/>
  <c r="H405" i="1"/>
  <c r="H411" i="1"/>
  <c r="DJ411" i="1" s="1"/>
  <c r="H409" i="1"/>
  <c r="DL409" i="1" s="1"/>
  <c r="H410" i="1"/>
  <c r="DK410" i="1" s="1"/>
  <c r="CP417" i="1"/>
  <c r="CQ417" i="1"/>
  <c r="CR417" i="1"/>
  <c r="CS417" i="1"/>
  <c r="H423" i="1"/>
  <c r="DL423" i="1" s="1"/>
  <c r="H424" i="1"/>
  <c r="DH424" i="1" s="1"/>
  <c r="H421" i="1"/>
  <c r="DI421" i="1" s="1"/>
  <c r="H420" i="1"/>
  <c r="DH420" i="1" s="1"/>
  <c r="H427" i="1"/>
  <c r="DL427" i="1" s="1"/>
  <c r="H419" i="1"/>
  <c r="DL419" i="1" s="1"/>
  <c r="H426" i="1"/>
  <c r="DJ426" i="1" s="1"/>
  <c r="H425" i="1"/>
  <c r="CP430" i="1"/>
  <c r="CQ430" i="1"/>
  <c r="CR430" i="1"/>
  <c r="CS430" i="1"/>
  <c r="H413" i="1"/>
  <c r="DI413" i="1" s="1"/>
  <c r="H412" i="1"/>
  <c r="DL412" i="1" s="1"/>
  <c r="H429" i="1"/>
  <c r="DL429" i="1" s="1"/>
  <c r="H415" i="1"/>
  <c r="H416" i="1"/>
  <c r="DL416" i="1" s="1"/>
  <c r="H436" i="1"/>
  <c r="DH436" i="1" s="1"/>
  <c r="H438" i="1"/>
  <c r="DI438" i="1" s="1"/>
  <c r="H439" i="1"/>
  <c r="DK439" i="1" s="1"/>
  <c r="H441" i="1"/>
  <c r="H437" i="1"/>
  <c r="DK437" i="1" s="1"/>
  <c r="H453" i="1"/>
  <c r="DH453" i="1" s="1"/>
  <c r="H455" i="1"/>
  <c r="DL455" i="1" s="1"/>
  <c r="H442" i="1"/>
  <c r="DI442" i="1" s="1"/>
  <c r="H444" i="1"/>
  <c r="DJ444" i="1" s="1"/>
  <c r="H445" i="1"/>
  <c r="DI445" i="1" s="1"/>
  <c r="H446" i="1"/>
  <c r="H447" i="1"/>
  <c r="H448" i="1"/>
  <c r="DK448" i="1" s="1"/>
  <c r="H449" i="1"/>
  <c r="DJ449" i="1" s="1"/>
  <c r="CP450" i="1"/>
  <c r="CQ450" i="1"/>
  <c r="CR450" i="1"/>
  <c r="CS450" i="1"/>
  <c r="H456" i="1"/>
  <c r="DI456" i="1" s="1"/>
  <c r="H457" i="1"/>
  <c r="DL457" i="1" s="1"/>
  <c r="H460" i="1"/>
  <c r="DK460" i="1" s="1"/>
  <c r="H458" i="1"/>
  <c r="DI458" i="1" s="1"/>
  <c r="H461" i="1"/>
  <c r="DJ461" i="1" s="1"/>
  <c r="H462" i="1"/>
  <c r="DJ462" i="1" s="1"/>
  <c r="H464" i="1"/>
  <c r="DJ464" i="1" s="1"/>
  <c r="CP465" i="1"/>
  <c r="CQ465" i="1"/>
  <c r="CR465" i="1"/>
  <c r="CS465" i="1"/>
  <c r="H469" i="1"/>
  <c r="DL469" i="1" s="1"/>
  <c r="H470" i="1"/>
  <c r="DK470" i="1" s="1"/>
  <c r="H471" i="1"/>
  <c r="H472" i="1"/>
  <c r="DL472" i="1" s="1"/>
  <c r="H473" i="1"/>
  <c r="DL473" i="1" s="1"/>
  <c r="H474" i="1"/>
  <c r="DI474" i="1" s="1"/>
  <c r="H475" i="1"/>
  <c r="DH475" i="1" s="1"/>
  <c r="H476" i="1"/>
  <c r="DJ476" i="1" s="1"/>
  <c r="H477" i="1"/>
  <c r="DL477" i="1" s="1"/>
  <c r="CP478" i="1"/>
  <c r="CQ478" i="1"/>
  <c r="CR478" i="1"/>
  <c r="CS478" i="1"/>
  <c r="H481" i="1"/>
  <c r="H483" i="1"/>
  <c r="H482" i="1"/>
  <c r="DL482" i="1" s="1"/>
  <c r="H484" i="1"/>
  <c r="DH484" i="1" s="1"/>
  <c r="H486" i="1"/>
  <c r="DK486" i="1" s="1"/>
  <c r="H487" i="1"/>
  <c r="CP488" i="1"/>
  <c r="CQ488" i="1"/>
  <c r="CR488" i="1"/>
  <c r="CS488" i="1"/>
  <c r="CT488" i="1"/>
  <c r="H493" i="1"/>
  <c r="DI493" i="1" s="1"/>
  <c r="CP493" i="1"/>
  <c r="CQ493" i="1"/>
  <c r="CR493" i="1"/>
  <c r="CS493" i="1"/>
  <c r="H494" i="1"/>
  <c r="DH494" i="1" s="1"/>
  <c r="CP494" i="1"/>
  <c r="CQ494" i="1"/>
  <c r="CR494" i="1"/>
  <c r="CS494" i="1"/>
  <c r="CT494" i="1"/>
  <c r="H495" i="1"/>
  <c r="DJ495" i="1" s="1"/>
  <c r="CP495" i="1"/>
  <c r="CQ495" i="1"/>
  <c r="CR495" i="1"/>
  <c r="CS495" i="1"/>
  <c r="DH242" i="1"/>
  <c r="CV489" i="1" l="1"/>
  <c r="CW489" i="1"/>
  <c r="CX489" i="1"/>
  <c r="CY344" i="1"/>
  <c r="DL22" i="1"/>
  <c r="DH22" i="1"/>
  <c r="DJ22" i="1"/>
  <c r="DK22" i="1"/>
  <c r="DI22" i="1"/>
  <c r="CW344" i="1"/>
  <c r="CV344" i="1"/>
  <c r="CX24" i="1"/>
  <c r="CY25" i="1"/>
  <c r="CY24" i="1"/>
  <c r="CZ25" i="1"/>
  <c r="CV25" i="1"/>
  <c r="CV24" i="1"/>
  <c r="CZ24" i="1"/>
  <c r="CY41" i="1"/>
  <c r="G490" i="1"/>
  <c r="DR389" i="1"/>
  <c r="DQ389" i="1"/>
  <c r="DO389" i="1"/>
  <c r="CV41" i="1"/>
  <c r="CW41" i="1"/>
  <c r="G501" i="1"/>
  <c r="DL169" i="1"/>
  <c r="DH169" i="1"/>
  <c r="DJ172" i="1"/>
  <c r="CY57" i="1"/>
  <c r="CW57" i="1"/>
  <c r="CV57" i="1"/>
  <c r="D433" i="1"/>
  <c r="D490" i="1" s="1"/>
  <c r="DJ82" i="1"/>
  <c r="E433" i="1"/>
  <c r="DQ433" i="1" s="1"/>
  <c r="C433" i="1"/>
  <c r="DO433" i="1" s="1"/>
  <c r="F433" i="1"/>
  <c r="DR433" i="1" s="1"/>
  <c r="DJ123" i="1"/>
  <c r="DH142" i="1"/>
  <c r="DK142" i="1"/>
  <c r="DH105" i="1"/>
  <c r="DI82" i="1"/>
  <c r="DH144" i="1"/>
  <c r="DL82" i="1"/>
  <c r="CP371" i="1"/>
  <c r="CQ348" i="1"/>
  <c r="CQ182" i="1"/>
  <c r="DH84" i="1"/>
  <c r="DL144" i="1"/>
  <c r="DH82" i="1"/>
  <c r="DG84" i="1"/>
  <c r="DK82" i="1"/>
  <c r="DJ192" i="1"/>
  <c r="DH37" i="1"/>
  <c r="DI108" i="1"/>
  <c r="CP389" i="1"/>
  <c r="CP182" i="1"/>
  <c r="DK212" i="1"/>
  <c r="DI187" i="1"/>
  <c r="CS72" i="1"/>
  <c r="CP433" i="1"/>
  <c r="DI86" i="1"/>
  <c r="DI85" i="1"/>
  <c r="DL105" i="1"/>
  <c r="CX488" i="1"/>
  <c r="CR72" i="1"/>
  <c r="DH86" i="1"/>
  <c r="DH93" i="1"/>
  <c r="DI105" i="1"/>
  <c r="DG105" i="1"/>
  <c r="DI38" i="1"/>
  <c r="CQ371" i="1"/>
  <c r="CS348" i="1"/>
  <c r="DL192" i="1"/>
  <c r="DI142" i="1"/>
  <c r="DJ37" i="1"/>
  <c r="DK130" i="1"/>
  <c r="DG142" i="1"/>
  <c r="DK86" i="1"/>
  <c r="O84" i="1"/>
  <c r="DL86" i="1"/>
  <c r="DL108" i="1"/>
  <c r="DH238" i="1"/>
  <c r="DL202" i="1"/>
  <c r="DJ108" i="1"/>
  <c r="DI130" i="1"/>
  <c r="DK37" i="1"/>
  <c r="DJ130" i="1"/>
  <c r="DJ237" i="1"/>
  <c r="DJ84" i="1"/>
  <c r="DJ86" i="1"/>
  <c r="DJ64" i="1"/>
  <c r="DK256" i="1"/>
  <c r="DL142" i="1"/>
  <c r="DI37" i="1"/>
  <c r="CR371" i="1"/>
  <c r="DL27" i="1"/>
  <c r="DJ423" i="1"/>
  <c r="DL239" i="1"/>
  <c r="DL171" i="1"/>
  <c r="DL237" i="1"/>
  <c r="DH239" i="1"/>
  <c r="DI256" i="1"/>
  <c r="DK50" i="1"/>
  <c r="DJ395" i="1"/>
  <c r="DK482" i="1"/>
  <c r="DL402" i="1"/>
  <c r="DK419" i="1"/>
  <c r="DL398" i="1"/>
  <c r="DJ424" i="1"/>
  <c r="DH395" i="1"/>
  <c r="DH400" i="1"/>
  <c r="DI436" i="1"/>
  <c r="DK402" i="1"/>
  <c r="DH448" i="1"/>
  <c r="DI424" i="1"/>
  <c r="DJ421" i="1"/>
  <c r="DK424" i="1"/>
  <c r="DJ402" i="1"/>
  <c r="DK380" i="1"/>
  <c r="DJ393" i="1"/>
  <c r="DJ317" i="1"/>
  <c r="DJ296" i="1"/>
  <c r="DI374" i="1"/>
  <c r="DJ361" i="1"/>
  <c r="DG99" i="1"/>
  <c r="DH464" i="1"/>
  <c r="DL395" i="1"/>
  <c r="DK385" i="1"/>
  <c r="DI444" i="1"/>
  <c r="DH421" i="1"/>
  <c r="DI448" i="1"/>
  <c r="DI482" i="1"/>
  <c r="DI437" i="1"/>
  <c r="DL448" i="1"/>
  <c r="DI402" i="1"/>
  <c r="DL444" i="1"/>
  <c r="DK363" i="1"/>
  <c r="DJ357" i="1"/>
  <c r="DI334" i="1"/>
  <c r="DI366" i="1"/>
  <c r="DL363" i="1"/>
  <c r="DK155" i="1"/>
  <c r="DH366" i="1"/>
  <c r="DJ117" i="1"/>
  <c r="DL366" i="1"/>
  <c r="DH149" i="1"/>
  <c r="DL287" i="1"/>
  <c r="DG159" i="1"/>
  <c r="DI258" i="1"/>
  <c r="CR348" i="1"/>
  <c r="DJ482" i="1"/>
  <c r="DL437" i="1"/>
  <c r="DI409" i="1"/>
  <c r="DK436" i="1"/>
  <c r="DJ380" i="1"/>
  <c r="DI411" i="1"/>
  <c r="DJ448" i="1"/>
  <c r="DK400" i="1"/>
  <c r="DK395" i="1"/>
  <c r="DJ385" i="1"/>
  <c r="DJ363" i="1"/>
  <c r="DH444" i="1"/>
  <c r="DK429" i="1"/>
  <c r="DK444" i="1"/>
  <c r="DL411" i="1"/>
  <c r="DI419" i="1"/>
  <c r="DI464" i="1"/>
  <c r="DL460" i="1"/>
  <c r="DH411" i="1"/>
  <c r="DI363" i="1"/>
  <c r="DH385" i="1"/>
  <c r="DL385" i="1"/>
  <c r="DI322" i="1"/>
  <c r="DH472" i="1"/>
  <c r="DL379" i="1"/>
  <c r="DK379" i="1"/>
  <c r="DI317" i="1"/>
  <c r="DI318" i="1"/>
  <c r="DH249" i="1"/>
  <c r="DH327" i="1"/>
  <c r="DL199" i="1"/>
  <c r="DK334" i="1"/>
  <c r="DI327" i="1"/>
  <c r="DI324" i="1"/>
  <c r="DH188" i="1"/>
  <c r="DH235" i="1"/>
  <c r="DI145" i="1"/>
  <c r="DJ334" i="1"/>
  <c r="DJ188" i="1"/>
  <c r="DL334" i="1"/>
  <c r="DL341" i="1"/>
  <c r="DK327" i="1"/>
  <c r="DJ322" i="1"/>
  <c r="DL327" i="1"/>
  <c r="DJ311" i="1"/>
  <c r="DJ305" i="1"/>
  <c r="DI279" i="1"/>
  <c r="DI257" i="1"/>
  <c r="DL324" i="1"/>
  <c r="DH322" i="1"/>
  <c r="DK322" i="1"/>
  <c r="DL315" i="1"/>
  <c r="DI315" i="1"/>
  <c r="DK311" i="1"/>
  <c r="DH305" i="1"/>
  <c r="DK305" i="1"/>
  <c r="DH296" i="1"/>
  <c r="DH295" i="1"/>
  <c r="DL293" i="1"/>
  <c r="DI288" i="1"/>
  <c r="CP72" i="1"/>
  <c r="DK318" i="1"/>
  <c r="DH482" i="1"/>
  <c r="DK445" i="1"/>
  <c r="DK411" i="1"/>
  <c r="DK270" i="1"/>
  <c r="DJ270" i="1"/>
  <c r="DI270" i="1"/>
  <c r="DL270" i="1"/>
  <c r="DH270" i="1"/>
  <c r="CN501" i="1"/>
  <c r="CK21" i="1"/>
  <c r="CK502" i="1" s="1"/>
  <c r="CE501" i="1"/>
  <c r="CD21" i="1"/>
  <c r="CA502" i="1"/>
  <c r="BZ503" i="1"/>
  <c r="CB501" i="1"/>
  <c r="DJ279" i="1"/>
  <c r="DL279" i="1"/>
  <c r="DI276" i="1"/>
  <c r="DK274" i="1"/>
  <c r="DI289" i="1"/>
  <c r="DH335" i="1"/>
  <c r="DH276" i="1"/>
  <c r="DJ276" i="1"/>
  <c r="DI273" i="1"/>
  <c r="CJ21" i="1"/>
  <c r="CO72" i="1"/>
  <c r="DL471" i="1"/>
  <c r="DJ471" i="1"/>
  <c r="DH471" i="1"/>
  <c r="DI405" i="1"/>
  <c r="DL405" i="1"/>
  <c r="CK501" i="1"/>
  <c r="DH386" i="1"/>
  <c r="DJ481" i="1"/>
  <c r="DI481" i="1"/>
  <c r="DH354" i="1"/>
  <c r="DJ354" i="1"/>
  <c r="DK285" i="1"/>
  <c r="DH285" i="1"/>
  <c r="DG173" i="1"/>
  <c r="DI173" i="1"/>
  <c r="DL146" i="1"/>
  <c r="DI146" i="1"/>
  <c r="DH116" i="1"/>
  <c r="DJ116" i="1"/>
  <c r="DK106" i="1"/>
  <c r="DG106" i="1"/>
  <c r="DI91" i="1"/>
  <c r="DK91" i="1"/>
  <c r="DH91" i="1"/>
  <c r="DK85" i="1"/>
  <c r="DL85" i="1"/>
  <c r="DH85" i="1"/>
  <c r="DJ85" i="1"/>
  <c r="CG503" i="1"/>
  <c r="CG501" i="1"/>
  <c r="DI378" i="1"/>
  <c r="DK378" i="1"/>
  <c r="DL248" i="1"/>
  <c r="DI248" i="1"/>
  <c r="DJ236" i="1"/>
  <c r="DL236" i="1"/>
  <c r="DH413" i="1"/>
  <c r="DG107" i="1"/>
  <c r="DI446" i="1"/>
  <c r="DH446" i="1"/>
  <c r="DJ425" i="1"/>
  <c r="DL425" i="1"/>
  <c r="DJ206" i="1"/>
  <c r="DL206" i="1"/>
  <c r="DJ141" i="1"/>
  <c r="DK141" i="1"/>
  <c r="DH118" i="1"/>
  <c r="DJ118" i="1"/>
  <c r="DK118" i="1"/>
  <c r="CW488" i="1"/>
  <c r="H465" i="1"/>
  <c r="DL465" i="1" s="1"/>
  <c r="DK255" i="1"/>
  <c r="DJ455" i="1"/>
  <c r="DI337" i="1"/>
  <c r="DI118" i="1"/>
  <c r="DG119" i="1"/>
  <c r="DL266" i="1"/>
  <c r="CX343" i="1"/>
  <c r="CY478" i="1"/>
  <c r="H343" i="1"/>
  <c r="DI343" i="1" s="1"/>
  <c r="DL426" i="1"/>
  <c r="DK409" i="1"/>
  <c r="DL337" i="1"/>
  <c r="DK353" i="1"/>
  <c r="DI427" i="1"/>
  <c r="DH280" i="1"/>
  <c r="DK258" i="1"/>
  <c r="DJ324" i="1"/>
  <c r="DL269" i="1"/>
  <c r="DK382" i="1"/>
  <c r="DL381" i="1"/>
  <c r="DI393" i="1"/>
  <c r="DJ105" i="1"/>
  <c r="DL484" i="1"/>
  <c r="DK364" i="1"/>
  <c r="DJ316" i="1"/>
  <c r="DI67" i="1"/>
  <c r="DI44" i="1"/>
  <c r="CN21" i="1"/>
  <c r="CN502" i="1" s="1"/>
  <c r="DH429" i="1"/>
  <c r="DH289" i="1"/>
  <c r="DH423" i="1"/>
  <c r="DJ392" i="1"/>
  <c r="DH373" i="1"/>
  <c r="DL273" i="1"/>
  <c r="DL318" i="1"/>
  <c r="DK269" i="1"/>
  <c r="DJ379" i="1"/>
  <c r="DJ251" i="1"/>
  <c r="DH288" i="1"/>
  <c r="DJ338" i="1"/>
  <c r="DI335" i="1"/>
  <c r="DI296" i="1"/>
  <c r="DG100" i="1"/>
  <c r="DI379" i="1"/>
  <c r="DH172" i="1"/>
  <c r="DJ429" i="1"/>
  <c r="DJ272" i="1"/>
  <c r="DK326" i="1"/>
  <c r="DI326" i="1"/>
  <c r="DI271" i="1"/>
  <c r="DL271" i="1"/>
  <c r="DK294" i="1"/>
  <c r="DL294" i="1"/>
  <c r="DH201" i="1"/>
  <c r="DL201" i="1"/>
  <c r="DJ36" i="1"/>
  <c r="DL36" i="1"/>
  <c r="CX478" i="1"/>
  <c r="DJ483" i="1"/>
  <c r="DH483" i="1"/>
  <c r="DL483" i="1"/>
  <c r="DH462" i="1"/>
  <c r="DL462" i="1"/>
  <c r="DI441" i="1"/>
  <c r="DL441" i="1"/>
  <c r="DJ441" i="1"/>
  <c r="DH308" i="1"/>
  <c r="DJ308" i="1"/>
  <c r="DK107" i="1"/>
  <c r="DL107" i="1"/>
  <c r="DK405" i="1"/>
  <c r="DK36" i="1"/>
  <c r="DH416" i="1"/>
  <c r="DK462" i="1"/>
  <c r="DI392" i="1"/>
  <c r="DH362" i="1"/>
  <c r="DL143" i="1"/>
  <c r="DJ119" i="1"/>
  <c r="DL382" i="1"/>
  <c r="DL207" i="1"/>
  <c r="CO24" i="1"/>
  <c r="DI294" i="1"/>
  <c r="DJ107" i="1"/>
  <c r="DI377" i="1"/>
  <c r="DL377" i="1"/>
  <c r="DJ285" i="1"/>
  <c r="DI285" i="1"/>
  <c r="DI277" i="1"/>
  <c r="DH277" i="1"/>
  <c r="DI217" i="1"/>
  <c r="DJ217" i="1"/>
  <c r="DI116" i="1"/>
  <c r="DL116" i="1"/>
  <c r="DK90" i="1"/>
  <c r="DG90" i="1"/>
  <c r="DJ78" i="1"/>
  <c r="DL78" i="1"/>
  <c r="DK45" i="1"/>
  <c r="DI45" i="1"/>
  <c r="DH30" i="1"/>
  <c r="DI30" i="1"/>
  <c r="DL30" i="1"/>
  <c r="CI21" i="1"/>
  <c r="CT21" i="1" s="1"/>
  <c r="H488" i="1"/>
  <c r="DH488" i="1" s="1"/>
  <c r="DL494" i="1"/>
  <c r="DK494" i="1"/>
  <c r="DK487" i="1"/>
  <c r="DL487" i="1"/>
  <c r="DI447" i="1"/>
  <c r="DK447" i="1"/>
  <c r="DI386" i="1"/>
  <c r="DK386" i="1"/>
  <c r="DJ386" i="1"/>
  <c r="DJ320" i="1"/>
  <c r="DK320" i="1"/>
  <c r="DK272" i="1"/>
  <c r="DL272" i="1"/>
  <c r="DJ63" i="1"/>
  <c r="DL63" i="1"/>
  <c r="DJ42" i="1"/>
  <c r="DL42" i="1"/>
  <c r="DK42" i="1"/>
  <c r="DK441" i="1"/>
  <c r="DI144" i="1"/>
  <c r="DI494" i="1"/>
  <c r="DH487" i="1"/>
  <c r="DK461" i="1"/>
  <c r="DL461" i="1"/>
  <c r="DI415" i="1"/>
  <c r="DL415" i="1"/>
  <c r="DL325" i="1"/>
  <c r="DI325" i="1"/>
  <c r="DK319" i="1"/>
  <c r="DH319" i="1"/>
  <c r="DH291" i="1"/>
  <c r="DL291" i="1"/>
  <c r="DI252" i="1"/>
  <c r="DJ252" i="1"/>
  <c r="DH252" i="1"/>
  <c r="DI255" i="1"/>
  <c r="DK457" i="1"/>
  <c r="H478" i="1"/>
  <c r="DK478" i="1" s="1"/>
  <c r="DH378" i="1"/>
  <c r="DI36" i="1"/>
  <c r="DL354" i="1"/>
  <c r="DK427" i="1"/>
  <c r="DK416" i="1"/>
  <c r="DI462" i="1"/>
  <c r="DH441" i="1"/>
  <c r="DI373" i="1"/>
  <c r="DI362" i="1"/>
  <c r="DL392" i="1"/>
  <c r="DK423" i="1"/>
  <c r="DI471" i="1"/>
  <c r="DL336" i="1"/>
  <c r="DI423" i="1"/>
  <c r="DL326" i="1"/>
  <c r="DG118" i="1"/>
  <c r="DL83" i="1"/>
  <c r="DK116" i="1"/>
  <c r="DH119" i="1"/>
  <c r="DL119" i="1"/>
  <c r="DJ144" i="1"/>
  <c r="DK392" i="1"/>
  <c r="DH427" i="1"/>
  <c r="CY343" i="1"/>
  <c r="DL252" i="1"/>
  <c r="CE21" i="1"/>
  <c r="CE502" i="1" s="1"/>
  <c r="DJ399" i="1"/>
  <c r="DI308" i="1"/>
  <c r="DH356" i="1"/>
  <c r="DJ413" i="1"/>
  <c r="DH447" i="1"/>
  <c r="DH115" i="1"/>
  <c r="DH218" i="1"/>
  <c r="DK236" i="1"/>
  <c r="DH174" i="1"/>
  <c r="DH42" i="1"/>
  <c r="DI42" i="1"/>
  <c r="DI475" i="1"/>
  <c r="DJ475" i="1"/>
  <c r="DL475" i="1"/>
  <c r="DJ457" i="1"/>
  <c r="DI457" i="1"/>
  <c r="DL442" i="1"/>
  <c r="DJ442" i="1"/>
  <c r="DH401" i="1"/>
  <c r="DL401" i="1"/>
  <c r="DH365" i="1"/>
  <c r="DK365" i="1"/>
  <c r="DL351" i="1"/>
  <c r="DK351" i="1"/>
  <c r="DK340" i="1"/>
  <c r="DI340" i="1"/>
  <c r="DH340" i="1"/>
  <c r="DK323" i="1"/>
  <c r="DH323" i="1"/>
  <c r="DJ323" i="1"/>
  <c r="DH292" i="1"/>
  <c r="DI292" i="1"/>
  <c r="DL292" i="1"/>
  <c r="DK292" i="1"/>
  <c r="DK286" i="1"/>
  <c r="DH286" i="1"/>
  <c r="DL378" i="1"/>
  <c r="DJ427" i="1"/>
  <c r="DK475" i="1"/>
  <c r="DJ405" i="1"/>
  <c r="DJ365" i="1"/>
  <c r="DI487" i="1"/>
  <c r="DJ358" i="1"/>
  <c r="DG83" i="1"/>
  <c r="DJ351" i="1"/>
  <c r="CA503" i="1"/>
  <c r="DI401" i="1"/>
  <c r="BZ501" i="1"/>
  <c r="DL413" i="1"/>
  <c r="H34" i="1"/>
  <c r="DJ34" i="1" s="1"/>
  <c r="DL358" i="1"/>
  <c r="DL255" i="1"/>
  <c r="DK358" i="1"/>
  <c r="DI365" i="1"/>
  <c r="DJ378" i="1"/>
  <c r="DK481" i="1"/>
  <c r="DK413" i="1"/>
  <c r="DK455" i="1"/>
  <c r="DK471" i="1"/>
  <c r="DH351" i="1"/>
  <c r="DJ487" i="1"/>
  <c r="DI358" i="1"/>
  <c r="DH405" i="1"/>
  <c r="DK442" i="1"/>
  <c r="DI483" i="1"/>
  <c r="DH457" i="1"/>
  <c r="DL474" i="1"/>
  <c r="DJ382" i="1"/>
  <c r="DJ494" i="1"/>
  <c r="DI439" i="1"/>
  <c r="DG144" i="1"/>
  <c r="DI119" i="1"/>
  <c r="DG143" i="1"/>
  <c r="DJ326" i="1"/>
  <c r="DH326" i="1"/>
  <c r="DH307" i="1"/>
  <c r="DJ307" i="1"/>
  <c r="DJ280" i="1"/>
  <c r="DK248" i="1"/>
  <c r="DL285" i="1"/>
  <c r="DJ416" i="1"/>
  <c r="CE503" i="1"/>
  <c r="DH107" i="1"/>
  <c r="DL277" i="1"/>
  <c r="DJ447" i="1"/>
  <c r="DH442" i="1"/>
  <c r="DJ292" i="1"/>
  <c r="DI272" i="1"/>
  <c r="DJ340" i="1"/>
  <c r="DH382" i="1"/>
  <c r="DK401" i="1"/>
  <c r="DK483" i="1"/>
  <c r="DI323" i="1"/>
  <c r="DJ304" i="1"/>
  <c r="DH415" i="1"/>
  <c r="DH410" i="1"/>
  <c r="DH407" i="1"/>
  <c r="DH449" i="1"/>
  <c r="DJ377" i="1"/>
  <c r="DI449" i="1"/>
  <c r="DJ335" i="1"/>
  <c r="DJ277" i="1"/>
  <c r="DH293" i="1"/>
  <c r="DK339" i="1"/>
  <c r="DL361" i="1"/>
  <c r="DH304" i="1"/>
  <c r="DJ456" i="1"/>
  <c r="DH439" i="1"/>
  <c r="DL393" i="1"/>
  <c r="DK446" i="1"/>
  <c r="DH361" i="1"/>
  <c r="DL338" i="1"/>
  <c r="DK361" i="1"/>
  <c r="DL319" i="1"/>
  <c r="DI461" i="1"/>
  <c r="DJ256" i="1"/>
  <c r="DI477" i="1"/>
  <c r="DK407" i="1"/>
  <c r="DI383" i="1"/>
  <c r="DJ364" i="1"/>
  <c r="DL364" i="1"/>
  <c r="DL453" i="1"/>
  <c r="DI429" i="1"/>
  <c r="DJ273" i="1"/>
  <c r="DL233" i="1"/>
  <c r="DJ274" i="1"/>
  <c r="DJ291" i="1"/>
  <c r="DH384" i="1"/>
  <c r="DJ65" i="1"/>
  <c r="DJ470" i="1"/>
  <c r="DH383" i="1"/>
  <c r="DH380" i="1"/>
  <c r="DI319" i="1"/>
  <c r="DH455" i="1"/>
  <c r="DI486" i="1"/>
  <c r="DI399" i="1"/>
  <c r="DK374" i="1"/>
  <c r="DH352" i="1"/>
  <c r="DJ319" i="1"/>
  <c r="DJ336" i="1"/>
  <c r="DH396" i="1"/>
  <c r="DK304" i="1"/>
  <c r="DL274" i="1"/>
  <c r="DI410" i="1"/>
  <c r="DI470" i="1"/>
  <c r="DJ383" i="1"/>
  <c r="DJ352" i="1"/>
  <c r="DI352" i="1"/>
  <c r="DK472" i="1"/>
  <c r="DJ315" i="1"/>
  <c r="DI293" i="1"/>
  <c r="DI291" i="1"/>
  <c r="DI354" i="1"/>
  <c r="DH279" i="1"/>
  <c r="DI253" i="1"/>
  <c r="DH253" i="1"/>
  <c r="DL253" i="1"/>
  <c r="DL235" i="1"/>
  <c r="DI336" i="1"/>
  <c r="DL375" i="1"/>
  <c r="DL420" i="1"/>
  <c r="DK291" i="1"/>
  <c r="DI339" i="1"/>
  <c r="DH377" i="1"/>
  <c r="DK415" i="1"/>
  <c r="DJ384" i="1"/>
  <c r="DL447" i="1"/>
  <c r="DI50" i="1"/>
  <c r="DH191" i="1"/>
  <c r="DI81" i="1"/>
  <c r="DK135" i="1"/>
  <c r="DK100" i="1"/>
  <c r="DK217" i="1"/>
  <c r="DL436" i="1"/>
  <c r="DL476" i="1"/>
  <c r="DK375" i="1"/>
  <c r="DL384" i="1"/>
  <c r="DK425" i="1"/>
  <c r="DH470" i="1"/>
  <c r="DJ375" i="1"/>
  <c r="DJ325" i="1"/>
  <c r="DH486" i="1"/>
  <c r="DH412" i="1"/>
  <c r="DJ436" i="1"/>
  <c r="DH325" i="1"/>
  <c r="DL339" i="1"/>
  <c r="DK354" i="1"/>
  <c r="DK384" i="1"/>
  <c r="DJ410" i="1"/>
  <c r="DJ415" i="1"/>
  <c r="DL307" i="1"/>
  <c r="DJ259" i="1"/>
  <c r="DK249" i="1"/>
  <c r="CR182" i="1"/>
  <c r="DH259" i="1"/>
  <c r="DI259" i="1"/>
  <c r="DL259" i="1"/>
  <c r="DI249" i="1"/>
  <c r="DL254" i="1"/>
  <c r="DK254" i="1"/>
  <c r="DI254" i="1"/>
  <c r="DJ254" i="1"/>
  <c r="DK241" i="1"/>
  <c r="DL241" i="1"/>
  <c r="DI241" i="1"/>
  <c r="DJ241" i="1"/>
  <c r="DH481" i="1"/>
  <c r="DJ446" i="1"/>
  <c r="DK234" i="1"/>
  <c r="DK207" i="1"/>
  <c r="DI194" i="1"/>
  <c r="DJ154" i="1"/>
  <c r="DL194" i="1"/>
  <c r="DI164" i="1"/>
  <c r="DJ50" i="1"/>
  <c r="DL145" i="1"/>
  <c r="DK133" i="1"/>
  <c r="DG167" i="1"/>
  <c r="DJ207" i="1"/>
  <c r="DJ100" i="1"/>
  <c r="DJ234" i="1"/>
  <c r="DL150" i="1"/>
  <c r="DH207" i="1"/>
  <c r="DK194" i="1"/>
  <c r="DL52" i="1"/>
  <c r="DH52" i="1"/>
  <c r="DG77" i="1"/>
  <c r="DH133" i="1"/>
  <c r="DJ150" i="1"/>
  <c r="DL79" i="1"/>
  <c r="DL156" i="1"/>
  <c r="DH194" i="1"/>
  <c r="DL164" i="1"/>
  <c r="DK61" i="1"/>
  <c r="DG81" i="1"/>
  <c r="DH32" i="1"/>
  <c r="DK46" i="1"/>
  <c r="DJ232" i="1"/>
  <c r="DG145" i="1"/>
  <c r="DG153" i="1"/>
  <c r="DJ145" i="1"/>
  <c r="DH153" i="1"/>
  <c r="DK156" i="1"/>
  <c r="DI156" i="1"/>
  <c r="DG75" i="1"/>
  <c r="DK75" i="1"/>
  <c r="DJ32" i="1"/>
  <c r="DL50" i="1"/>
  <c r="DH46" i="1"/>
  <c r="DL46" i="1"/>
  <c r="DH61" i="1"/>
  <c r="DH232" i="1"/>
  <c r="DI153" i="1"/>
  <c r="DH145" i="1"/>
  <c r="DH167" i="1"/>
  <c r="DK232" i="1"/>
  <c r="DJ28" i="1"/>
  <c r="DK191" i="1"/>
  <c r="DI191" i="1"/>
  <c r="DK131" i="1"/>
  <c r="DK101" i="1"/>
  <c r="DH101" i="1"/>
  <c r="DG156" i="1"/>
  <c r="DK117" i="1"/>
  <c r="DJ61" i="1"/>
  <c r="DL81" i="1"/>
  <c r="DI46" i="1"/>
  <c r="DL167" i="1"/>
  <c r="DL153" i="1"/>
  <c r="DG101" i="1"/>
  <c r="DL32" i="1"/>
  <c r="DK81" i="1"/>
  <c r="DH75" i="1"/>
  <c r="DK32" i="1"/>
  <c r="DL61" i="1"/>
  <c r="DG150" i="1"/>
  <c r="DJ101" i="1"/>
  <c r="DL232" i="1"/>
  <c r="DK153" i="1"/>
  <c r="DL140" i="1"/>
  <c r="DI150" i="1"/>
  <c r="DJ167" i="1"/>
  <c r="DH150" i="1"/>
  <c r="DI100" i="1"/>
  <c r="DK89" i="1"/>
  <c r="DL28" i="1"/>
  <c r="DL117" i="1"/>
  <c r="DI101" i="1"/>
  <c r="DL100" i="1"/>
  <c r="DJ156" i="1"/>
  <c r="DJ204" i="1"/>
  <c r="DI167" i="1"/>
  <c r="DH234" i="1"/>
  <c r="DL234" i="1"/>
  <c r="DH233" i="1"/>
  <c r="DI233" i="1"/>
  <c r="DJ214" i="1"/>
  <c r="DI214" i="1"/>
  <c r="DL214" i="1"/>
  <c r="DH214" i="1"/>
  <c r="DK214" i="1"/>
  <c r="DJ221" i="1"/>
  <c r="DL221" i="1"/>
  <c r="DH219" i="1"/>
  <c r="DK219" i="1"/>
  <c r="DK188" i="1"/>
  <c r="DL149" i="1"/>
  <c r="DH141" i="1"/>
  <c r="DK148" i="1"/>
  <c r="DK199" i="1"/>
  <c r="DI204" i="1"/>
  <c r="DL97" i="1"/>
  <c r="DI188" i="1"/>
  <c r="DH217" i="1"/>
  <c r="DK166" i="1"/>
  <c r="DK149" i="1"/>
  <c r="DK31" i="1"/>
  <c r="DJ199" i="1"/>
  <c r="DL204" i="1"/>
  <c r="DG92" i="1"/>
  <c r="DH159" i="1"/>
  <c r="DK159" i="1"/>
  <c r="DI159" i="1"/>
  <c r="DJ114" i="1"/>
  <c r="DJ99" i="1"/>
  <c r="DG149" i="1"/>
  <c r="DI149" i="1"/>
  <c r="DG76" i="1"/>
  <c r="DI141" i="1"/>
  <c r="DJ132" i="1"/>
  <c r="DJ159" i="1"/>
  <c r="DH199" i="1"/>
  <c r="DK204" i="1"/>
  <c r="DK47" i="1"/>
  <c r="DG97" i="1"/>
  <c r="DH103" i="1"/>
  <c r="DH99" i="1"/>
  <c r="DL99" i="1"/>
  <c r="DK99" i="1"/>
  <c r="DL217" i="1"/>
  <c r="DJ356" i="1"/>
  <c r="DI356" i="1"/>
  <c r="DI473" i="1"/>
  <c r="DL407" i="1"/>
  <c r="DL410" i="1"/>
  <c r="DK356" i="1"/>
  <c r="DL470" i="1"/>
  <c r="DH461" i="1"/>
  <c r="DK473" i="1"/>
  <c r="DK377" i="1"/>
  <c r="DL249" i="1"/>
  <c r="DK383" i="1"/>
  <c r="DL306" i="1"/>
  <c r="DJ288" i="1"/>
  <c r="DK484" i="1"/>
  <c r="DI380" i="1"/>
  <c r="DI476" i="1"/>
  <c r="DJ419" i="1"/>
  <c r="DH445" i="1"/>
  <c r="DH419" i="1"/>
  <c r="DK172" i="1"/>
  <c r="DJ381" i="1"/>
  <c r="DL352" i="1"/>
  <c r="DJ269" i="1"/>
  <c r="DI212" i="1"/>
  <c r="DK233" i="1"/>
  <c r="DK277" i="1"/>
  <c r="DI274" i="1"/>
  <c r="DK293" i="1"/>
  <c r="DK336" i="1"/>
  <c r="DH339" i="1"/>
  <c r="DI375" i="1"/>
  <c r="DJ396" i="1"/>
  <c r="DI420" i="1"/>
  <c r="DI455" i="1"/>
  <c r="DK474" i="1"/>
  <c r="DJ253" i="1"/>
  <c r="DI453" i="1"/>
  <c r="DK221" i="1"/>
  <c r="DH221" i="1"/>
  <c r="DG166" i="1"/>
  <c r="DI307" i="1"/>
  <c r="DL305" i="1"/>
  <c r="DI304" i="1"/>
  <c r="DG172" i="1"/>
  <c r="CB503" i="1"/>
  <c r="DL424" i="1"/>
  <c r="DJ486" i="1"/>
  <c r="DI201" i="1"/>
  <c r="DJ201" i="1"/>
  <c r="DK201" i="1"/>
  <c r="DK193" i="1"/>
  <c r="DI193" i="1"/>
  <c r="DJ193" i="1"/>
  <c r="DH193" i="1"/>
  <c r="CL21" i="1"/>
  <c r="CL502" i="1" s="1"/>
  <c r="CH503" i="1"/>
  <c r="CG502" i="1"/>
  <c r="CF503" i="1"/>
  <c r="CB21" i="1"/>
  <c r="CB502" i="1" s="1"/>
  <c r="BY501" i="1"/>
  <c r="H403" i="1"/>
  <c r="DK403" i="1" s="1"/>
  <c r="CW34" i="1"/>
  <c r="DL191" i="1"/>
  <c r="DL185" i="1"/>
  <c r="DJ477" i="1"/>
  <c r="DH473" i="1"/>
  <c r="CV488" i="1"/>
  <c r="DH469" i="1"/>
  <c r="DI469" i="1"/>
  <c r="DJ469" i="1"/>
  <c r="DL458" i="1"/>
  <c r="DH458" i="1"/>
  <c r="DK458" i="1"/>
  <c r="DL406" i="1"/>
  <c r="DJ406" i="1"/>
  <c r="DK398" i="1"/>
  <c r="DI398" i="1"/>
  <c r="DK376" i="1"/>
  <c r="DL376" i="1"/>
  <c r="DI376" i="1"/>
  <c r="DK355" i="1"/>
  <c r="DL355" i="1"/>
  <c r="DH342" i="1"/>
  <c r="DL342" i="1"/>
  <c r="DK316" i="1"/>
  <c r="DL316" i="1"/>
  <c r="DL258" i="1"/>
  <c r="DJ258" i="1"/>
  <c r="DI238" i="1"/>
  <c r="DK238" i="1"/>
  <c r="DL238" i="1"/>
  <c r="DK251" i="1"/>
  <c r="DI251" i="1"/>
  <c r="DK216" i="1"/>
  <c r="DL216" i="1"/>
  <c r="DI216" i="1"/>
  <c r="DK206" i="1"/>
  <c r="DI206" i="1"/>
  <c r="DK200" i="1"/>
  <c r="DL200" i="1"/>
  <c r="DL157" i="1"/>
  <c r="DG157" i="1"/>
  <c r="DJ147" i="1"/>
  <c r="DI147" i="1"/>
  <c r="DH165" i="1"/>
  <c r="DG165" i="1"/>
  <c r="DH106" i="1"/>
  <c r="DI106" i="1"/>
  <c r="DL106" i="1"/>
  <c r="DI260" i="1"/>
  <c r="DK449" i="1"/>
  <c r="DL449" i="1"/>
  <c r="DK438" i="1"/>
  <c r="DL438" i="1"/>
  <c r="DK426" i="1"/>
  <c r="DI426" i="1"/>
  <c r="DK173" i="1"/>
  <c r="DH426" i="1"/>
  <c r="DJ355" i="1"/>
  <c r="DG91" i="1"/>
  <c r="DJ91" i="1"/>
  <c r="DL91" i="1"/>
  <c r="DJ104" i="1"/>
  <c r="DI135" i="1"/>
  <c r="DH148" i="1"/>
  <c r="DL125" i="1"/>
  <c r="DH318" i="1"/>
  <c r="DL296" i="1"/>
  <c r="CL503" i="1"/>
  <c r="CS389" i="1"/>
  <c r="DI381" i="1"/>
  <c r="DK393" i="1"/>
  <c r="DH398" i="1"/>
  <c r="DH251" i="1"/>
  <c r="DH256" i="1"/>
  <c r="DK147" i="1"/>
  <c r="DK342" i="1"/>
  <c r="DJ289" i="1"/>
  <c r="DI269" i="1"/>
  <c r="DI157" i="1"/>
  <c r="DJ30" i="1"/>
  <c r="DK30" i="1"/>
  <c r="CQ389" i="1"/>
  <c r="CX34" i="1"/>
  <c r="DJ106" i="1"/>
  <c r="DJ445" i="1"/>
  <c r="DH409" i="1"/>
  <c r="DK477" i="1"/>
  <c r="DI484" i="1"/>
  <c r="DI495" i="1"/>
  <c r="DK288" i="1"/>
  <c r="DK381" i="1"/>
  <c r="DJ35" i="1"/>
  <c r="DL445" i="1"/>
  <c r="DG148" i="1"/>
  <c r="DK273" i="1"/>
  <c r="DI364" i="1"/>
  <c r="DH353" i="1"/>
  <c r="DJ200" i="1"/>
  <c r="DK406" i="1"/>
  <c r="BY503" i="1"/>
  <c r="DH476" i="1"/>
  <c r="DK476" i="1"/>
  <c r="DJ472" i="1"/>
  <c r="DI472" i="1"/>
  <c r="DI460" i="1"/>
  <c r="DJ460" i="1"/>
  <c r="DH460" i="1"/>
  <c r="DJ437" i="1"/>
  <c r="DH437" i="1"/>
  <c r="DK412" i="1"/>
  <c r="DI412" i="1"/>
  <c r="DJ412" i="1"/>
  <c r="DJ374" i="1"/>
  <c r="DL374" i="1"/>
  <c r="DH357" i="1"/>
  <c r="DL357" i="1"/>
  <c r="DI357" i="1"/>
  <c r="DJ341" i="1"/>
  <c r="DI341" i="1"/>
  <c r="DK341" i="1"/>
  <c r="DI311" i="1"/>
  <c r="DL311" i="1"/>
  <c r="DI239" i="1"/>
  <c r="DK239" i="1"/>
  <c r="DJ484" i="1"/>
  <c r="DJ409" i="1"/>
  <c r="DK469" i="1"/>
  <c r="DK306" i="1"/>
  <c r="DJ473" i="1"/>
  <c r="DJ438" i="1"/>
  <c r="DH316" i="1"/>
  <c r="DH495" i="1"/>
  <c r="DI306" i="1"/>
  <c r="DK289" i="1"/>
  <c r="DK338" i="1"/>
  <c r="DH477" i="1"/>
  <c r="DI338" i="1"/>
  <c r="DH306" i="1"/>
  <c r="DK35" i="1"/>
  <c r="DH206" i="1"/>
  <c r="DJ342" i="1"/>
  <c r="DH216" i="1"/>
  <c r="DJ376" i="1"/>
  <c r="CF21" i="1"/>
  <c r="CF502" i="1" s="1"/>
  <c r="DL187" i="1"/>
  <c r="DL172" i="1"/>
  <c r="DH65" i="1"/>
  <c r="DK52" i="1"/>
  <c r="DL48" i="1"/>
  <c r="DL26" i="1"/>
  <c r="DI133" i="1"/>
  <c r="DI158" i="1"/>
  <c r="DJ98" i="1"/>
  <c r="DG154" i="1"/>
  <c r="DJ164" i="1"/>
  <c r="DI26" i="1"/>
  <c r="DK48" i="1"/>
  <c r="DJ48" i="1"/>
  <c r="DJ146" i="1"/>
  <c r="DL141" i="1"/>
  <c r="DI148" i="1"/>
  <c r="DH77" i="1"/>
  <c r="DG146" i="1"/>
  <c r="DJ77" i="1"/>
  <c r="DJ115" i="1"/>
  <c r="DG133" i="1"/>
  <c r="DK98" i="1"/>
  <c r="DL147" i="1"/>
  <c r="DL158" i="1"/>
  <c r="DH97" i="1"/>
  <c r="DG169" i="1"/>
  <c r="DL115" i="1"/>
  <c r="DJ97" i="1"/>
  <c r="DH98" i="1"/>
  <c r="DK80" i="1"/>
  <c r="DI169" i="1"/>
  <c r="DI165" i="1"/>
  <c r="DK164" i="1"/>
  <c r="DI154" i="1"/>
  <c r="DK165" i="1"/>
  <c r="DL98" i="1"/>
  <c r="DG164" i="1"/>
  <c r="DJ189" i="1"/>
  <c r="DH94" i="1"/>
  <c r="DG115" i="1"/>
  <c r="DJ52" i="1"/>
  <c r="DH48" i="1"/>
  <c r="DI77" i="1"/>
  <c r="DL62" i="1"/>
  <c r="DG141" i="1"/>
  <c r="DL148" i="1"/>
  <c r="DH146" i="1"/>
  <c r="DJ58" i="1"/>
  <c r="DK146" i="1"/>
  <c r="DK77" i="1"/>
  <c r="DK115" i="1"/>
  <c r="DK185" i="1"/>
  <c r="DH185" i="1"/>
  <c r="DK26" i="1"/>
  <c r="DI97" i="1"/>
  <c r="DJ169" i="1"/>
  <c r="DK169" i="1"/>
  <c r="DJ185" i="1"/>
  <c r="DK79" i="1"/>
  <c r="DG79" i="1"/>
  <c r="DJ89" i="1"/>
  <c r="DJ79" i="1"/>
  <c r="DH79" i="1"/>
  <c r="DJ75" i="1"/>
  <c r="DK158" i="1"/>
  <c r="DH158" i="1"/>
  <c r="DJ158" i="1"/>
  <c r="DG175" i="1"/>
  <c r="DJ155" i="1"/>
  <c r="DL155" i="1"/>
  <c r="DH147" i="1"/>
  <c r="DI174" i="1"/>
  <c r="DG174" i="1"/>
  <c r="DK174" i="1"/>
  <c r="DL174" i="1"/>
  <c r="DJ173" i="1"/>
  <c r="DL396" i="1"/>
  <c r="DJ420" i="1"/>
  <c r="DH425" i="1"/>
  <c r="DJ439" i="1"/>
  <c r="DL493" i="1"/>
  <c r="DI407" i="1"/>
  <c r="DJ271" i="1"/>
  <c r="DH317" i="1"/>
  <c r="DJ218" i="1"/>
  <c r="CR433" i="1"/>
  <c r="DH438" i="1"/>
  <c r="DK420" i="1"/>
  <c r="DI425" i="1"/>
  <c r="DL439" i="1"/>
  <c r="DL446" i="1"/>
  <c r="DL317" i="1"/>
  <c r="DJ266" i="1"/>
  <c r="DJ366" i="1"/>
  <c r="CY488" i="1"/>
  <c r="CM501" i="1"/>
  <c r="CH501" i="1"/>
  <c r="BZ21" i="1"/>
  <c r="BZ502" i="1" s="1"/>
  <c r="CW343" i="1"/>
  <c r="CV34" i="1"/>
  <c r="DH474" i="1"/>
  <c r="DJ458" i="1"/>
  <c r="DH493" i="1"/>
  <c r="DK456" i="1"/>
  <c r="DL481" i="1"/>
  <c r="DL495" i="1"/>
  <c r="CN503" i="1"/>
  <c r="CR389" i="1"/>
  <c r="CL501" i="1"/>
  <c r="CK503" i="1"/>
  <c r="CH21" i="1"/>
  <c r="CH502" i="1" s="1"/>
  <c r="CF501" i="1"/>
  <c r="CQ24" i="1"/>
  <c r="CP348" i="1"/>
  <c r="CC21" i="1"/>
  <c r="DJ62" i="1"/>
  <c r="DH62" i="1"/>
  <c r="DG135" i="1"/>
  <c r="DK58" i="1"/>
  <c r="DH125" i="1"/>
  <c r="DI125" i="1"/>
  <c r="DH78" i="1"/>
  <c r="DI117" i="1"/>
  <c r="DH104" i="1"/>
  <c r="DJ135" i="1"/>
  <c r="DL58" i="1"/>
  <c r="DK125" i="1"/>
  <c r="DG117" i="1"/>
  <c r="DI78" i="1"/>
  <c r="DH124" i="1"/>
  <c r="DJ81" i="1"/>
  <c r="DI58" i="1"/>
  <c r="DK28" i="1"/>
  <c r="DL135" i="1"/>
  <c r="DH132" i="1"/>
  <c r="DI104" i="1"/>
  <c r="DJ125" i="1"/>
  <c r="DK132" i="1"/>
  <c r="DI28" i="1"/>
  <c r="DJ131" i="1"/>
  <c r="DL131" i="1"/>
  <c r="DG131" i="1"/>
  <c r="DH89" i="1"/>
  <c r="DL75" i="1"/>
  <c r="DG80" i="1"/>
  <c r="DJ143" i="1"/>
  <c r="DL120" i="1"/>
  <c r="DK143" i="1"/>
  <c r="DI143" i="1"/>
  <c r="DK140" i="1"/>
  <c r="DK120" i="1"/>
  <c r="DJ140" i="1"/>
  <c r="DJ120" i="1"/>
  <c r="DG140" i="1"/>
  <c r="DH140" i="1"/>
  <c r="DL133" i="1"/>
  <c r="DH92" i="1"/>
  <c r="DK27" i="1"/>
  <c r="DL76" i="1"/>
  <c r="DK92" i="1"/>
  <c r="DH121" i="1"/>
  <c r="DI92" i="1"/>
  <c r="DI114" i="1"/>
  <c r="DL114" i="1"/>
  <c r="DH114" i="1"/>
  <c r="DI31" i="1"/>
  <c r="DJ27" i="1"/>
  <c r="DH27" i="1"/>
  <c r="DI121" i="1"/>
  <c r="DL121" i="1"/>
  <c r="DJ103" i="1"/>
  <c r="DJ92" i="1"/>
  <c r="DI103" i="1"/>
  <c r="DG114" i="1"/>
  <c r="DL134" i="1"/>
  <c r="DK134" i="1"/>
  <c r="DH134" i="1"/>
  <c r="DJ134" i="1"/>
  <c r="DI134" i="1"/>
  <c r="DG132" i="1"/>
  <c r="DI132" i="1"/>
  <c r="DI131" i="1"/>
  <c r="CQ433" i="1"/>
  <c r="DL38" i="1"/>
  <c r="DK38" i="1"/>
  <c r="DK29" i="1"/>
  <c r="CM503" i="1"/>
  <c r="DI416" i="1"/>
  <c r="DH38" i="1"/>
  <c r="DK324" i="1"/>
  <c r="DK335" i="1"/>
  <c r="DJ474" i="1"/>
  <c r="DL486" i="1"/>
  <c r="DJ186" i="1"/>
  <c r="DI186" i="1"/>
  <c r="DH173" i="1"/>
  <c r="DK464" i="1"/>
  <c r="DL464" i="1"/>
  <c r="DK453" i="1"/>
  <c r="DJ453" i="1"/>
  <c r="DI406" i="1"/>
  <c r="DH406" i="1"/>
  <c r="DK399" i="1"/>
  <c r="DL399" i="1"/>
  <c r="DL373" i="1"/>
  <c r="DJ373" i="1"/>
  <c r="DK362" i="1"/>
  <c r="DJ362" i="1"/>
  <c r="DL280" i="1"/>
  <c r="DK280" i="1"/>
  <c r="DH248" i="1"/>
  <c r="DJ248" i="1"/>
  <c r="DI242" i="1"/>
  <c r="DL242" i="1"/>
  <c r="DJ242" i="1"/>
  <c r="DH236" i="1"/>
  <c r="DI236" i="1"/>
  <c r="DJ219" i="1"/>
  <c r="DI219" i="1"/>
  <c r="DI218" i="1"/>
  <c r="DL218" i="1"/>
  <c r="DI192" i="1"/>
  <c r="DK192" i="1"/>
  <c r="DH155" i="1"/>
  <c r="DI155" i="1"/>
  <c r="DI166" i="1"/>
  <c r="DL166" i="1"/>
  <c r="DJ166" i="1"/>
  <c r="DH123" i="1"/>
  <c r="DI123" i="1"/>
  <c r="DK121" i="1"/>
  <c r="DG121" i="1"/>
  <c r="DL103" i="1"/>
  <c r="DK103" i="1"/>
  <c r="DH108" i="1"/>
  <c r="DG108" i="1"/>
  <c r="DH36" i="1"/>
  <c r="DK310" i="1"/>
  <c r="DL310" i="1"/>
  <c r="DH310" i="1"/>
  <c r="DI310" i="1"/>
  <c r="DL250" i="1"/>
  <c r="DK250" i="1"/>
  <c r="DK189" i="1"/>
  <c r="DI189" i="1"/>
  <c r="DL189" i="1"/>
  <c r="DI66" i="1"/>
  <c r="DL66" i="1"/>
  <c r="CY34" i="1"/>
  <c r="DJ295" i="1"/>
  <c r="DI295" i="1"/>
  <c r="DL295" i="1"/>
  <c r="DH287" i="1"/>
  <c r="DJ287" i="1"/>
  <c r="DK257" i="1"/>
  <c r="DL257" i="1"/>
  <c r="DJ257" i="1"/>
  <c r="DI235" i="1"/>
  <c r="DK235" i="1"/>
  <c r="DH205" i="1"/>
  <c r="DJ205" i="1"/>
  <c r="DI205" i="1"/>
  <c r="DK202" i="1"/>
  <c r="DJ202" i="1"/>
  <c r="DI202" i="1"/>
  <c r="DJ165" i="1"/>
  <c r="DL165" i="1"/>
  <c r="CW478" i="1"/>
  <c r="CV478" i="1"/>
  <c r="H430" i="1"/>
  <c r="BY21" i="1"/>
  <c r="BY502" i="1" s="1"/>
  <c r="DK495" i="1"/>
  <c r="DK157" i="1"/>
  <c r="DK287" i="1"/>
  <c r="DK266" i="1"/>
  <c r="DK237" i="1"/>
  <c r="DL320" i="1"/>
  <c r="DH320" i="1"/>
  <c r="DL308" i="1"/>
  <c r="DK308" i="1"/>
  <c r="DK271" i="1"/>
  <c r="DH271" i="1"/>
  <c r="DH294" i="1"/>
  <c r="DJ294" i="1"/>
  <c r="DL286" i="1"/>
  <c r="DI286" i="1"/>
  <c r="DI120" i="1"/>
  <c r="DH120" i="1"/>
  <c r="DL89" i="1"/>
  <c r="DG89" i="1"/>
  <c r="DJ44" i="1"/>
  <c r="DH44" i="1"/>
  <c r="DK44" i="1"/>
  <c r="DH35" i="1"/>
  <c r="DI35" i="1"/>
  <c r="DJ493" i="1"/>
  <c r="DK493" i="1"/>
  <c r="DL276" i="1"/>
  <c r="DL205" i="1"/>
  <c r="DH266" i="1"/>
  <c r="DJ80" i="1"/>
  <c r="DI237" i="1"/>
  <c r="DJ171" i="1"/>
  <c r="DG171" i="1"/>
  <c r="DK171" i="1"/>
  <c r="DI171" i="1"/>
  <c r="DK315" i="1"/>
  <c r="DH456" i="1"/>
  <c r="DL456" i="1"/>
  <c r="DJ400" i="1"/>
  <c r="DL400" i="1"/>
  <c r="DI355" i="1"/>
  <c r="DH355" i="1"/>
  <c r="DJ353" i="1"/>
  <c r="DL353" i="1"/>
  <c r="DJ250" i="1"/>
  <c r="DI250" i="1"/>
  <c r="DJ212" i="1"/>
  <c r="DH212" i="1"/>
  <c r="DH200" i="1"/>
  <c r="DI200" i="1"/>
  <c r="DK186" i="1"/>
  <c r="DH186" i="1"/>
  <c r="DH157" i="1"/>
  <c r="CV343" i="1"/>
  <c r="DG123" i="1"/>
  <c r="DL123" i="1"/>
  <c r="DL124" i="1"/>
  <c r="DI124" i="1"/>
  <c r="DK124" i="1"/>
  <c r="DG124" i="1"/>
  <c r="DH67" i="1"/>
  <c r="DK67" i="1"/>
  <c r="DJ67" i="1"/>
  <c r="DH64" i="1"/>
  <c r="DI64" i="1"/>
  <c r="DL64" i="1"/>
  <c r="DI65" i="1"/>
  <c r="DK65" i="1"/>
  <c r="DI62" i="1"/>
  <c r="DI60" i="1"/>
  <c r="DK60" i="1"/>
  <c r="DH60" i="1"/>
  <c r="DJ60" i="1"/>
  <c r="DK63" i="1"/>
  <c r="DI63" i="1"/>
  <c r="DH63" i="1"/>
  <c r="DJ66" i="1"/>
  <c r="DH66" i="1"/>
  <c r="DK66" i="1"/>
  <c r="CW56" i="1"/>
  <c r="CX56" i="1"/>
  <c r="F69" i="1"/>
  <c r="H56" i="1"/>
  <c r="O56" i="1" s="1"/>
  <c r="CY56" i="1"/>
  <c r="CV56" i="1"/>
  <c r="DH49" i="1"/>
  <c r="DI49" i="1"/>
  <c r="DL49" i="1"/>
  <c r="DJ49" i="1"/>
  <c r="DL45" i="1"/>
  <c r="DJ45" i="1"/>
  <c r="DH45" i="1"/>
  <c r="G69" i="1"/>
  <c r="CX40" i="1"/>
  <c r="CW40" i="1"/>
  <c r="DL43" i="1"/>
  <c r="CY40" i="1"/>
  <c r="DK43" i="1"/>
  <c r="CV40" i="1"/>
  <c r="H40" i="1"/>
  <c r="E69" i="1"/>
  <c r="DI43" i="1"/>
  <c r="DJ43" i="1"/>
  <c r="DL31" i="1"/>
  <c r="DJ31" i="1"/>
  <c r="H24" i="1"/>
  <c r="DJ24" i="1" s="1"/>
  <c r="DJ29" i="1"/>
  <c r="D69" i="1"/>
  <c r="DH29" i="1"/>
  <c r="DI29" i="1"/>
  <c r="C69" i="1"/>
  <c r="DL104" i="1"/>
  <c r="DG104" i="1"/>
  <c r="DG98" i="1"/>
  <c r="CS433" i="1"/>
  <c r="CS371" i="1"/>
  <c r="H328" i="1"/>
  <c r="DK154" i="1"/>
  <c r="DH154" i="1"/>
  <c r="DI396" i="1"/>
  <c r="DK325" i="1"/>
  <c r="DH255" i="1"/>
  <c r="DH187" i="1"/>
  <c r="DJ187" i="1"/>
  <c r="DL421" i="1"/>
  <c r="DK421" i="1"/>
  <c r="DJ337" i="1"/>
  <c r="DK337" i="1"/>
  <c r="DL130" i="1"/>
  <c r="DH130" i="1"/>
  <c r="DG78" i="1"/>
  <c r="DK78" i="1"/>
  <c r="CM21" i="1"/>
  <c r="DH59" i="1"/>
  <c r="DJ51" i="1"/>
  <c r="DK94" i="1"/>
  <c r="DH26" i="1"/>
  <c r="DL94" i="1"/>
  <c r="DH47" i="1"/>
  <c r="DL90" i="1"/>
  <c r="DI76" i="1"/>
  <c r="DG94" i="1"/>
  <c r="DI47" i="1"/>
  <c r="DI90" i="1"/>
  <c r="DL47" i="1"/>
  <c r="DI51" i="1"/>
  <c r="DL59" i="1"/>
  <c r="DK76" i="1"/>
  <c r="DH76" i="1"/>
  <c r="DH51" i="1"/>
  <c r="DJ59" i="1"/>
  <c r="DK51" i="1"/>
  <c r="DI59" i="1"/>
  <c r="DI94" i="1"/>
  <c r="DJ90" i="1"/>
  <c r="DH90" i="1"/>
  <c r="DL84" i="1"/>
  <c r="DI84" i="1"/>
  <c r="DH83" i="1"/>
  <c r="DI83" i="1"/>
  <c r="DK83" i="1"/>
  <c r="DL80" i="1"/>
  <c r="DI80" i="1"/>
  <c r="DJ93" i="1"/>
  <c r="DL93" i="1"/>
  <c r="DK93" i="1"/>
  <c r="DI93" i="1"/>
  <c r="E490" i="1" l="1"/>
  <c r="F490" i="1"/>
  <c r="CP501" i="1"/>
  <c r="DL488" i="1"/>
  <c r="DL478" i="1"/>
  <c r="CP503" i="1"/>
  <c r="CQ503" i="1"/>
  <c r="DI488" i="1"/>
  <c r="DK488" i="1"/>
  <c r="CR503" i="1"/>
  <c r="CP21" i="1"/>
  <c r="CP502" i="1" s="1"/>
  <c r="DJ465" i="1"/>
  <c r="DH465" i="1"/>
  <c r="DH34" i="1"/>
  <c r="DK34" i="1"/>
  <c r="DI34" i="1"/>
  <c r="DL34" i="1"/>
  <c r="DJ478" i="1"/>
  <c r="CY371" i="1"/>
  <c r="DH478" i="1"/>
  <c r="DI478" i="1"/>
  <c r="CO21" i="1"/>
  <c r="DL343" i="1"/>
  <c r="DJ343" i="1"/>
  <c r="DK343" i="1"/>
  <c r="CV371" i="1"/>
  <c r="CX371" i="1"/>
  <c r="CW371" i="1"/>
  <c r="DI24" i="1"/>
  <c r="DH403" i="1"/>
  <c r="DJ488" i="1"/>
  <c r="DH343" i="1"/>
  <c r="DJ403" i="1"/>
  <c r="DK465" i="1"/>
  <c r="DI403" i="1"/>
  <c r="DI465" i="1"/>
  <c r="DL403" i="1"/>
  <c r="CQ501" i="1"/>
  <c r="CQ21" i="1"/>
  <c r="CQ502" i="1" s="1"/>
  <c r="CS21" i="1"/>
  <c r="CS502" i="1" s="1"/>
  <c r="DH260" i="1"/>
  <c r="DJ260" i="1"/>
  <c r="CR501" i="1"/>
  <c r="DL175" i="1"/>
  <c r="DL260" i="1"/>
  <c r="DK260" i="1"/>
  <c r="DJ175" i="1"/>
  <c r="DK175" i="1"/>
  <c r="DI175" i="1"/>
  <c r="DH175" i="1"/>
  <c r="DK24" i="1"/>
  <c r="H371" i="1"/>
  <c r="DJ430" i="1"/>
  <c r="DH430" i="1"/>
  <c r="DL430" i="1"/>
  <c r="DI430" i="1"/>
  <c r="DK430" i="1"/>
  <c r="DI56" i="1"/>
  <c r="DJ56" i="1"/>
  <c r="DH56" i="1"/>
  <c r="DK56" i="1"/>
  <c r="DL56" i="1"/>
  <c r="DK40" i="1"/>
  <c r="DL40" i="1"/>
  <c r="DI40" i="1"/>
  <c r="DH40" i="1"/>
  <c r="H69" i="1"/>
  <c r="DJ69" i="1" s="1"/>
  <c r="DJ40" i="1"/>
  <c r="DL24" i="1"/>
  <c r="DH24" i="1"/>
  <c r="CS503" i="1"/>
  <c r="CS501" i="1"/>
  <c r="DI328" i="1"/>
  <c r="DH328" i="1"/>
  <c r="DK328" i="1"/>
  <c r="DJ328" i="1"/>
  <c r="DL328" i="1"/>
  <c r="CM502" i="1"/>
  <c r="CR21" i="1"/>
  <c r="CR502" i="1" s="1"/>
  <c r="DH371" i="1" l="1"/>
  <c r="DI371" i="1"/>
  <c r="DL371" i="1"/>
  <c r="DK371" i="1"/>
  <c r="DJ371" i="1"/>
  <c r="DI69" i="1"/>
  <c r="DK69" i="1"/>
  <c r="DH69" i="1"/>
  <c r="DL69" i="1"/>
  <c r="H417" i="1" l="1"/>
  <c r="DK417" i="1" s="1"/>
  <c r="CX389" i="1" l="1"/>
  <c r="E503" i="1"/>
  <c r="DH417" i="1"/>
  <c r="CW389" i="1"/>
  <c r="F503" i="1"/>
  <c r="D503" i="1"/>
  <c r="H389" i="1"/>
  <c r="DH389" i="1" s="1"/>
  <c r="DJ417" i="1"/>
  <c r="DI417" i="1"/>
  <c r="CY389" i="1"/>
  <c r="CV389" i="1"/>
  <c r="DL417" i="1"/>
  <c r="G503" i="1"/>
  <c r="DJ389" i="1" l="1"/>
  <c r="DL389" i="1"/>
  <c r="DK389" i="1"/>
  <c r="DI389" i="1"/>
  <c r="F501" i="1" l="1"/>
  <c r="D501" i="1"/>
  <c r="CY433" i="1" l="1"/>
  <c r="H433" i="1"/>
  <c r="DH433" i="1" s="1"/>
  <c r="CW433" i="1"/>
  <c r="CV433" i="1"/>
  <c r="CX433" i="1"/>
  <c r="E501" i="1"/>
  <c r="DL433" i="1" l="1"/>
  <c r="DI433" i="1"/>
  <c r="DJ433" i="1"/>
  <c r="DK433" i="1"/>
  <c r="H450" i="1" l="1"/>
  <c r="DK450" i="1" s="1"/>
  <c r="DH450" i="1" l="1"/>
  <c r="DI450" i="1"/>
  <c r="DL450" i="1"/>
  <c r="DJ450" i="1"/>
  <c r="H160" i="1" l="1"/>
  <c r="DK160" i="1" l="1"/>
  <c r="DL160" i="1"/>
  <c r="DG160" i="1"/>
  <c r="DJ160" i="1"/>
  <c r="DH160" i="1"/>
  <c r="DI160" i="1"/>
  <c r="H95" i="1" l="1"/>
  <c r="DG95" i="1" s="1"/>
  <c r="DH95" i="1" l="1"/>
  <c r="DL95" i="1"/>
  <c r="DJ95" i="1"/>
  <c r="DI95" i="1"/>
  <c r="DK95" i="1"/>
  <c r="CV244" i="1" l="1"/>
  <c r="CW244" i="1"/>
  <c r="CY244" i="1"/>
  <c r="H243" i="1"/>
  <c r="DI243" i="1" s="1"/>
  <c r="DH243" i="1" l="1"/>
  <c r="DJ243" i="1"/>
  <c r="DL243" i="1"/>
  <c r="DK243" i="1"/>
  <c r="DL321" i="1" l="1"/>
  <c r="DI321" i="1"/>
  <c r="DK321" i="1"/>
  <c r="DJ321" i="1"/>
  <c r="DH321" i="1"/>
  <c r="H195" i="1" l="1"/>
  <c r="DL195" i="1" s="1"/>
  <c r="DK195" i="1" l="1"/>
  <c r="DJ195" i="1"/>
  <c r="DH195" i="1"/>
  <c r="DI195" i="1"/>
  <c r="DO348" i="1" l="1"/>
  <c r="C503" i="1" l="1"/>
  <c r="C501" i="1"/>
  <c r="H348" i="1"/>
  <c r="DH348" i="1" s="1"/>
  <c r="CV348" i="1"/>
  <c r="CY348" i="1"/>
  <c r="CX348" i="1"/>
  <c r="C490" i="1"/>
  <c r="CW348" i="1"/>
  <c r="H501" i="1" l="1"/>
  <c r="DH501" i="1" s="1"/>
  <c r="CX490" i="1"/>
  <c r="CY490" i="1"/>
  <c r="CW490" i="1"/>
  <c r="H490" i="1"/>
  <c r="DH490" i="1" s="1"/>
  <c r="CV490" i="1"/>
  <c r="DK348" i="1"/>
  <c r="DJ348" i="1"/>
  <c r="DL348" i="1"/>
  <c r="DI348" i="1"/>
  <c r="H503" i="1"/>
  <c r="DK503" i="1" l="1"/>
  <c r="DL503" i="1"/>
  <c r="DJ503" i="1"/>
  <c r="DI503" i="1"/>
  <c r="DJ490" i="1"/>
  <c r="DI490" i="1"/>
  <c r="DK490" i="1"/>
  <c r="DH503" i="1"/>
  <c r="DK501" i="1"/>
  <c r="DL501" i="1"/>
  <c r="DI501" i="1"/>
  <c r="DJ501" i="1"/>
  <c r="H126" i="1" l="1"/>
  <c r="DK126" i="1" s="1"/>
  <c r="DH126" i="1" l="1"/>
  <c r="DI126" i="1"/>
  <c r="DL126" i="1"/>
  <c r="DJ126" i="1"/>
  <c r="DG126" i="1"/>
  <c r="B500" i="1" l="1"/>
  <c r="DN72" i="1"/>
  <c r="B21" i="1"/>
  <c r="B177" i="1"/>
  <c r="B178" i="1"/>
  <c r="CU21" i="1" l="1"/>
  <c r="B504" i="1"/>
  <c r="H87" i="1"/>
  <c r="DJ87" i="1" s="1"/>
  <c r="DG87" i="1" l="1"/>
  <c r="CU138" i="1"/>
  <c r="CX138" i="1"/>
  <c r="CY72" i="1"/>
  <c r="C177" i="1"/>
  <c r="H138" i="1"/>
  <c r="DG138" i="1" s="1"/>
  <c r="CY138" i="1"/>
  <c r="G177" i="1"/>
  <c r="D178" i="1"/>
  <c r="H72" i="1"/>
  <c r="DG72" i="1" s="1"/>
  <c r="C178" i="1"/>
  <c r="E177" i="1"/>
  <c r="DQ72" i="1"/>
  <c r="CU72" i="1"/>
  <c r="DH87" i="1"/>
  <c r="D177" i="1"/>
  <c r="E178" i="1"/>
  <c r="F177" i="1"/>
  <c r="CV138" i="1"/>
  <c r="F178" i="1"/>
  <c r="DK87" i="1"/>
  <c r="CV72" i="1"/>
  <c r="DJ138" i="1"/>
  <c r="DI87" i="1"/>
  <c r="G178" i="1"/>
  <c r="CW138" i="1"/>
  <c r="DL87" i="1"/>
  <c r="CX72" i="1"/>
  <c r="DO72" i="1"/>
  <c r="DR72" i="1"/>
  <c r="DL138" i="1" l="1"/>
  <c r="DK138" i="1"/>
  <c r="DH138" i="1"/>
  <c r="DK72" i="1"/>
  <c r="CU177" i="1"/>
  <c r="DI138" i="1"/>
  <c r="DL72" i="1"/>
  <c r="CV177" i="1"/>
  <c r="H177" i="1"/>
  <c r="DG177" i="1" s="1"/>
  <c r="DI72" i="1"/>
  <c r="CY178" i="1"/>
  <c r="CX178" i="1"/>
  <c r="CW177" i="1"/>
  <c r="CX177" i="1"/>
  <c r="CW178" i="1"/>
  <c r="DH72" i="1"/>
  <c r="CY177" i="1"/>
  <c r="CU178" i="1"/>
  <c r="H178" i="1"/>
  <c r="DG178" i="1" s="1"/>
  <c r="CV178" i="1"/>
  <c r="DJ72" i="1"/>
  <c r="DK177" i="1" l="1"/>
  <c r="DJ177" i="1"/>
  <c r="DL177" i="1"/>
  <c r="DI177" i="1"/>
  <c r="DH177" i="1"/>
  <c r="DH178" i="1"/>
  <c r="DL178" i="1"/>
  <c r="DI178" i="1"/>
  <c r="DJ178" i="1"/>
  <c r="DK178" i="1"/>
  <c r="C282" i="1"/>
  <c r="C500" i="1" s="1"/>
  <c r="C182" i="1"/>
  <c r="DO182" i="1" l="1"/>
  <c r="C21" i="1"/>
  <c r="DO21" i="1" s="1"/>
  <c r="C345" i="1"/>
  <c r="C504" i="1" l="1"/>
  <c r="CV21" i="1"/>
  <c r="C502" i="1"/>
  <c r="F282" i="1"/>
  <c r="F500" i="1" s="1"/>
  <c r="D282" i="1"/>
  <c r="D500" i="1" s="1"/>
  <c r="E182" i="1"/>
  <c r="E282" i="1"/>
  <c r="E500" i="1" s="1"/>
  <c r="G282" i="1"/>
  <c r="G500" i="1" s="1"/>
  <c r="H281" i="1"/>
  <c r="DK281" i="1" s="1"/>
  <c r="F182" i="1"/>
  <c r="F21" i="1" s="1"/>
  <c r="G182" i="1"/>
  <c r="G21" i="1" s="1"/>
  <c r="D182" i="1"/>
  <c r="D21" i="1" s="1"/>
  <c r="DP21" i="1" s="1"/>
  <c r="CY21" i="1" l="1"/>
  <c r="DR21" i="1"/>
  <c r="CX500" i="1"/>
  <c r="CW183" i="1"/>
  <c r="CY500" i="1"/>
  <c r="CX183" i="1"/>
  <c r="CV500" i="1"/>
  <c r="D345" i="1"/>
  <c r="D504" i="1" s="1"/>
  <c r="CY183" i="1"/>
  <c r="G502" i="1"/>
  <c r="F502" i="1"/>
  <c r="E345" i="1"/>
  <c r="H500" i="1"/>
  <c r="DK500" i="1" s="1"/>
  <c r="H282" i="1"/>
  <c r="DI282" i="1" s="1"/>
  <c r="CU500" i="1"/>
  <c r="DQ182" i="1"/>
  <c r="G345" i="1"/>
  <c r="DJ281" i="1"/>
  <c r="CW500" i="1"/>
  <c r="E21" i="1"/>
  <c r="DQ21" i="1" s="1"/>
  <c r="CV183" i="1"/>
  <c r="F345" i="1"/>
  <c r="H182" i="1"/>
  <c r="DH182" i="1" s="1"/>
  <c r="DR182" i="1"/>
  <c r="DI281" i="1"/>
  <c r="DH281" i="1"/>
  <c r="DL281" i="1"/>
  <c r="DI500" i="1" l="1"/>
  <c r="DJ500" i="1"/>
  <c r="H345" i="1"/>
  <c r="DI345" i="1" s="1"/>
  <c r="DJ282" i="1"/>
  <c r="CW345" i="1"/>
  <c r="CV345" i="1"/>
  <c r="DI182" i="1"/>
  <c r="DG500" i="1"/>
  <c r="DH500" i="1"/>
  <c r="DL182" i="1"/>
  <c r="DJ182" i="1"/>
  <c r="G504" i="1"/>
  <c r="DK182" i="1"/>
  <c r="D502" i="1"/>
  <c r="H21" i="1"/>
  <c r="DI21" i="1" s="1"/>
  <c r="CW21" i="1"/>
  <c r="F504" i="1"/>
  <c r="CY345" i="1"/>
  <c r="CX21" i="1"/>
  <c r="E502" i="1"/>
  <c r="DH282" i="1"/>
  <c r="DL282" i="1"/>
  <c r="CX345" i="1"/>
  <c r="E504" i="1"/>
  <c r="DL500" i="1"/>
  <c r="DK282" i="1"/>
  <c r="DJ345" i="1" l="1"/>
  <c r="DH345" i="1"/>
  <c r="DK345" i="1"/>
  <c r="DL345" i="1"/>
  <c r="CW504" i="1"/>
  <c r="CV504" i="1"/>
  <c r="CU504" i="1"/>
  <c r="H504" i="1"/>
  <c r="DJ504" i="1" s="1"/>
  <c r="DG21" i="1"/>
  <c r="DH21" i="1"/>
  <c r="DK21" i="1"/>
  <c r="DL21" i="1"/>
  <c r="CX504" i="1"/>
  <c r="CY504" i="1"/>
  <c r="DJ21" i="1"/>
  <c r="H502" i="1"/>
  <c r="DH502" i="1" l="1"/>
  <c r="DL502" i="1"/>
  <c r="DK502" i="1"/>
  <c r="DK504" i="1"/>
  <c r="DG504" i="1"/>
  <c r="DH504" i="1"/>
  <c r="DI504" i="1"/>
  <c r="DI502" i="1"/>
  <c r="DL504" i="1"/>
  <c r="DJ502" i="1"/>
</calcChain>
</file>

<file path=xl/sharedStrings.xml><?xml version="1.0" encoding="utf-8"?>
<sst xmlns="http://schemas.openxmlformats.org/spreadsheetml/2006/main" count="1696" uniqueCount="819">
  <si>
    <t>Note that, if voters knew every vote would count, more would have voted, and some would have voted differently.</t>
  </si>
  <si>
    <t>We would have had different candidates - more women, and more diversity of all kinds.</t>
  </si>
  <si>
    <t>Assume new local MPs</t>
  </si>
  <si>
    <t>Regional/prov. MPs</t>
  </si>
  <si>
    <t>Total PR MPs (local + regional)</t>
  </si>
  <si>
    <t>Province-wide calculation totals</t>
  </si>
  <si>
    <t>Percent of votes</t>
  </si>
  <si>
    <t>Electoral District</t>
  </si>
  <si>
    <t>Bloc</t>
  </si>
  <si>
    <t>Cons</t>
  </si>
  <si>
    <t>Green</t>
  </si>
  <si>
    <t>Lib</t>
  </si>
  <si>
    <t>NDP</t>
  </si>
  <si>
    <t>Other</t>
  </si>
  <si>
    <t>Total votes</t>
  </si>
  <si>
    <t>BQ</t>
  </si>
  <si>
    <t>C</t>
  </si>
  <si>
    <t>Gr</t>
  </si>
  <si>
    <t>L</t>
  </si>
  <si>
    <t>ND</t>
  </si>
  <si>
    <t>In</t>
  </si>
  <si>
    <t>Ind</t>
  </si>
  <si>
    <t>Con</t>
  </si>
  <si>
    <t>GR</t>
  </si>
  <si>
    <t>Quotients</t>
  </si>
  <si>
    <t xml:space="preserve"> </t>
  </si>
  <si>
    <t>Adjusted</t>
  </si>
  <si>
    <t>St. John's East</t>
  </si>
  <si>
    <t>Avalon</t>
  </si>
  <si>
    <t>Assumed new local MPs</t>
  </si>
  <si>
    <t>Provincial MPs</t>
  </si>
  <si>
    <t>Total PR MPs (local + provincial)</t>
  </si>
  <si>
    <t>Egmont</t>
  </si>
  <si>
    <t>Malpeque</t>
  </si>
  <si>
    <t>Charlottetown</t>
  </si>
  <si>
    <t>Cardigan</t>
  </si>
  <si>
    <t xml:space="preserve">Central Nova </t>
  </si>
  <si>
    <t>Halifax</t>
  </si>
  <si>
    <t>Halifax West</t>
  </si>
  <si>
    <t>West Nova</t>
  </si>
  <si>
    <t>Beauséjour</t>
  </si>
  <si>
    <t xml:space="preserve">Fredericton </t>
  </si>
  <si>
    <t>Atlantic Provinces</t>
  </si>
  <si>
    <t>Regional MPs</t>
  </si>
  <si>
    <t>Province-wide calculation</t>
  </si>
  <si>
    <t xml:space="preserve">Honoré-Mercier </t>
  </si>
  <si>
    <t>Outremont</t>
  </si>
  <si>
    <t>Hochelaga</t>
  </si>
  <si>
    <t>La Pointe-de-l'Île</t>
  </si>
  <si>
    <t xml:space="preserve">Lac-Saint-Louis </t>
  </si>
  <si>
    <t xml:space="preserve">Papineau </t>
  </si>
  <si>
    <t xml:space="preserve">Bourassa </t>
  </si>
  <si>
    <t xml:space="preserve">Alfred-Pellan </t>
  </si>
  <si>
    <t>Mélisa Leclerc (Con)</t>
  </si>
  <si>
    <t>Saint-Jean</t>
  </si>
  <si>
    <t>Repentigny</t>
  </si>
  <si>
    <t>Joliette</t>
  </si>
  <si>
    <t>Rivière-des-Mille-Îles</t>
  </si>
  <si>
    <t xml:space="preserve">Gatineau </t>
  </si>
  <si>
    <t>Pontiac</t>
  </si>
  <si>
    <t>Sherbrooke</t>
  </si>
  <si>
    <t>Drummond</t>
  </si>
  <si>
    <t>Trois-Rivières</t>
  </si>
  <si>
    <t>Louis-Saint-Laurent</t>
  </si>
  <si>
    <t>Québec</t>
  </si>
  <si>
    <t>Louis-Hébert</t>
  </si>
  <si>
    <t>Manicouagan</t>
  </si>
  <si>
    <t>Beauce</t>
  </si>
  <si>
    <t>Ottawa Vanier</t>
  </si>
  <si>
    <t>Ottawa South</t>
  </si>
  <si>
    <t>Ottawa Centre</t>
  </si>
  <si>
    <t>Kingston and the Islands</t>
  </si>
  <si>
    <t>Durham</t>
  </si>
  <si>
    <t>Oshawa</t>
  </si>
  <si>
    <t>Thornhill</t>
  </si>
  <si>
    <t>Richmond Hill</t>
  </si>
  <si>
    <t>Scarborough Centre</t>
  </si>
  <si>
    <t>Scarborough Southwest</t>
  </si>
  <si>
    <t>Willowdale</t>
  </si>
  <si>
    <t>York Centre</t>
  </si>
  <si>
    <t>Don Valley East</t>
  </si>
  <si>
    <t>Don Valley West</t>
  </si>
  <si>
    <t>Toronto Centre</t>
  </si>
  <si>
    <t>Davenport</t>
  </si>
  <si>
    <t>Etobicoke North</t>
  </si>
  <si>
    <t xml:space="preserve">Etobicoke Centre </t>
  </si>
  <si>
    <t>Etobicoke Lakeshore</t>
  </si>
  <si>
    <t>Brampton West</t>
  </si>
  <si>
    <t>Oakville</t>
  </si>
  <si>
    <t>Brent Bouteiller, Green</t>
  </si>
  <si>
    <t>Burlington</t>
  </si>
  <si>
    <t>Hamilton Centre</t>
  </si>
  <si>
    <t>Hamilton Mountain</t>
  </si>
  <si>
    <t>St. Catharines</t>
  </si>
  <si>
    <t>Niagara Falls</t>
  </si>
  <si>
    <t>Kitchener Centre</t>
  </si>
  <si>
    <t>Cambridge</t>
  </si>
  <si>
    <t xml:space="preserve">ERR </t>
  </si>
  <si>
    <t>Guelph</t>
  </si>
  <si>
    <t>Simcoe North</t>
  </si>
  <si>
    <t>Oxford</t>
  </si>
  <si>
    <t>London North Centre</t>
  </si>
  <si>
    <t>London West</t>
  </si>
  <si>
    <t>Essex</t>
  </si>
  <si>
    <t>Sault Ste. Marie</t>
  </si>
  <si>
    <t>Kenora</t>
  </si>
  <si>
    <t>Winnipeg South Centre</t>
  </si>
  <si>
    <t>Winnipeg South</t>
  </si>
  <si>
    <t>Winnipeg Centre</t>
  </si>
  <si>
    <t xml:space="preserve">Winnipeg North </t>
  </si>
  <si>
    <t>Prince Albert</t>
  </si>
  <si>
    <t>Calgary Centre</t>
  </si>
  <si>
    <t>Edmonton Centre</t>
  </si>
  <si>
    <t xml:space="preserve">North Vancouver </t>
  </si>
  <si>
    <t>Vancouver Centre</t>
  </si>
  <si>
    <t>Vancouver Kingsway</t>
  </si>
  <si>
    <t>Vancouver Quadra</t>
  </si>
  <si>
    <t>Vancouver South</t>
  </si>
  <si>
    <t>Vancouver East</t>
  </si>
  <si>
    <t>Abbotsford</t>
  </si>
  <si>
    <t>Victoria</t>
  </si>
  <si>
    <t xml:space="preserve">The rounding method is highest remainder, for the same reason the OCA chose it: it's the simplest. </t>
  </si>
  <si>
    <t>ROC</t>
  </si>
  <si>
    <t xml:space="preserve">  </t>
  </si>
  <si>
    <t xml:space="preserve">It can work poorly in very small regions where Ste. Lague should arguably be used instead. </t>
  </si>
  <si>
    <t xml:space="preserve">West </t>
  </si>
  <si>
    <t xml:space="preserve">Prairies </t>
  </si>
  <si>
    <t xml:space="preserve">Nova Scotia 11 (7 + 4) </t>
  </si>
  <si>
    <t>New Brunswick 10 (6+4)</t>
  </si>
  <si>
    <t xml:space="preserve">Yukon </t>
  </si>
  <si>
    <t xml:space="preserve">Nunavut </t>
  </si>
  <si>
    <t xml:space="preserve">Northern Ontario 9 (6 +3) </t>
  </si>
  <si>
    <t>Labrador (remains a local seat)</t>
  </si>
  <si>
    <t>Lethbridge (90% urban)</t>
  </si>
  <si>
    <t>Linda Duncan, NDP;</t>
  </si>
  <si>
    <t>Irene Mathyssen, NDP</t>
  </si>
  <si>
    <t>Matthew Dubé, NDP (Yves Lessard, Bloc)</t>
  </si>
  <si>
    <t xml:space="preserve">Mont-Royal </t>
  </si>
  <si>
    <t xml:space="preserve">Charlie Angus, NDP </t>
  </si>
  <si>
    <t>Carol Hughes, NDP</t>
  </si>
  <si>
    <t>Rivière-du-Nord (67% in Montreal CMA)</t>
  </si>
  <si>
    <t>Saint-Laurent</t>
  </si>
  <si>
    <t>Vimy</t>
  </si>
  <si>
    <t>Terrebonne</t>
  </si>
  <si>
    <t>Bonavista—Burin—Trinity</t>
  </si>
  <si>
    <t>Coast of Bays—Central—Notre Dame</t>
  </si>
  <si>
    <t>Long Range Mountains</t>
  </si>
  <si>
    <t>Elected by winner-take-all</t>
  </si>
  <si>
    <t>or Rodger Cuzner, Lib</t>
  </si>
  <si>
    <t xml:space="preserve">Mirabel (new) </t>
  </si>
  <si>
    <t>Brossard—Saint-Lambert</t>
  </si>
  <si>
    <t>La Prairie (new)</t>
  </si>
  <si>
    <t>Robert Aubin, NDP</t>
  </si>
  <si>
    <t>Jonquière</t>
  </si>
  <si>
    <t>Lac-Saint-Jean</t>
  </si>
  <si>
    <t>Lévis—Lotbinière</t>
  </si>
  <si>
    <t>Bellechasse—Les Etchemins—Lévis</t>
  </si>
  <si>
    <t>Guy Caron, NDP</t>
  </si>
  <si>
    <t>Montcalm (51.4% in Montreal CMA)</t>
  </si>
  <si>
    <t>Nepean</t>
  </si>
  <si>
    <t>Bay of Quinte</t>
  </si>
  <si>
    <t>Whitby</t>
  </si>
  <si>
    <t>Ajax</t>
  </si>
  <si>
    <t>Aurora—Oak Ridges—Richmond Hill (new)</t>
  </si>
  <si>
    <t xml:space="preserve">Markham—Stouffville </t>
  </si>
  <si>
    <t>Scarborough North</t>
  </si>
  <si>
    <t>Spadina—Fort York</t>
  </si>
  <si>
    <t>Brampton North</t>
  </si>
  <si>
    <t>Brampton East</t>
  </si>
  <si>
    <t>Mississauga—Erin Mills</t>
  </si>
  <si>
    <t xml:space="preserve">Mississauga—Streetsville </t>
  </si>
  <si>
    <t>Mississauga—Lakeshore</t>
  </si>
  <si>
    <t>Mississauga—Malton</t>
  </si>
  <si>
    <t>York South—Weston</t>
  </si>
  <si>
    <t>Parkdale—High Park</t>
  </si>
  <si>
    <t>Eglinton—Lawrence</t>
  </si>
  <si>
    <t>Beaches—East York</t>
  </si>
  <si>
    <t>Scarborough—Agincourt</t>
  </si>
  <si>
    <t>Scarborough—Guildwood</t>
  </si>
  <si>
    <t>Toronto—Danforth</t>
  </si>
  <si>
    <t>Markham—Unionville (new)</t>
  </si>
  <si>
    <t>Ottawa West—Nepean</t>
  </si>
  <si>
    <t>Stormont—Dundas—South Glengarry</t>
  </si>
  <si>
    <t>Renfrew—Nipissing—Pembroke</t>
  </si>
  <si>
    <t>Northumberland—Peterborough South</t>
  </si>
  <si>
    <t>Haliburton—Kawartha Lakes—Brock (10% Brock)</t>
  </si>
  <si>
    <t>Pickering—Uxbridge</t>
  </si>
  <si>
    <t>Hamilton East—Stoney Creek</t>
  </si>
  <si>
    <t>Kitchener—Conestoga</t>
  </si>
  <si>
    <t>Haldimand—Norfolk</t>
  </si>
  <si>
    <t>London—Fanshawe</t>
  </si>
  <si>
    <t>Elgin—Middlesex—London</t>
  </si>
  <si>
    <t>Bruce—Grey—Owen Sound</t>
  </si>
  <si>
    <t>Sarnia—Lambton</t>
  </si>
  <si>
    <t>Windsor—Tecumseh</t>
  </si>
  <si>
    <t>Windsor West</t>
  </si>
  <si>
    <t>Timmins—James Bay</t>
  </si>
  <si>
    <t>Algoma—Manitoulin—Kapuskasing</t>
  </si>
  <si>
    <t xml:space="preserve">Thunder Bay—Superior North </t>
  </si>
  <si>
    <t xml:space="preserve">Thunder Bay—Rainy River </t>
  </si>
  <si>
    <t>Kanata—Carleton</t>
  </si>
  <si>
    <t>Vaughan—Woodbridge</t>
  </si>
  <si>
    <t xml:space="preserve">York—Simcoe </t>
  </si>
  <si>
    <t>Newmarket—Aurora</t>
  </si>
  <si>
    <t>Oakville North—Burlington (55% in Oakville)</t>
  </si>
  <si>
    <t>Hamilton West—Ancaster—Dundas</t>
  </si>
  <si>
    <t>Niagara West</t>
  </si>
  <si>
    <t>Niagara Centre</t>
  </si>
  <si>
    <t>Barrie—Springwater—Oro-Medonte</t>
  </si>
  <si>
    <t>Simcoe—Grey (94.5% in Simcoe)</t>
  </si>
  <si>
    <t>Parry Sound—Muskoka (63.6% in Muskoka)</t>
  </si>
  <si>
    <t>Waterloo</t>
  </si>
  <si>
    <t>Perth—Wellington (28.4% in Wellington)</t>
  </si>
  <si>
    <t>Huron—Bruce (43.6% in Bruce)</t>
  </si>
  <si>
    <t>Lambton—Kent—Middlesex (56.6% Middlesex)</t>
  </si>
  <si>
    <t>Chatham-Kent—Leamington</t>
  </si>
  <si>
    <t xml:space="preserve">Nickel Belt </t>
  </si>
  <si>
    <t>Nipissing—Timiskaming</t>
  </si>
  <si>
    <t xml:space="preserve">Sudbury </t>
  </si>
  <si>
    <t xml:space="preserve">Provencher </t>
  </si>
  <si>
    <t xml:space="preserve">Regina—Lewvan </t>
  </si>
  <si>
    <t>Saskatoon West</t>
  </si>
  <si>
    <t>Saskatoon—University</t>
  </si>
  <si>
    <t>Saskatoon—Grasswood</t>
  </si>
  <si>
    <t>Calgary Shepard (new)</t>
  </si>
  <si>
    <t>Calgary Rocky Ridge (new)</t>
  </si>
  <si>
    <t>Calgary Midnapore</t>
  </si>
  <si>
    <t>Calgary Confederation</t>
  </si>
  <si>
    <t>Calgary Heritage</t>
  </si>
  <si>
    <t>Calgary Signal Hill</t>
  </si>
  <si>
    <t>Calgary Forest Lawn</t>
  </si>
  <si>
    <t>Calgary Skyview</t>
  </si>
  <si>
    <t>Red Deer—Mountain View</t>
  </si>
  <si>
    <t>Battle River—Crowfoot</t>
  </si>
  <si>
    <t>Edmonton West</t>
  </si>
  <si>
    <t>Edmonton Griesbach</t>
  </si>
  <si>
    <t>Edmonton Mill Woods</t>
  </si>
  <si>
    <t>Edmonton Riverbend</t>
  </si>
  <si>
    <t>Yellowhead (16% in Edmonton CMA)</t>
  </si>
  <si>
    <t>Peace River—Westlock (new)</t>
  </si>
  <si>
    <t>Fort McMurray—Cold Lake</t>
  </si>
  <si>
    <t>Lakeland</t>
  </si>
  <si>
    <t>Sherwood Park—Fort Saskatchewan</t>
  </si>
  <si>
    <t>Delta (new)</t>
  </si>
  <si>
    <t>Vancouver Granville (new)</t>
  </si>
  <si>
    <t>Burnaby South (new)</t>
  </si>
  <si>
    <t>Mission—Matsqui—Fraser Canyon (new)</t>
  </si>
  <si>
    <t>Cloverdale—Langley City (new)</t>
  </si>
  <si>
    <t>Fleetwood—Port Kells</t>
  </si>
  <si>
    <t xml:space="preserve">Skeena—Bulkley Valley </t>
  </si>
  <si>
    <t>Cariboo—Prince George</t>
  </si>
  <si>
    <t>Kamloops—Thompson—Cariboo</t>
  </si>
  <si>
    <t>Kelowna—Lake Country</t>
  </si>
  <si>
    <t>Kootenay—Columbia</t>
  </si>
  <si>
    <t>Saanich—Gulf Islands</t>
  </si>
  <si>
    <t>Nathan Cullen, NDP</t>
  </si>
  <si>
    <t>Nanaimo—Ladysmith (new)</t>
  </si>
  <si>
    <t>Montmagny—L'Islet—Kamouraska—Rivière-du-Loup (57% in Bas-St-Laurent)</t>
  </si>
  <si>
    <t>Avignon—La Mitis—Matane—Matapédia</t>
  </si>
  <si>
    <t>Gaspésie—Les-Iles-de-la-Madeleine</t>
  </si>
  <si>
    <t>Portneuf—Jacques-Cartier</t>
  </si>
  <si>
    <t>Beauport—Limoilou</t>
  </si>
  <si>
    <t xml:space="preserve">Charlesbourg—Haute-Saint-Charles </t>
  </si>
  <si>
    <t>Mégantic—L'Érable (48.6% in Ch-App, 26.3% in C-du-Q, 25.1% in Estrie)</t>
  </si>
  <si>
    <t>Richmond—Arthabaska (66.6% C-du-Q, 33.4% Estrie)</t>
  </si>
  <si>
    <t>Orléans</t>
  </si>
  <si>
    <t>Northwest Territories</t>
  </si>
  <si>
    <t>Courtenay—Alberni</t>
  </si>
  <si>
    <t>South Okanagan–West Kootenay</t>
  </si>
  <si>
    <t>Chilliwack—Hope</t>
  </si>
  <si>
    <t>Richmond Centre</t>
  </si>
  <si>
    <t>Steveston—Richmond East</t>
  </si>
  <si>
    <t>New Westminster—Burnaby</t>
  </si>
  <si>
    <t>Port Moody—Coquitlam</t>
  </si>
  <si>
    <t>Coquitlam—Port Coquitlam</t>
  </si>
  <si>
    <t>Pitt Meadows—Maple Ridge</t>
  </si>
  <si>
    <t>Surrey Centre</t>
  </si>
  <si>
    <t>Surrey—Newton</t>
  </si>
  <si>
    <t>South Surrey—White Rock</t>
  </si>
  <si>
    <t xml:space="preserve">Langley—Aldergrove </t>
  </si>
  <si>
    <t>Moose Jaw—Lake Centre—Lanigan</t>
  </si>
  <si>
    <t>Markham—Thornhill</t>
  </si>
  <si>
    <t>St. John's South—Mount Pearl</t>
  </si>
  <si>
    <t xml:space="preserve">Sydney—Victoria </t>
  </si>
  <si>
    <t xml:space="preserve">Cape Breton—Canso </t>
  </si>
  <si>
    <t>Cumberland—Colchester</t>
  </si>
  <si>
    <t>Sackville—Preston—Chezzetcook</t>
  </si>
  <si>
    <t>Dartmouth—Cole Harbour</t>
  </si>
  <si>
    <t>Kings—Hants</t>
  </si>
  <si>
    <t>Madawaska—Restigouche</t>
  </si>
  <si>
    <t>Acadie—Bathurst</t>
  </si>
  <si>
    <t>Miramichi—Grand Lake</t>
  </si>
  <si>
    <t xml:space="preserve">Moncton—Riverview—Dieppe </t>
  </si>
  <si>
    <t>Saint John—Rothesay</t>
  </si>
  <si>
    <t>Ahuntsic—Cartierville</t>
  </si>
  <si>
    <t>Saint-Léonard—Saint-Michel</t>
  </si>
  <si>
    <t xml:space="preserve">Rosemont—La Petite-Patrie </t>
  </si>
  <si>
    <t xml:space="preserve">Laurier—Sainte-Marie </t>
  </si>
  <si>
    <t>Pierrefonds—Dollard</t>
  </si>
  <si>
    <t>Notre-Dame-de-Grâce—Westmount</t>
  </si>
  <si>
    <t>Laval—Les Îles</t>
  </si>
  <si>
    <t>Salaberry—Suroît</t>
  </si>
  <si>
    <t>Hull—Aylmer</t>
  </si>
  <si>
    <t>Laurentides—Labelle</t>
  </si>
  <si>
    <t>Abitibi—Témiscamingue</t>
  </si>
  <si>
    <t>Abitibi—Baie-James—Nunavik—Eeyou</t>
  </si>
  <si>
    <t xml:space="preserve">Saint-Hyacinthe—Bagot </t>
  </si>
  <si>
    <t>Berthier—Maskinongé (54.8% in Lanaudiere)</t>
  </si>
  <si>
    <t>Saint-Maurice—Champlain</t>
  </si>
  <si>
    <t>Saint Boniface—Saint Vital</t>
  </si>
  <si>
    <t>Charleswood—St. James—Assiniboia—Headingly</t>
  </si>
  <si>
    <t>Elmwood—Transcona</t>
  </si>
  <si>
    <t>Kildonan—St. Paul</t>
  </si>
  <si>
    <t>Selkirk—Interlake—Eastman</t>
  </si>
  <si>
    <t>Portage—Lisgar</t>
  </si>
  <si>
    <t>Brandon—Souris</t>
  </si>
  <si>
    <t>Dauphin—Swan River—Neepawa</t>
  </si>
  <si>
    <t>Churchill—Keewatinook Aski</t>
  </si>
  <si>
    <t>Regina—Qu'Appelle</t>
  </si>
  <si>
    <t>Regina—Wascana</t>
  </si>
  <si>
    <t>Yorkton—Melville</t>
  </si>
  <si>
    <t>Souris—Moose Mountain</t>
  </si>
  <si>
    <t>Cypress Hills—Grasslands</t>
  </si>
  <si>
    <t>Battlefords—Lloydminster</t>
  </si>
  <si>
    <t>Desnethé—Missinippi—Churchill River</t>
  </si>
  <si>
    <t>Calgary Nose Hill</t>
  </si>
  <si>
    <t>St. Albert—Edmonton</t>
  </si>
  <si>
    <t>Edmonton Strathcona</t>
  </si>
  <si>
    <t>Central Okanagan—Similkameen—Nicola</t>
  </si>
  <si>
    <t>North Okanagan—Shuswap</t>
  </si>
  <si>
    <t>Prince George—Peace River—Northern Rockies</t>
  </si>
  <si>
    <t>MIXED MEMBER MODEL, LIKE THE RECOMMENDATION OF THE LAW COMMISSION OF CANADA (2004)</t>
  </si>
  <si>
    <t>I acknowledge the work of Prof. Henry Milner on a similar model in 2009, which had a typical region size of 14 MPs.</t>
  </si>
  <si>
    <t>This model is very like the Law Commission's demonstration model, but with smaller regions giving more accountability.</t>
  </si>
  <si>
    <t>Compton—Stanstead (46% in City of Sherbrooke)</t>
  </si>
  <si>
    <t>Carleton (new)</t>
  </si>
  <si>
    <t>Hastings—Lennox &amp; Addington (new)</t>
  </si>
  <si>
    <t>Barrie—Innisfil (new)</t>
  </si>
  <si>
    <t>Don Valley North (new)</t>
  </si>
  <si>
    <t>Brampton Centre (new)</t>
  </si>
  <si>
    <t>Brampton South (new)</t>
  </si>
  <si>
    <t>Mississauga Centre (new)</t>
  </si>
  <si>
    <t>Milton (new)</t>
  </si>
  <si>
    <t>Kitchener South—Hespeler (new)</t>
  </si>
  <si>
    <t>Flamborough—Glanbrook (new)</t>
  </si>
  <si>
    <t>University—Rosedale (new)</t>
  </si>
  <si>
    <t>Scarborough—Rouge Park (new)</t>
  </si>
  <si>
    <t>Saskatchewan 14 (9+5)</t>
  </si>
  <si>
    <t>Alberta 34 (21+13), 3 regions @ 11.3</t>
  </si>
  <si>
    <t xml:space="preserve">Newfoundland &amp; Labrador 7 (5 + 2) </t>
  </si>
  <si>
    <t>Tobique—Mactaquac (20% within Fredericton CMA)</t>
  </si>
  <si>
    <t>New Brunswick Southwest (28% within Fredericton CMA)</t>
  </si>
  <si>
    <t>Fundy Royal (43% within St. John CMA)</t>
  </si>
  <si>
    <t>Montarville (23% in Longueuil city)</t>
  </si>
  <si>
    <t>Surrey—Richmond—Abbotsford—Langley 12 (7+5)</t>
  </si>
  <si>
    <t xml:space="preserve">Vancouver—Burnaby—North Shore—Maple Ridge 14 (9+5) </t>
  </si>
  <si>
    <t>York—Durham 15 (9+6)</t>
  </si>
  <si>
    <t>Peterborough—Kawartha</t>
  </si>
  <si>
    <t>Gerry Ritz, Con; or Glenn Tait, NDP</t>
  </si>
  <si>
    <t>Metropolitan Edmonton 11 (7+4)</t>
  </si>
  <si>
    <t xml:space="preserve">Brantford—Brant </t>
  </si>
  <si>
    <t>Bow River (new) (27% in Calgary CMA)</t>
  </si>
  <si>
    <t>Foothills (10% in Calgary CMA)</t>
  </si>
  <si>
    <t>Banff—Airdrie (73% in Calgary CMA)</t>
  </si>
  <si>
    <t>Edmonton—Wetaskiwin (new) (76% in Edmonton CMA)</t>
  </si>
  <si>
    <t>Edmonton Manning (new)</t>
  </si>
  <si>
    <t>Humber River—Black Creek</t>
  </si>
  <si>
    <t>Mississauga East—Cooksville</t>
  </si>
  <si>
    <t>Carlton Trail—Eagle Creek</t>
  </si>
  <si>
    <t>Longueuil—Saint-Hubert</t>
  </si>
  <si>
    <t>Pierre-Boucher—Les Patriotes—Verchères (92% in Montreal CMA)</t>
  </si>
  <si>
    <t>Longueuil—Charles-LeMoyne</t>
  </si>
  <si>
    <t>Marc-Aurèle-Fortin (new)</t>
  </si>
  <si>
    <t xml:space="preserve">Thérèse-De Blainville  </t>
  </si>
  <si>
    <t>Leeds—Grenville—Thousand Islands and Rideau Lakes</t>
  </si>
  <si>
    <t>Lanark—Frontenac—Kingston</t>
  </si>
  <si>
    <t>Toronto—St. Paul’s</t>
  </si>
  <si>
    <t>Dorval—Lachine—LaSalle</t>
  </si>
  <si>
    <t>LaSalle—Émard—Verdun</t>
  </si>
  <si>
    <t>Châteauguay—Lacolle (26% in RCM Les Jardins-de-Napierville)</t>
  </si>
  <si>
    <t>Beloeil—Chambly (88% in Montreal CMA)</t>
  </si>
  <si>
    <t>Vaudreuil—Soulanges</t>
  </si>
  <si>
    <t>North Island—Powell River</t>
  </si>
  <si>
    <t xml:space="preserve">Total MPs </t>
  </si>
  <si>
    <t>Red Deer—Lacombe</t>
  </si>
  <si>
    <t>Medicine Hat—Cardston—Warner (83% urban)</t>
  </si>
  <si>
    <t>Grande Prairie—Mackenzie</t>
  </si>
  <si>
    <t>Sturgeon River—Parkland (93% in Edmonton CMA)</t>
  </si>
  <si>
    <t>Ville-Marie—Le Sud-Ouest—Île-des-Soeurs</t>
  </si>
  <si>
    <t>Brome—Missisquoi (62.6% in Montérégie)</t>
  </si>
  <si>
    <t>Shefford (93.5% in Montérégie)</t>
  </si>
  <si>
    <t>Bécancour—Nicolet—Saurel (54.3% Monté, 45.7% C-du-Q)</t>
  </si>
  <si>
    <t>Quebec City—Saguenay-Lac-Saint-Jean—Côte-Nord 11 (7+4)</t>
  </si>
  <si>
    <t>Chicoutimi—Le Fjord</t>
  </si>
  <si>
    <t>Beauport—Côte-de-Beaupré—Île d’Orléans—​Charlevoix</t>
  </si>
  <si>
    <t>Rimouski-Neigette—Témiscouata—Les Basques</t>
  </si>
  <si>
    <t>Ontario 121 (74+47) 10 regions @ 12.1</t>
  </si>
  <si>
    <t xml:space="preserve">South and North Alberta 12 (7+5) </t>
  </si>
  <si>
    <t>British Columbia 42 (27+15), 4 regions @10.5</t>
  </si>
  <si>
    <t>In this model eight present ridings generally become five larger ridings. Local ridings are usually 60% bigger than today.</t>
  </si>
  <si>
    <t>BC Interior and North 9 (6+3)</t>
  </si>
  <si>
    <t>Metropolitan Calgary 11 (7+4)</t>
  </si>
  <si>
    <t>Esquimalt—Saanich—Sooke</t>
  </si>
  <si>
    <t>King—Vaughan (new) (17% in King)</t>
  </si>
  <si>
    <t>With three extra:</t>
  </si>
  <si>
    <t>1 more Con</t>
  </si>
  <si>
    <t>Cowichan—Malahat—Langford (31% in Capital Region)</t>
  </si>
  <si>
    <t xml:space="preserve">This is the result on the votes cast in 2015, with districts typically 11.6 MPs outside Newfoundland  &amp; Labrador and PEI </t>
  </si>
  <si>
    <t>Lib bonus 1 from Con</t>
  </si>
  <si>
    <t>province-wide</t>
  </si>
  <si>
    <t>Central Toronto—Scarborough 12 (7+5)</t>
  </si>
  <si>
    <t xml:space="preserve">North York—Etobicoke 13 (8+5) </t>
  </si>
  <si>
    <t>Michelle Rempel, Con; or Bruce Kaufman, NDP</t>
  </si>
  <si>
    <t xml:space="preserve">Elizabeth May, Green; </t>
  </si>
  <si>
    <t>Sheri Benson, NDP; or Lisa Abbott, Lib</t>
  </si>
  <si>
    <t>Scott Simms, Lib; Kevin O'Brien, Con</t>
  </si>
  <si>
    <t xml:space="preserve">Wayne Easter, Lib; </t>
  </si>
  <si>
    <t xml:space="preserve">Geoff Regan, Lib; </t>
  </si>
  <si>
    <t xml:space="preserve">Scott Brison, Lib; </t>
  </si>
  <si>
    <t xml:space="preserve">Dominic LeBlanc, Lib; </t>
  </si>
  <si>
    <t>Neil Ellis, Lib;</t>
  </si>
  <si>
    <t>Kim Rudd, Lib</t>
  </si>
  <si>
    <t>Maryam Monsef, Lib; Dave Nickle NDP</t>
  </si>
  <si>
    <t>Kate Young, Lib; (Ed Holder, Con)</t>
  </si>
  <si>
    <t>1 more NDP</t>
  </si>
  <si>
    <t>or Sean Casey, Lib; Joe Byrne, NDP</t>
  </si>
  <si>
    <t xml:space="preserve">Lawrence MacAulay, Lib; </t>
  </si>
  <si>
    <t>Jason Kenney, Con; Laura Weston, NDP</t>
  </si>
  <si>
    <t>Kerry Diotte, Con; Janis Irwin, NDP</t>
  </si>
  <si>
    <t>Toronto total</t>
  </si>
  <si>
    <t xml:space="preserve">Stephen Fuhr, Lib; (Ron Cannan, Con); </t>
  </si>
  <si>
    <t>Richard Cannings, NDP</t>
  </si>
  <si>
    <t>Votes per MP</t>
  </si>
  <si>
    <t>Lisa Raitt, Con;</t>
  </si>
  <si>
    <t>Metropolitan Montreal 38</t>
  </si>
  <si>
    <t>Linda Lapointe, Lib; or Laurin Liu, NDP; Felic Pinel, BQ; Erick Gauthier, Con</t>
  </si>
  <si>
    <t>Anthony Housefather, Lib; Robert Libman, Con</t>
  </si>
  <si>
    <t>Karine Trudel, NDP; Jean-Francois Caron, Bloc</t>
  </si>
  <si>
    <t>David McGuinty, Lib;</t>
  </si>
  <si>
    <t xml:space="preserve">Francis Drouin, Lib; or Pierre Lemieux, Con; </t>
  </si>
  <si>
    <t xml:space="preserve">Cheryl Gallant, Con; </t>
  </si>
  <si>
    <t>Karen McCrimmon, Lib; Walter Pamic, Con</t>
  </si>
  <si>
    <t>Anita Vandenbeld, Lib; (or Marlene Rivier NDP)</t>
  </si>
  <si>
    <t>Mauril Bélanger, Lib; or Emilie Taman, NDP</t>
  </si>
  <si>
    <t>Ken McDonald (Lib)</t>
  </si>
  <si>
    <t>Judy Foote, Lib;</t>
  </si>
  <si>
    <t xml:space="preserve">Yvonne Jones, Lib; (Peter Penashue, Con); </t>
  </si>
  <si>
    <t>Seamus O'Regan, Lib</t>
  </si>
  <si>
    <t>Bill Casey, Lib; Scott Armstrong, Con;</t>
  </si>
  <si>
    <t>Darrell Samson, Lib; Peter Stoffer, NDP;</t>
  </si>
  <si>
    <t xml:space="preserve">Andy Fillmore, Lib; Megan Leslie, NDP </t>
  </si>
  <si>
    <t xml:space="preserve">Rene Arseneault, Lib; Rosaire L'Italien, NDP; Bernard Valcourt, Con; </t>
  </si>
  <si>
    <t>Serge Cormier, Lib; Jason Godin, NDP</t>
  </si>
  <si>
    <t xml:space="preserve">Ginette Petitpas Taylor, Lib; (or Robert Goguen, Con) </t>
  </si>
  <si>
    <t>Alaina Lockhart, Lib; Rob Moore, Con; or Jennifer McKenzie, NDP</t>
  </si>
  <si>
    <t>Karen Ludwig, Lib; John Williamson, Con</t>
  </si>
  <si>
    <t>Matt DeCourcey, Lib; Keith Ashfield, Con; (Mary Lou Babineau, Green)</t>
  </si>
  <si>
    <t>Bob Saroya, Con</t>
  </si>
  <si>
    <t>Mario Beaulieu, Bloc; Eve Peclet, NDP</t>
  </si>
  <si>
    <t>Justin Trudeau, Lib; or Anne Lagace Dowson, NDP</t>
  </si>
  <si>
    <t xml:space="preserve">Nicola Di Iorio, Lib; </t>
  </si>
  <si>
    <t xml:space="preserve">Emmanuel Dubourg, Lib; </t>
  </si>
  <si>
    <t xml:space="preserve">Pablo Rodriguez, Lib; Paulina Ayala, NDP; Guy Croteau, Con; </t>
  </si>
  <si>
    <t xml:space="preserve">Francis Scarpaleggia, Lib; </t>
  </si>
  <si>
    <t>Xavier Barsalou-Duval, Bloc; Lucie Gagnon, Lib; JiCi Lauzon, Green</t>
  </si>
  <si>
    <t>Jean-Claude Poissant, Lib;</t>
  </si>
  <si>
    <t xml:space="preserve">Brenda Shanahan, Lib; Sylvain Chicoine, NDP; </t>
  </si>
  <si>
    <t xml:space="preserve">Jean Rioux,Lib; Hans Marotte, NDP; </t>
  </si>
  <si>
    <t xml:space="preserve">Luc Theriault, Bloc; </t>
  </si>
  <si>
    <t xml:space="preserve">Gabriel Ste-Marie, Bloc; </t>
  </si>
  <si>
    <t xml:space="preserve">David Graham, Lib; </t>
  </si>
  <si>
    <t xml:space="preserve">Steve MacKinnon, Lib; Françoise Boivin, NDP; </t>
  </si>
  <si>
    <t>Greg Fergus, Lib; Nycole Turmel, NDP</t>
  </si>
  <si>
    <t xml:space="preserve">Romeo Saganash, NDP; </t>
  </si>
  <si>
    <t xml:space="preserve">Christine Moore, NDP; </t>
  </si>
  <si>
    <t>Eastern Quebec: 19</t>
  </si>
  <si>
    <t>Ramez Ayoub, Lib; Alain Giguère, NDP; Manuel Puga, Con; (Andrew Carkner, Green)</t>
  </si>
  <si>
    <t>Pierre-Luc Dusseault, NDP; (Caroline Bouchard, Bloc)</t>
  </si>
  <si>
    <t xml:space="preserve">Marie-Claude Bibeau, Lib; (Jean Rousseau, NDP); or France Bonsant, Bloc; </t>
  </si>
  <si>
    <t xml:space="preserve">Pierre Breton, Lib; </t>
  </si>
  <si>
    <t>Luc Berthold, Con</t>
  </si>
  <si>
    <t>Francois-Philippe Champagne, Lib</t>
  </si>
  <si>
    <t>Maxime Bernier, Con;</t>
  </si>
  <si>
    <t xml:space="preserve">Jacques Gourde, Con; </t>
  </si>
  <si>
    <t xml:space="preserve">Bernard Genereux, Con; Marie-Josee Normand, Lib; François Lapointe, NDP; </t>
  </si>
  <si>
    <t>Remi Masse, Lib; Kedina Fleury-Samson, Bloc;</t>
  </si>
  <si>
    <t>Diane Lebouthillier, Lib; Philip Toone, NDP;</t>
  </si>
  <si>
    <t>Gerard Daltell, Con; (Daniel Caron, NDP);</t>
  </si>
  <si>
    <t xml:space="preserve">Joel Lightbound, Lib; (Denis Blanchette, NDP); </t>
  </si>
  <si>
    <t xml:space="preserve">Pierre-Paul Hus, Con; (Anne-Marie Day, NDP); </t>
  </si>
  <si>
    <t xml:space="preserve">Alupa Clarke, Con; Raymond Côté, NDP; </t>
  </si>
  <si>
    <t>Joel Godin, Con; (or Élaine Michaud, NDP)</t>
  </si>
  <si>
    <t>Marilene Gill, Bloc; (Jonathan Genest-Jourdain, NDP)</t>
  </si>
  <si>
    <t xml:space="preserve">Denis Lemieux, Lib; or Dany Morin, NDP; </t>
  </si>
  <si>
    <t>Denis Lebel, Con; or Giselle Dallaire, NDP</t>
  </si>
  <si>
    <t xml:space="preserve">Andrew Leslie, Lib; (or Royal Galipeau, Con); </t>
  </si>
  <si>
    <t xml:space="preserve">Scott Reid, Con; (John Fenik, NDP); </t>
  </si>
  <si>
    <t>Leona Alleslev, Lib; Costas Menegakis, Con</t>
  </si>
  <si>
    <t xml:space="preserve">Kyle Peterson, Lib; (Lois Brown, Con); (or Vanessa Long, Green) </t>
  </si>
  <si>
    <t xml:space="preserve">Jane Philpott, Lib; (or Paul Calandra, Con); </t>
  </si>
  <si>
    <t>Peter Van Loan, Con; (or Sylvia Gerl NDP); (Mark Viitala, Green)</t>
  </si>
  <si>
    <t xml:space="preserve">Peter Kent, Con; </t>
  </si>
  <si>
    <t>Deb Shulte, Lib; Konstantin Toubis, Con;</t>
  </si>
  <si>
    <t>Francesco Sorbara, Lib; (Julian Fantino, Con)</t>
  </si>
  <si>
    <t>Jennifer O'Connell, Lib; (or Corneliu Chisu, Con)</t>
  </si>
  <si>
    <t xml:space="preserve">Mark Holland, Lib; (Chris Alexander, Con); </t>
  </si>
  <si>
    <t>Celina Caesar-Chavannes, Lib</t>
  </si>
  <si>
    <t>Colin Carrie, Con; Mary Fowler, NDP</t>
  </si>
  <si>
    <t>Erin O'Toole, Con</t>
  </si>
  <si>
    <t>Arnold Chan, Lib; Bin Chang,  Con</t>
  </si>
  <si>
    <t>John McKay, Lib; (Chuck Konkel, Con);</t>
  </si>
  <si>
    <t xml:space="preserve">Julie Dabrusin, Lib; Craig Scott, NDP; (Chris Tolley, Green); </t>
  </si>
  <si>
    <t>Nathaniel Erskine-Smith, Lib; Matthew Kellway, NDP</t>
  </si>
  <si>
    <t>Bill Morneau, Lib; or Linda McQuaig, NDP;</t>
  </si>
  <si>
    <t>Adam Vaughan, Lib; or Olivia Chow, NDP;</t>
  </si>
  <si>
    <t>Geng Tan, Lib; Joe Daniel, Con</t>
  </si>
  <si>
    <t>Ali Ehsassi, Lib; (or Chungsen Leung, Con);</t>
  </si>
  <si>
    <t xml:space="preserve">Michael Levitt, Lib; Mark Adler, Con; </t>
  </si>
  <si>
    <t xml:space="preserve">Judy Sgro, Lib; </t>
  </si>
  <si>
    <t>Julie Dzerowicz, Lib; Andrew Cash, NDP</t>
  </si>
  <si>
    <t>Kamal Khera, Lib</t>
  </si>
  <si>
    <t>Sonia Sidhu, Lib; (Kyle Seeback, Con)</t>
  </si>
  <si>
    <t xml:space="preserve">Raj Grewal, Lib; Harbaljit Singh Kahlon, NDP; </t>
  </si>
  <si>
    <t xml:space="preserve">David Tilson, Con; Nancy Urekar, Green; </t>
  </si>
  <si>
    <t>Navdeep Bains, Lib; or Dianne Douglas, ND</t>
  </si>
  <si>
    <t>Peter Fonseca, Lib; (or Wladyslaw Lizon, Con)</t>
  </si>
  <si>
    <t>Sven Spengemann, Lib; Stella Ambler, Con;</t>
  </si>
  <si>
    <t>!qra Khalid, Lib; Robert Dechert, Con;</t>
  </si>
  <si>
    <t>Pam Danoff, Lib; Effie Triantafilopoulos, Con</t>
  </si>
  <si>
    <t>John Oliver, Lib; Terence Young, Con</t>
  </si>
  <si>
    <t>Bob Bratina, Lib; (Wayne Marston, NDP)</t>
  </si>
  <si>
    <t xml:space="preserve">Scott Duvall, NDP; </t>
  </si>
  <si>
    <t>Karina Gould, Lib; (Mike Wallace, Con);</t>
  </si>
  <si>
    <t>David Sweet, Con</t>
  </si>
  <si>
    <t>Phil McColeman, Con;</t>
  </si>
  <si>
    <t xml:space="preserve">Diane Finley, Con; </t>
  </si>
  <si>
    <t xml:space="preserve">Dean Allison, Con </t>
  </si>
  <si>
    <t xml:space="preserve">Chris Bittle, Lib; </t>
  </si>
  <si>
    <t>Vance Badawey, Lib; Malcolm Allen, NDP;</t>
  </si>
  <si>
    <t>Rob Nicholson, Con;</t>
  </si>
  <si>
    <t>Kelly Block, Con;</t>
  </si>
  <si>
    <t>Georgina Jolibois, NDP; Lawrence Joseph, Lib; (Rob Clarke, Con)</t>
  </si>
  <si>
    <t xml:space="preserve">Tom Lukiwski, Con; </t>
  </si>
  <si>
    <t xml:space="preserve">Ralph Goodale, Lib; </t>
  </si>
  <si>
    <t>Robert Gordon Kitchen, Con;</t>
  </si>
  <si>
    <t>Randy Hoback, Con; or Lon Borgerson, NDP</t>
  </si>
  <si>
    <t>John Brassard, Con; (or Colin Wilson, Lib) or Myrna Clark, NDP</t>
  </si>
  <si>
    <t>Michael Chong;</t>
  </si>
  <si>
    <t xml:space="preserve">Lloyd Longfield, Lib; Gord Miller, Green; </t>
  </si>
  <si>
    <t>Raj Saini, Lib; Susan Cadell, NDP; (Stephen Woodworth, Con);</t>
  </si>
  <si>
    <t xml:space="preserve">Bryan May, Lib; (Gary Goodyear, Con); </t>
  </si>
  <si>
    <t xml:space="preserve">Harold Albrecht, Con; </t>
  </si>
  <si>
    <t>Dave MacKenzie, Con; (Don McKay, Lib;)</t>
  </si>
  <si>
    <t>Dave Van Kesteren, Con; Katie Omstead, Lib;</t>
  </si>
  <si>
    <t>or Karen Louise Vecchio, Con; Lori Baldwin-Sands, Lib;</t>
  </si>
  <si>
    <t>Marc Serre, Lib; Claude Gravelle, NDP;</t>
  </si>
  <si>
    <t>Terry Sheehan, Lib; Bryan Hayes, Con;</t>
  </si>
  <si>
    <t>Patty Hajdu, Lib; (Bruce Hyer, Green)</t>
  </si>
  <si>
    <t xml:space="preserve">Don Rusnak, Lib; (John Rafferty, NDP); </t>
  </si>
  <si>
    <t>Anthony Rota, Lib; Jay Aspin, Con;</t>
  </si>
  <si>
    <t>Bob Nault, Lib; or Greg Rickford, Con; or Howard Hampton, NDP</t>
  </si>
  <si>
    <t xml:space="preserve">Dan Vandal, Lib; </t>
  </si>
  <si>
    <t xml:space="preserve">Kevin Lamoureux, Liberal; </t>
  </si>
  <si>
    <t xml:space="preserve">James Bezan, Con; </t>
  </si>
  <si>
    <t xml:space="preserve">Candice Bergen, Con </t>
  </si>
  <si>
    <t xml:space="preserve">Stephen J Harper, Con; </t>
  </si>
  <si>
    <t>Tom Kmiec, Con</t>
  </si>
  <si>
    <t>Kent Hehr, Lib; (Joan Crockatt, Con)</t>
  </si>
  <si>
    <t>Ron Liepert, Con; Kerry Cundal, Lib</t>
  </si>
  <si>
    <t>Pat Kelly, Con; Nirmala Naidoo, Lib</t>
  </si>
  <si>
    <t>Deepak Obhrai, Con; or Abdou Souraya, NDP; or Cam Stewart, Lib</t>
  </si>
  <si>
    <t>Darshan Singh Kang, Lib; Devinder Shory, Con; (or Sahavjir Singh, NDP)</t>
  </si>
  <si>
    <t>Blaine Calkins, Con</t>
  </si>
  <si>
    <t xml:space="preserve">Shannon Stubbs, Con </t>
  </si>
  <si>
    <t>Martin Shields, Con</t>
  </si>
  <si>
    <t xml:space="preserve">Earl Dreeshen, Con; Chandra Kastern, Lib; </t>
  </si>
  <si>
    <t xml:space="preserve">David Yurdiga, Con; Kyle Harrietha, Lib </t>
  </si>
  <si>
    <t xml:space="preserve">Randy Boissonnault (Lib); or Gil McGowan (NDP); </t>
  </si>
  <si>
    <t>Kelly McCauley, Con; Karen Leibovici, Lib;</t>
  </si>
  <si>
    <t>Amarjeet Sohi, Lib; (Tim Uppal, Con)</t>
  </si>
  <si>
    <t>Garnett Genuis, Con</t>
  </si>
  <si>
    <t>Rona Ambrose, Con</t>
  </si>
  <si>
    <t>Don Davies, NDP;</t>
  </si>
  <si>
    <t>Peter Julian, NDP;</t>
  </si>
  <si>
    <t>Harjit Sajjan, Lib; Wai Young, Con;</t>
  </si>
  <si>
    <t>Dan Rulmy, Lib; (or Mike Murray, Con); (or Bob D'Eith, NDP)</t>
  </si>
  <si>
    <t>Jonathan Wilkinson, Lib; Andrew Saxton, Con; or Claire Martin, Green</t>
  </si>
  <si>
    <t>Ron McKinnon, Lib; Douglas Horne, Con; (or Sara Norman, NDP)</t>
  </si>
  <si>
    <t>Kennedy Stewart, NDP; (or Grace Seear, Con)</t>
  </si>
  <si>
    <t>(even doubling Green vote does not give a second MP)</t>
  </si>
  <si>
    <t>Ed Fast, Con; or Stephen Fowler, Green</t>
  </si>
  <si>
    <t xml:space="preserve">Alice Wong, Con; (Lawrence Woo, Lib;) </t>
  </si>
  <si>
    <t>Carla Qualtrough, Lib; (Kerry-Lynne Findlay, Con)</t>
  </si>
  <si>
    <t xml:space="preserve">Randeep Sarai, Lib; Jasbir Sandhu, NDP; </t>
  </si>
  <si>
    <t>Sukh Dhaliwal, Lib; Jinny Sims, NDP;</t>
  </si>
  <si>
    <t>Ken Hardie, Lib; (Nina Grewal, Con);</t>
  </si>
  <si>
    <t xml:space="preserve">Dianne Watts, Con; </t>
  </si>
  <si>
    <t>Cathy McLeod, Con; (or Bill Sundu, NDP) (or Steve Powrie, Lib)</t>
  </si>
  <si>
    <t xml:space="preserve">Todd Doherty, Con; Tracy Calogheros, Lib; </t>
  </si>
  <si>
    <t>Bob Zimmer, Con; (or Elizabeth Biggar, Green)</t>
  </si>
  <si>
    <t xml:space="preserve">Dan Albas, Con; Karley Scott, Lib; </t>
  </si>
  <si>
    <t>Wayne Steski, NDP; (David Wikls, Con); (Bill Green, Green;)</t>
  </si>
  <si>
    <t xml:space="preserve">Murray Rankin, NDP; Jo-Ann Roberts, Green; </t>
  </si>
  <si>
    <t>(Would take  more than double Green votes to elect a Green MP)</t>
  </si>
  <si>
    <t>Marjolaine Boutin-Sweet, NDP; Simon Marchand, Bloc; (or Anne-Marie Saint-Cerny, Green)</t>
  </si>
  <si>
    <t>Faycal El-Khoury, Lib; or Roland Dick, Con; or Nancy Redhead, Bloc</t>
  </si>
  <si>
    <t xml:space="preserve">Meleanie Joly, Lib; or Maria Mourani, NDP; </t>
  </si>
  <si>
    <t>Eva Nassif, Lib;  or Anthony Mavros, Con</t>
  </si>
  <si>
    <t>With 15,000 more Green votes, 1 Green</t>
  </si>
  <si>
    <t>The winner-take-all results for the 338 ridings were 184 Liberals, 99 Conservatives, 44 NDP, 10 Bloc, 1 Green</t>
  </si>
  <si>
    <t>Lib bonus 1, from Green, but Greens have below 3%</t>
  </si>
  <si>
    <t xml:space="preserve">Brad Trost, Con; Claire Card, NDP; or Cynthia Block, Lib; </t>
  </si>
  <si>
    <t>Kevin A Sorenson , Con; (or Gary Kelly, Green)</t>
  </si>
  <si>
    <t>David Lametti, Lib; Hélène LeBlanc, NDP; Gilbert Paquette, Bloc; (Lorraine Banville, Green)</t>
  </si>
  <si>
    <t>Randall C. Garrison, NDP; David Merner, Lib; or Frances Litman, Green</t>
  </si>
  <si>
    <t>Bruce Stanton, Con; or Liz Riley, Lib; or Valerie Powell, Green</t>
  </si>
  <si>
    <t>Terry Beech, Lib; or Lynne Quarmby, Green; (or Mike Little, Con) ;</t>
  </si>
  <si>
    <t>William Amos, Lib; Benjamin Woodman, Con; (or Mathieu Ravignat, NDP); (Colin Griffiths, Green)</t>
  </si>
  <si>
    <t>Helene Laverdiere, NDP; Gilles Duceppe, BQ; (Cyrille Giraud, Green)</t>
  </si>
  <si>
    <t>Rachel Blaney, NDP; or Laura Smith, Con; or Brenda Sayers, Green</t>
  </si>
  <si>
    <t>Marwan Tabbara, Lib; or David Weber, Green</t>
  </si>
  <si>
    <t>Bardish Chagger, Lib; or Diane Freeman, NDP; or Richard Walsh, Green; (or Peter Braid, Con)</t>
  </si>
  <si>
    <t>Hedy Fry, Lib; or Lisa Barrett, Green</t>
  </si>
  <si>
    <t>Marc Miller, Lib; or Alison Turner, NDP; or Chantal St-Onge, Bloc; (Daniel Green, Green)</t>
  </si>
  <si>
    <t>(Would take more than double Green votes to elect a Green MP)</t>
  </si>
  <si>
    <t>Gord Johns, NDP; John Duncan, Con; or Carrie Powell-Davidson, Lib; or Glenn Sollitt, Green</t>
  </si>
  <si>
    <t>Paul Lefebvre, Lib; (Paul Loewenberg, NDP) (David Robinson, Green)</t>
  </si>
  <si>
    <t>Alexandre Boulerice, NDP; (Sameer Muldeen, Green)</t>
  </si>
  <si>
    <t>Argenteuil—La Petite-Nation (34% in Ottawa-Gatineau CMA)</t>
  </si>
  <si>
    <t>Glengarry—Prescott—Russell (10% in SD&amp;G, 46.2% in Ottawa CMA)</t>
  </si>
  <si>
    <t>West Vancouver—Sunshine Coast—Sea to Sky Country (44.7% in Vancouver CMA)</t>
  </si>
  <si>
    <t>Metro Vancouver 22</t>
  </si>
  <si>
    <t>Ottawa-Gatineau CMA 11</t>
  </si>
  <si>
    <t>Metropolitan Four 126</t>
  </si>
  <si>
    <t>Toronto CMA (including Oshawa CMA) 55</t>
  </si>
  <si>
    <t>West outside Metropolitan Vancouver 82</t>
  </si>
  <si>
    <t>Quebec outside metropolitan Montreal and Gatineau CMA 37</t>
  </si>
  <si>
    <t>Ontario outside Toronto and Ottawa CMAs 58</t>
  </si>
  <si>
    <t xml:space="preserve">177 Ontario outside Toronto and Ottawa CMA, Quebec outside Montreal and Gatineau CMA, West outside Vancouver CMA </t>
  </si>
  <si>
    <t>Majid Jawhari, Lib; (Michael Parsa, Con)</t>
  </si>
  <si>
    <t>Ramesh Sangha, Lib; or Rosemary Keenan, NDP; (Bal Gosal, Con)</t>
  </si>
  <si>
    <t>Ruby Sahota, Lib; Martin Singh, NDP; (Parm Gill, Con)</t>
  </si>
  <si>
    <t>Omar Alghabra, Lib; (or Linh Nguyen, Green) (Julius Tiangson, Con)</t>
  </si>
  <si>
    <t>Chandra Arya, Lib; (Jean-Luc Cooke, Green) or Andy Wang, Con</t>
  </si>
  <si>
    <t>Brigitte Sansoucy, NDP; Réjean Léveillé, Con;</t>
  </si>
  <si>
    <t>Michel Boudrias, Bloc; Charmaine Borg, NDP; (or Michel Surprenant, Con)</t>
  </si>
  <si>
    <t>Stephane Lauzon, Lib; (Chantal Crete, NDP); Jonathan Beauchamp, Bloc; Maxime Hupe-Labelle, Con</t>
  </si>
  <si>
    <t xml:space="preserve">Bernadette Jordan, Lib; </t>
  </si>
  <si>
    <t>Sean Fraser, Lib; or Fred DeLorey, Con</t>
  </si>
  <si>
    <t>Pat Finnigan, Lib; Tilly O'Neill Gordon, Con</t>
  </si>
  <si>
    <t xml:space="preserve">Wayne Long, Lib; or Rodney Weston, Con; AJ Griffin, NDP (female); </t>
  </si>
  <si>
    <t>TJ Harvey, Lib; or Richard Bragdon,Con</t>
  </si>
  <si>
    <t>Steven Blaney, Con; (André Bélisle, Green)</t>
  </si>
  <si>
    <t>Pierre Nantel, NDP; or Denis Trudel, Bloc</t>
  </si>
  <si>
    <t>Chrystia Freeland, Lib; Jennifer Hollett, NDP</t>
  </si>
  <si>
    <t>Shaun Chen, Lib; or Rathika Sitsabaiesan, NDP); (Ravinder Malhi, Con)</t>
  </si>
  <si>
    <t xml:space="preserve">Bill Blair, Lib; or Dan Harris, NDP; </t>
  </si>
  <si>
    <t xml:space="preserve">Salma Zahid, Lib; or Roxanne James, Con; </t>
  </si>
  <si>
    <t>Yves Robillard, Lib; (or Nicolas Makridis, Con)</t>
  </si>
  <si>
    <t>Angelo G. Iacono, Liberal; or Gabriel Purcarus, Con</t>
  </si>
  <si>
    <t>Thomas Mulcair, NDP; (or Roger Galland Barou, Green) (or Rodolphe Husny, Con)</t>
  </si>
  <si>
    <t>Hoang Mai, NDP; Alexandra Mendès, Lib; Qais Hamidi, Con</t>
  </si>
  <si>
    <t>A party or independent receiving fewer than 2% of the votes province-wide is removed from the calculation</t>
  </si>
  <si>
    <t>or Bobby Morrissey, Lib; Gail Shea, Con</t>
  </si>
  <si>
    <t>or Gudie Hutchings, Lib;</t>
  </si>
  <si>
    <t>or Nick Whalen, Lib; Jack Harris, NDP</t>
  </si>
  <si>
    <t xml:space="preserve">Mark Eyking, Lib; </t>
  </si>
  <si>
    <t>Colin Fraser, Lib; Arnold LeBlanc, Con; (Clark Walton, Green)</t>
  </si>
  <si>
    <t>With 5,800 more Green votes, 1 Green</t>
  </si>
  <si>
    <t>Quebec outside metropolitan Montreal 40</t>
  </si>
  <si>
    <t>Eastern Quebec, Estrie and Centre-du-Québec 23</t>
  </si>
  <si>
    <t xml:space="preserve">Peter Schiefke,Lib; or Marc Boudreau, Con; </t>
  </si>
  <si>
    <t>Simon Marcil, Bloc; or Mylène Freeman, NDP</t>
  </si>
  <si>
    <t>Sylvie Boucher, Con; Sebastien Dufour, Bloc; (Jean-Roger Vigneau, Lib); (Jonathan Tremblay, NDP)</t>
  </si>
  <si>
    <t xml:space="preserve">Jean-Yves Duclos, Lib; Annick Papillon, NDP; or Charles Mordret, Bloc; </t>
  </si>
  <si>
    <t>John McCallum, Lib; (or Senthi Chelliah, NDP)</t>
  </si>
  <si>
    <t xml:space="preserve">Marco Mendicino, Lib; Joe Oliver, Con; </t>
  </si>
  <si>
    <t>Arif Virani, Lib; Peggy Nash, NDP</t>
  </si>
  <si>
    <t>Kirsty Duncan, Lib;</t>
  </si>
  <si>
    <t>Borys Wrzesnewskyj, Lib; or Ted Opitz, Con</t>
  </si>
  <si>
    <t xml:space="preserve">James Maloney, Lib; (Bernard Trottier, Con); </t>
  </si>
  <si>
    <t>Rob Oliphant, Lib; or John Carmichael, Con</t>
  </si>
  <si>
    <t>Yasmin Ratansi, Lib; Maureen Harquail, Con</t>
  </si>
  <si>
    <t>Gagan Sikand, Lib; Brad Butt, Con; (Chris Hill, Green)</t>
  </si>
  <si>
    <t>Tony Clement, Con; or Trisha Cowie, Lib; (Glen Hodgson, Green)</t>
  </si>
  <si>
    <t>8,600 more Greens = 1 seat</t>
  </si>
  <si>
    <t>7,700 more Green voters = 1 Green</t>
  </si>
  <si>
    <t>Arnold Viersen, Con; or Cameron Alexis, NDP</t>
  </si>
  <si>
    <t>Jody Wilson-Raybould, Lib; (or Erinn Broshko, Con); (Mira Oreck, NDP)</t>
  </si>
  <si>
    <t xml:space="preserve">Fin Donnelly, NDP; or Tim Laidler, Con; </t>
  </si>
  <si>
    <t>Joyce Murray, Lib; or Blair Lockhart (female), Con</t>
  </si>
  <si>
    <t>Joe Peschisolido, Lib; or Kenny Chiu, Con</t>
  </si>
  <si>
    <t>Another 9,200 Green votes would give them an MP</t>
  </si>
  <si>
    <t>Elections Canada totals: Province-wide</t>
  </si>
  <si>
    <t xml:space="preserve">Guy Lauzon, Con; (Bernadette Clement, Lib); </t>
  </si>
  <si>
    <t>Andrew Scheer, Con; or Nial Kuyek, NDP; or Della Anaquod, Lib</t>
  </si>
  <si>
    <t>Erin Weir, NDP; Louis Browne, Lib; (Trent Fraser, Con)</t>
  </si>
  <si>
    <t>Jenny Kwan, NDP; or Wes Regan, Green</t>
  </si>
  <si>
    <t>Pam Goldsmith-Jones, Lib; (or John Weston, Con); Ken Melamed, Green</t>
  </si>
  <si>
    <t>Mark Strahl, Con; (or Thomas Cheney, Green)</t>
  </si>
  <si>
    <t>Jati Sidhu, Lib; (or Arthur Green, Green)</t>
  </si>
  <si>
    <t>Mark Warawa, Con; (or Simmi Dhillon, Green)</t>
  </si>
  <si>
    <t>John Aldag, Lib; (or Scott Anderson, Green)</t>
  </si>
  <si>
    <t>(Robert Chisholm, NDP); Darren Fisher, Lib;  (Brynn Nheiley, Green)</t>
  </si>
  <si>
    <t>Carolyn Bennett, Lib; Marnie MacDougall, Con; (or Kevin Farmer, Green)</t>
  </si>
  <si>
    <t>David Anderson, Con; (Trevor Peterson, NDP) (or William Caton, Green)</t>
  </si>
  <si>
    <t>Kevin Waugh, Con; Tracy Muggli, Lib; or Scott Bell, NDP; (Mark Bigland-Pritchard,Green)</t>
  </si>
  <si>
    <t>Cathay Wagantall, Con; (or Elaine Hughes, Green)</t>
  </si>
  <si>
    <t>John Barlow, Con; (Romy Tittel, Green;)</t>
  </si>
  <si>
    <t>Louis Plamondon, Bloc; (Corina Bastiani, Green)</t>
  </si>
  <si>
    <t>Gary Anandasangaree, Lib; or Leslyn Lewis, Con</t>
  </si>
  <si>
    <t>Blake Richards, Con; (or Marlo Raynolds, Lib); (or Joanne Boissonneault, NDP); (Mike MacDonald, Green)</t>
  </si>
  <si>
    <t>Rachael Harder, Con; Cheryl Meheden, NDP; (or Mike Pyne, Lib)</t>
  </si>
  <si>
    <t xml:space="preserve">Mike Lake, Con; or Jacqueline Biollo, Lib; </t>
  </si>
  <si>
    <t>Matt Jenereux, Con; (or Tariq Chaudary, Lib)</t>
  </si>
  <si>
    <t>Michael Cooper, Con; (Brent Rathgeber, Ind); or Beatrice Ghettuba, Lib</t>
  </si>
  <si>
    <t>Jim Eglinski, Con; or Ryan Maguhn, Lib</t>
  </si>
  <si>
    <t>Alistair MacGregor, NDP; or Fran Hunt-Jinnouchi, Green; or Luke Krayenhoff, Lib</t>
  </si>
  <si>
    <t>Sheila Malcolmson, NDP;  or Tim Tessier, Lib</t>
  </si>
  <si>
    <t>Ted Falk, Con; or Terry Hayward, Lib</t>
  </si>
  <si>
    <t>Marilyn Gladu, Con; (Jason Wayne McMichael, NDP); or  Dave McPail, Lib</t>
  </si>
  <si>
    <t>Cheryl Hardcastle, NDP; or Frank Schiller, Lib</t>
  </si>
  <si>
    <t>Mel Arnold, Con; or Cindy Derkaz, Lib</t>
  </si>
  <si>
    <t>Ziad Aboultaif, Con; or Sukhdev Aujla, Lib</t>
  </si>
  <si>
    <t>Robert Sopuck, Con; or Kate Storey, Green; or Ray Piche, Lib</t>
  </si>
  <si>
    <t>John Nater, Con; Ethan Rabidoux, NDP; or Stephen McCotter, Lib</t>
  </si>
  <si>
    <t>Barrie to Windsor 19</t>
  </si>
  <si>
    <t>Disregarded (ineffective) votes BC</t>
  </si>
  <si>
    <t>Disregarded (ineffective) votes Quebec</t>
  </si>
  <si>
    <t xml:space="preserve">Disregarded (ineffective) votes </t>
  </si>
  <si>
    <t>Disregarded (ineffective) votes Ont</t>
  </si>
  <si>
    <t>Disregarded (ineffective) votes Man</t>
  </si>
  <si>
    <t>Disregarded (ineffective) votes Alberta</t>
  </si>
  <si>
    <t>Disregarded (ineffective) votes Saskatchewan</t>
  </si>
  <si>
    <t>Total</t>
  </si>
  <si>
    <t>Alex Nuttall, Con; Brian Tamblyn, Lib</t>
  </si>
  <si>
    <t>Ben Lobb, Con; Allan Thompson, Lib; (or Gerard Creces, NDP)</t>
  </si>
  <si>
    <t>David Christopherson, NDP; Ute Schmid-Jones, Green</t>
  </si>
  <si>
    <t>Filomena Tassi, Lib; or Peter Ormond, Green</t>
  </si>
  <si>
    <t>Kellie Leitch, Con; (or Mike MacEachern, Lib); (or JoAnne Fleming, Green)</t>
  </si>
  <si>
    <t>Pierre Poilievre, Con; (Chris Rodgers, Lib); Deborah Coyne, Green</t>
  </si>
  <si>
    <t>Catherine McKenna, Lib; Paul Dewar, NDP; or Tom Milroy, Green</t>
  </si>
  <si>
    <t>Mike Bossio, Lib; Betty Bannon, NDP; (Daryl Kramp, Con)</t>
  </si>
  <si>
    <t>Jamie Schmale, Con; or Mike Perry, NDP; (or Bill McCallum, Green)</t>
  </si>
  <si>
    <t>Mark Gerretsen, Lib; (Daniel Beals, NDP) Nathan Townend, Green</t>
  </si>
  <si>
    <t>Gord Brown, Con; or Lorraine Rekmans, Green</t>
  </si>
  <si>
    <t xml:space="preserve">Peter Fragiskatos, Lib; Carol Dyck, Green; (Susan Truppe, Con); </t>
  </si>
  <si>
    <t>Bev Shipley, Con; or Jim Johnston (from Ilderton), Green</t>
  </si>
  <si>
    <t>Winnipeg 8 (5+3)</t>
  </si>
  <si>
    <t>Manitoba 6 (4+2)</t>
  </si>
  <si>
    <t>Niki Ashton, NDP; Rebecca Chartrand, Lib</t>
  </si>
  <si>
    <t>Larry Maguire, Con; Jodi Wyman, Lib; David Neufeld, Green</t>
  </si>
  <si>
    <t>Doug Eyolfson, Lib; Steven Fletcher, Con</t>
  </si>
  <si>
    <t>MaryAnn Mihychuk, Lib; Jim Bell, Con</t>
  </si>
  <si>
    <t>Terry Duguid, Lib; or Gordon Giesbrecht, Con</t>
  </si>
  <si>
    <t>Jim Carr, Lib; Joyce Batemen, Con; or Andrew Park, Green</t>
  </si>
  <si>
    <t>Robert-Falcon Ouelette, Lib; (Pat Martin, NDP); Don Woodstock, Green</t>
  </si>
  <si>
    <t>Daniel Blaikie, NDP; or Lawrence Toet, Con; or Kim Parke, Green</t>
  </si>
  <si>
    <t>Chris Warkentin, Con; (or Reagan Johnston, Lib)</t>
  </si>
  <si>
    <t>Jim Hillyer, Con; (or Glen Allan, Lib)</t>
  </si>
  <si>
    <t xml:space="preserve">Montreal—West 6 (4+2) </t>
  </si>
  <si>
    <t xml:space="preserve">Anju Dhillon, Lib; Isabelle Morin, NDP; </t>
  </si>
  <si>
    <t>Marc Garneau, Lib; or James Hughes, NDP</t>
  </si>
  <si>
    <t>Frank Baylis, Lib; or Valerie Assouline, Con; (or Lysane Blanchette-Lamothe, NDP)</t>
  </si>
  <si>
    <t>Stéphane Dion, Lib; (or Jimmy Yu, Con)</t>
  </si>
  <si>
    <t xml:space="preserve">Michel Picard, Lib; Djaouida Sellah, NDP; Catherine Fournier, Bloc; </t>
  </si>
  <si>
    <t xml:space="preserve">Mid-Eastern Ontario (Kingston—Peterborough) 9 (6+3) </t>
  </si>
  <si>
    <t>Ottawa—Cornwall 10 (6+4)</t>
  </si>
  <si>
    <t>Con bonus 1, from Green</t>
  </si>
  <si>
    <t>Outaouais—Abitibi-Témiscamingue—Nord 6 (4+2)</t>
  </si>
  <si>
    <t>Montreal-est 12 (7+5)</t>
  </si>
  <si>
    <t xml:space="preserve">Laval—Laurentides—Lanaudière 13 (8+5) </t>
  </si>
  <si>
    <t>Quebec 78 (49+29) 8 regions @ 9.75</t>
  </si>
  <si>
    <t>Manitoba 14 (9+5): 2 regions @ 7</t>
  </si>
  <si>
    <t>The three smaller provinces, Saskatchewan, Nova Scotia, and New Brunswick have an average of 11.7 MPs each.</t>
  </si>
  <si>
    <t xml:space="preserve">Longueuil—Montérégie-centre—Suroît 12 (7+5) </t>
  </si>
  <si>
    <t>Estrie—Mauricie—Centre-du-Q—Montérégie-est 11 (7+4)</t>
  </si>
  <si>
    <t xml:space="preserve">NDP bonus  1, from Bloc, </t>
  </si>
  <si>
    <t>With doubled Green votes, Greens elect an MP</t>
  </si>
  <si>
    <t>In total, the regions across Canada (outside PEI and Newfoundland &amp; Labrador) have an average size of 10.8 MPs.</t>
  </si>
  <si>
    <t>Peel—Halton 15 (9+6)</t>
  </si>
  <si>
    <t xml:space="preserve">South Central (Hamilton—Niagara—Brant) 12 (7+5) </t>
  </si>
  <si>
    <t>Southwestern Ontario (London—Windsor) 13 (8+5)</t>
  </si>
  <si>
    <t xml:space="preserve">West Central Ontario (Waterloo—Barrie—Owen Sound) 13 (8+5) </t>
  </si>
  <si>
    <t>Lib bonus 2, NDP bonus 2; from Green 2, from Con 2</t>
  </si>
  <si>
    <t>Ahmed Hussen, Lib; (Mike Sullivan, NDP);</t>
  </si>
  <si>
    <t>South Shore—St. Margaret's (21.4% in Halifax RM)</t>
  </si>
  <si>
    <t>(London-Elgin-Oxford-Brant-Haldimand 8)</t>
  </si>
  <si>
    <t>Chaudière-Appalaches—Bas-Saint-Laurent—Gaspésie 7 (5+2)</t>
  </si>
  <si>
    <t>Each region has at least 58% of its MPs as local MPs, an average of 61.8%.</t>
  </si>
  <si>
    <t>If we had used province-wide perfect proportionality for 338 MPs, the results would have been: Liberal 137, Conservative 109, NDP 67, Bloc 15, Green 10</t>
  </si>
  <si>
    <t>Province-wide calculation (with Greens)</t>
  </si>
  <si>
    <t>Vancouver Island 7 (5+2)</t>
  </si>
  <si>
    <t>NDP bonus 2, 1 from Lib, 1 from Green</t>
  </si>
  <si>
    <t>NDP bonus 2, from Con 2</t>
  </si>
  <si>
    <t xml:space="preserve">On average, 37.3% of MPs are elected from regional lists (open lists or flexible lists). </t>
  </si>
  <si>
    <t>Lib bonus 6, NDP bonus 4, from Con 4, from Green 6</t>
  </si>
  <si>
    <t>Central Toronto 12</t>
  </si>
  <si>
    <t>With doubled Green votes, Greens elect an MP, at the cost of the Conservatives</t>
  </si>
  <si>
    <t>Rheal Fortin, Bloc; Pierre Dionne Labelle, NDP;</t>
  </si>
  <si>
    <t>or Monique Pauze, Bloc; or Adriana Dudas, Lib; Réjean Bellemare, NDP</t>
  </si>
  <si>
    <t>Len Webber, Con; Matt Grant, Lib; (Natalie Odd, Green)</t>
  </si>
  <si>
    <t>Brian Masse, NDP; or David Sundin, Lib</t>
  </si>
  <si>
    <t>or Tracey Ramsey, NDP; Jeff Watson, Con; or Audrey Festeryga, Lib</t>
  </si>
  <si>
    <t xml:space="preserve">Larry Miller, Con;or Kimberley Love, Lib; </t>
  </si>
  <si>
    <t>Wellington—Halton Hills (50.9% in Halton) (will become Wellington--Dufferin)</t>
  </si>
  <si>
    <t>Dufferin—Caledon (51.1% in Peel) (will become Caledon--Halton Hills)</t>
  </si>
  <si>
    <t>Anne Minh-Thu Quach, NDP;  Claude DeBellefeuille, Bloc</t>
  </si>
  <si>
    <t>Sherry Romanodo, Lib; Sadia Groguhé, NDP; or Philippe Cloutier, Bloc</t>
  </si>
  <si>
    <t xml:space="preserve">Ruth Ellen Brosseau, NDP; Yves Perron, Bloc; </t>
  </si>
  <si>
    <t xml:space="preserve">This simulation assumes the threshold is 2% in all provinces, comparable to 4% if votes for the smaller party doubled under PR. </t>
  </si>
  <si>
    <t>Germany used to use this too, on the premise that it offset the risk to proportionality of the 5% threshold (throwing a bone to the FDP). Similarly it offsets this model's 11-MP region sizes.</t>
  </si>
  <si>
    <t xml:space="preserve">Prince Edward Island 4 (2+2) </t>
  </si>
  <si>
    <t>In this simulation, after adjustments due to 63.7% local seats, the results for 338 MPs are: 142 Liberals, 105 Conservatives, 72 NDP, 15 Bloc, 4 Green</t>
  </si>
  <si>
    <t>Canada 338 (212+126) (32 regions @ 10.5 each)</t>
  </si>
  <si>
    <t xml:space="preserve">or François Choquette, NDP; or Diane Bourgeois, Bloc; </t>
  </si>
  <si>
    <t>Alain Rayes, Con; (Myriam Beaulieu, NDP)</t>
  </si>
  <si>
    <t>Denis Paradis, Lib; (Catherine Lusson, NDP) (or Cindy Moynan, Green)</t>
  </si>
  <si>
    <t>Burnaby North—Seymour (75% in Burnaby)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</si>
</sst>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000"/>
  </numFmts>
  <fonts count="3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9"/>
      <color rgb="FF222222"/>
      <name val="Arial"/>
      <family val="2"/>
    </font>
    <font>
      <b/>
      <sz val="9"/>
      <color rgb="FF222222"/>
      <name val="Arial"/>
      <family val="2"/>
    </font>
    <font>
      <b/>
      <sz val="10"/>
      <color rgb="FF222222"/>
      <name val="Arial"/>
      <family val="2"/>
    </font>
    <font>
      <b/>
      <sz val="18"/>
      <name val="Arial"/>
      <family val="2"/>
    </font>
    <font>
      <sz val="9"/>
      <color rgb="FF000000"/>
      <name val="Verdana"/>
      <family val="2"/>
    </font>
    <font>
      <b/>
      <sz val="10"/>
      <color rgb="FF000000"/>
      <name val="Arial"/>
      <family val="2"/>
    </font>
    <font>
      <sz val="10"/>
      <color rgb="FF000000"/>
      <name val="Verdana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CC99"/>
      </left>
      <right style="medium">
        <color rgb="FFFFCC99"/>
      </right>
      <top/>
      <bottom style="medium">
        <color rgb="FFFFCC99"/>
      </bottom>
      <diagonal/>
    </border>
  </borders>
  <cellStyleXfs count="2">
    <xf numFmtId="0" fontId="0" fillId="0" borderId="0"/>
    <xf numFmtId="43" fontId="29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NumberFormat="1" applyFont="1" applyFill="1" applyBorder="1" applyAlignment="1" applyProtection="1">
      <protection locked="0"/>
    </xf>
    <xf numFmtId="0" fontId="3" fillId="0" borderId="0" xfId="0" applyNumberFormat="1" applyFont="1" applyFill="1" applyBorder="1" applyAlignment="1" applyProtection="1">
      <protection locked="0"/>
    </xf>
    <xf numFmtId="0" fontId="4" fillId="0" borderId="0" xfId="0" applyNumberFormat="1" applyFont="1" applyFill="1" applyBorder="1" applyAlignment="1" applyProtection="1">
      <protection locked="0"/>
    </xf>
    <xf numFmtId="3" fontId="3" fillId="0" borderId="0" xfId="0" applyNumberFormat="1" applyFont="1" applyFill="1" applyBorder="1" applyAlignment="1" applyProtection="1">
      <protection locked="0"/>
    </xf>
    <xf numFmtId="3" fontId="2" fillId="0" borderId="0" xfId="0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>
      <protection locked="0"/>
    </xf>
    <xf numFmtId="3" fontId="5" fillId="0" borderId="0" xfId="0" applyNumberFormat="1" applyFont="1" applyFill="1" applyBorder="1" applyAlignment="1" applyProtection="1">
      <protection locked="0"/>
    </xf>
    <xf numFmtId="3" fontId="6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right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8" fillId="0" borderId="0" xfId="0" applyNumberFormat="1" applyFont="1" applyFill="1" applyBorder="1" applyAlignment="1" applyProtection="1">
      <protection locked="0"/>
    </xf>
    <xf numFmtId="0" fontId="9" fillId="0" borderId="0" xfId="0" applyNumberFormat="1" applyFont="1" applyFill="1" applyBorder="1" applyAlignment="1" applyProtection="1">
      <protection locked="0"/>
    </xf>
    <xf numFmtId="0" fontId="3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10" fillId="0" borderId="0" xfId="0" applyNumberFormat="1" applyFont="1" applyFill="1" applyBorder="1" applyAlignment="1" applyProtection="1">
      <protection locked="0"/>
    </xf>
    <xf numFmtId="0" fontId="11" fillId="0" borderId="0" xfId="0" applyNumberFormat="1" applyFont="1" applyFill="1" applyBorder="1" applyAlignment="1" applyProtection="1">
      <protection locked="0"/>
    </xf>
    <xf numFmtId="0" fontId="10" fillId="0" borderId="0" xfId="0" applyNumberFormat="1" applyFont="1" applyFill="1" applyBorder="1" applyAlignment="1" applyProtection="1">
      <alignment horizontal="right"/>
      <protection locked="0"/>
    </xf>
    <xf numFmtId="0" fontId="17" fillId="0" borderId="0" xfId="0" applyFont="1"/>
    <xf numFmtId="0" fontId="12" fillId="0" borderId="0" xfId="0" applyNumberFormat="1" applyFont="1" applyFill="1" applyBorder="1" applyAlignment="1" applyProtection="1">
      <protection locked="0"/>
    </xf>
    <xf numFmtId="0" fontId="18" fillId="0" borderId="0" xfId="0" applyFont="1"/>
    <xf numFmtId="3" fontId="13" fillId="0" borderId="0" xfId="0" applyNumberFormat="1" applyFont="1" applyFill="1" applyBorder="1" applyAlignment="1" applyProtection="1">
      <protection locked="0"/>
    </xf>
    <xf numFmtId="3" fontId="14" fillId="0" borderId="0" xfId="0" applyNumberFormat="1" applyFont="1" applyFill="1" applyBorder="1" applyAlignment="1" applyProtection="1">
      <protection locked="0"/>
    </xf>
    <xf numFmtId="3" fontId="10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Font="1"/>
    <xf numFmtId="3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wrapText="1"/>
      <protection locked="0"/>
    </xf>
    <xf numFmtId="0" fontId="15" fillId="0" borderId="0" xfId="0" applyNumberFormat="1" applyFont="1" applyFill="1" applyBorder="1" applyAlignment="1" applyProtection="1">
      <protection locked="0"/>
    </xf>
    <xf numFmtId="0" fontId="16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right"/>
    </xf>
    <xf numFmtId="0" fontId="19" fillId="0" borderId="0" xfId="0" applyFont="1"/>
    <xf numFmtId="3" fontId="20" fillId="0" borderId="0" xfId="0" applyNumberFormat="1" applyFont="1"/>
    <xf numFmtId="3" fontId="21" fillId="0" borderId="0" xfId="0" applyNumberFormat="1" applyFont="1"/>
    <xf numFmtId="3" fontId="19" fillId="0" borderId="0" xfId="0" applyNumberFormat="1" applyFont="1"/>
    <xf numFmtId="3" fontId="22" fillId="0" borderId="0" xfId="0" applyNumberFormat="1" applyFont="1"/>
    <xf numFmtId="0" fontId="19" fillId="0" borderId="1" xfId="0" applyFont="1" applyBorder="1" applyAlignment="1">
      <alignment horizontal="right" vertical="center" wrapText="1"/>
    </xf>
    <xf numFmtId="3" fontId="20" fillId="0" borderId="0" xfId="0" applyNumberFormat="1" applyFont="1" applyAlignment="1">
      <alignment horizontal="right" vertical="center"/>
    </xf>
    <xf numFmtId="3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4" fillId="0" borderId="0" xfId="0" applyFont="1"/>
    <xf numFmtId="0" fontId="23" fillId="0" borderId="0" xfId="0" applyNumberFormat="1" applyFont="1" applyFill="1" applyBorder="1" applyAlignment="1" applyProtection="1"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NumberFormat="1" applyFont="1" applyFill="1" applyBorder="1" applyAlignment="1" applyProtection="1">
      <alignment horizontal="right"/>
      <protection locked="0"/>
    </xf>
    <xf numFmtId="3" fontId="19" fillId="0" borderId="0" xfId="0" applyNumberFormat="1" applyFont="1" applyBorder="1" applyAlignment="1">
      <alignment horizontal="right" vertical="center" wrapText="1"/>
    </xf>
    <xf numFmtId="3" fontId="2" fillId="0" borderId="0" xfId="0" applyNumberFormat="1" applyFont="1" applyFill="1" applyBorder="1" applyAlignment="1" applyProtection="1">
      <alignment horizontal="right"/>
      <protection locked="0"/>
    </xf>
    <xf numFmtId="3" fontId="24" fillId="0" borderId="0" xfId="0" applyNumberFormat="1" applyFont="1"/>
    <xf numFmtId="0" fontId="24" fillId="0" borderId="0" xfId="0" applyFont="1"/>
    <xf numFmtId="3" fontId="25" fillId="0" borderId="0" xfId="0" applyNumberFormat="1" applyFont="1"/>
    <xf numFmtId="3" fontId="7" fillId="0" borderId="0" xfId="0" applyNumberFormat="1" applyFont="1"/>
    <xf numFmtId="0" fontId="7" fillId="0" borderId="0" xfId="0" applyFont="1"/>
    <xf numFmtId="3" fontId="3" fillId="0" borderId="0" xfId="0" applyNumberFormat="1" applyFont="1"/>
    <xf numFmtId="3" fontId="18" fillId="0" borderId="0" xfId="0" applyNumberFormat="1" applyFont="1"/>
    <xf numFmtId="3" fontId="26" fillId="0" borderId="0" xfId="0" applyNumberFormat="1" applyFont="1"/>
    <xf numFmtId="3" fontId="27" fillId="0" borderId="0" xfId="0" applyNumberFormat="1" applyFont="1"/>
    <xf numFmtId="3" fontId="28" fillId="0" borderId="0" xfId="0" applyNumberFormat="1" applyFont="1"/>
    <xf numFmtId="3" fontId="12" fillId="0" borderId="0" xfId="0" applyNumberFormat="1" applyFont="1" applyFill="1" applyBorder="1" applyAlignment="1" applyProtection="1">
      <protection locked="0"/>
    </xf>
    <xf numFmtId="3" fontId="1" fillId="0" borderId="0" xfId="0" applyNumberFormat="1" applyFont="1"/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NumberFormat="1" applyFont="1" applyFill="1" applyBorder="1" applyAlignment="1" applyProtection="1">
      <protection locked="0"/>
    </xf>
    <xf numFmtId="0" fontId="27" fillId="0" borderId="0" xfId="0" applyFont="1"/>
    <xf numFmtId="1" fontId="19" fillId="0" borderId="0" xfId="1" applyNumberFormat="1" applyFont="1"/>
    <xf numFmtId="164" fontId="3" fillId="0" borderId="0" xfId="0" applyNumberFormat="1" applyFont="1" applyFill="1" applyBorder="1" applyAlignment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513"/>
  <sheetViews>
    <sheetView tabSelected="1" topLeftCell="CQ281" zoomScaleNormal="100" workbookViewId="0">
      <selection activeCell="DM305" sqref="DM305"/>
    </sheetView>
  </sheetViews>
  <sheetFormatPr defaultRowHeight="12.75" x14ac:dyDescent="0.2"/>
  <cols>
    <col min="1" max="1" width="55.42578125" style="1" customWidth="1"/>
    <col min="2" max="2" width="9.7109375" style="1" customWidth="1"/>
    <col min="3" max="3" width="10.5703125" style="1" customWidth="1"/>
    <col min="4" max="4" width="9.5703125" style="1" customWidth="1"/>
    <col min="5" max="5" width="10.28515625" style="1" customWidth="1"/>
    <col min="6" max="6" width="10.5703125" style="1" customWidth="1"/>
    <col min="7" max="7" width="9.28515625" style="1" customWidth="1"/>
    <col min="8" max="8" width="10.140625" style="1" customWidth="1"/>
    <col min="9" max="75" width="0" style="1" hidden="1" customWidth="1"/>
    <col min="76" max="92" width="4" style="1" customWidth="1"/>
    <col min="93" max="98" width="5" style="1" customWidth="1"/>
    <col min="99" max="99" width="7" style="1" customWidth="1"/>
    <col min="100" max="100" width="8.28515625" style="1" customWidth="1"/>
    <col min="101" max="101" width="7.7109375" style="1" customWidth="1"/>
    <col min="102" max="102" width="8" style="1" customWidth="1"/>
    <col min="103" max="104" width="7" style="1" customWidth="1"/>
    <col min="105" max="110" width="5" style="1" customWidth="1"/>
    <col min="112" max="112" width="8" customWidth="1"/>
    <col min="113" max="113" width="7.7109375" customWidth="1"/>
    <col min="114" max="114" width="8" customWidth="1"/>
    <col min="115" max="116" width="7.85546875" customWidth="1"/>
    <col min="117" max="117" width="46.7109375" style="1" customWidth="1"/>
  </cols>
  <sheetData>
    <row r="1" spans="1:6" ht="23.25" x14ac:dyDescent="0.35">
      <c r="A1" s="45" t="s">
        <v>331</v>
      </c>
    </row>
    <row r="2" spans="1:6" x14ac:dyDescent="0.2">
      <c r="A2" s="27"/>
    </row>
    <row r="3" spans="1:6" ht="18" x14ac:dyDescent="0.25">
      <c r="A3" s="14" t="s">
        <v>407</v>
      </c>
      <c r="B3" s="2"/>
      <c r="C3" s="2"/>
      <c r="D3" s="2"/>
      <c r="E3" s="2"/>
      <c r="F3" s="2"/>
    </row>
    <row r="4" spans="1:6" ht="18" x14ac:dyDescent="0.25">
      <c r="A4" s="14" t="s">
        <v>332</v>
      </c>
      <c r="B4" s="2"/>
      <c r="C4" s="2"/>
      <c r="D4" s="2"/>
      <c r="E4" s="2"/>
      <c r="F4" s="2"/>
    </row>
    <row r="5" spans="1:6" ht="18" x14ac:dyDescent="0.25">
      <c r="A5" s="14" t="s">
        <v>774</v>
      </c>
      <c r="B5" s="2"/>
      <c r="C5" s="2"/>
      <c r="D5" s="2"/>
      <c r="E5" s="2"/>
      <c r="F5" s="2"/>
    </row>
    <row r="6" spans="1:6" ht="18" x14ac:dyDescent="0.25">
      <c r="A6" s="14" t="s">
        <v>779</v>
      </c>
      <c r="B6" s="2"/>
      <c r="C6" s="2"/>
      <c r="D6" s="2"/>
      <c r="E6" s="2"/>
      <c r="F6" s="2"/>
    </row>
    <row r="7" spans="1:6" ht="18" x14ac:dyDescent="0.25">
      <c r="A7" s="14" t="s">
        <v>789</v>
      </c>
      <c r="B7" s="2"/>
      <c r="C7" s="2"/>
      <c r="D7" s="2"/>
      <c r="E7" s="2"/>
      <c r="F7" s="2"/>
    </row>
    <row r="8" spans="1:6" ht="18" x14ac:dyDescent="0.25">
      <c r="A8" s="14" t="s">
        <v>795</v>
      </c>
      <c r="B8" s="2"/>
      <c r="C8" s="2"/>
      <c r="D8" s="2"/>
      <c r="E8" s="2"/>
      <c r="F8" s="2"/>
    </row>
    <row r="9" spans="1:6" ht="18" x14ac:dyDescent="0.25">
      <c r="A9" s="14" t="s">
        <v>333</v>
      </c>
      <c r="B9" s="2"/>
      <c r="C9" s="2"/>
      <c r="D9" s="2"/>
      <c r="E9" s="2"/>
      <c r="F9" s="2"/>
    </row>
    <row r="10" spans="1:6" ht="18" x14ac:dyDescent="0.25">
      <c r="A10" s="14" t="s">
        <v>0</v>
      </c>
      <c r="B10" s="2"/>
      <c r="C10" s="2"/>
      <c r="D10" s="2"/>
      <c r="E10" s="2"/>
      <c r="F10" s="2"/>
    </row>
    <row r="11" spans="1:6" ht="18" x14ac:dyDescent="0.25">
      <c r="A11" s="14" t="s">
        <v>1</v>
      </c>
      <c r="B11" s="2"/>
      <c r="C11" s="2"/>
      <c r="D11" s="2"/>
      <c r="E11" s="2"/>
      <c r="F11" s="2"/>
    </row>
    <row r="12" spans="1:6" ht="18" x14ac:dyDescent="0.25">
      <c r="A12" s="14" t="s">
        <v>399</v>
      </c>
      <c r="B12" s="2"/>
      <c r="C12" s="2"/>
      <c r="D12" s="2"/>
      <c r="E12" s="2"/>
      <c r="F12" s="2"/>
    </row>
    <row r="13" spans="1:6" ht="15.75" x14ac:dyDescent="0.25">
      <c r="A13" s="15" t="s">
        <v>609</v>
      </c>
      <c r="B13" s="2"/>
      <c r="C13" s="2"/>
      <c r="D13" s="2"/>
      <c r="E13" s="2"/>
      <c r="F13" s="2"/>
    </row>
    <row r="14" spans="1:6" ht="15.75" x14ac:dyDescent="0.25">
      <c r="A14" s="15" t="s">
        <v>810</v>
      </c>
    </row>
    <row r="15" spans="1:6" ht="15.75" x14ac:dyDescent="0.25">
      <c r="A15" s="15" t="s">
        <v>662</v>
      </c>
      <c r="B15" s="2"/>
      <c r="C15" s="2"/>
      <c r="D15" s="2"/>
      <c r="E15" s="2"/>
      <c r="F15" s="2"/>
    </row>
    <row r="16" spans="1:6" ht="15.75" x14ac:dyDescent="0.25">
      <c r="A16" s="15" t="s">
        <v>790</v>
      </c>
      <c r="B16" s="2"/>
      <c r="C16" s="2"/>
      <c r="D16" s="2"/>
      <c r="E16" s="2"/>
      <c r="F16" s="2"/>
    </row>
    <row r="17" spans="1:122" ht="15.75" x14ac:dyDescent="0.25">
      <c r="A17" s="15" t="s">
        <v>813</v>
      </c>
      <c r="B17" s="2"/>
      <c r="C17" s="2"/>
      <c r="D17" s="2"/>
      <c r="E17" s="2"/>
      <c r="F17" s="2"/>
    </row>
    <row r="18" spans="1:122" ht="15.75" x14ac:dyDescent="0.25">
      <c r="A18" s="15"/>
      <c r="B18" s="2"/>
      <c r="C18" s="2"/>
      <c r="D18" s="2"/>
      <c r="E18" s="2"/>
      <c r="F18" s="2"/>
    </row>
    <row r="19" spans="1:122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 t="s">
        <v>147</v>
      </c>
      <c r="BY19" s="2"/>
      <c r="CA19" s="2"/>
      <c r="CB19" s="2"/>
      <c r="CC19" s="2"/>
      <c r="CD19" s="2" t="s">
        <v>2</v>
      </c>
      <c r="CE19" s="2"/>
      <c r="CG19" s="2"/>
      <c r="CH19" s="2"/>
      <c r="CI19" s="2"/>
      <c r="CJ19" s="2" t="s">
        <v>3</v>
      </c>
      <c r="CK19" s="2"/>
      <c r="CL19" s="2"/>
      <c r="CM19" s="2"/>
      <c r="CN19" s="2"/>
      <c r="CO19" s="2" t="s">
        <v>4</v>
      </c>
      <c r="DA19" s="1" t="s">
        <v>5</v>
      </c>
      <c r="DG19" s="1" t="s">
        <v>6</v>
      </c>
      <c r="DN19" s="27" t="s">
        <v>432</v>
      </c>
    </row>
    <row r="20" spans="1:122" x14ac:dyDescent="0.2">
      <c r="A20" s="2" t="s">
        <v>7</v>
      </c>
      <c r="B20" s="16" t="s">
        <v>8</v>
      </c>
      <c r="C20" s="16" t="s">
        <v>9</v>
      </c>
      <c r="D20" s="16" t="s">
        <v>10</v>
      </c>
      <c r="E20" s="16" t="s">
        <v>11</v>
      </c>
      <c r="F20" s="16" t="s">
        <v>12</v>
      </c>
      <c r="G20" s="16" t="s">
        <v>13</v>
      </c>
      <c r="H20" s="13" t="s">
        <v>14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16" t="s">
        <v>15</v>
      </c>
      <c r="BY20" s="16" t="s">
        <v>16</v>
      </c>
      <c r="BZ20" s="16" t="s">
        <v>17</v>
      </c>
      <c r="CA20" s="16" t="s">
        <v>18</v>
      </c>
      <c r="CB20" s="16" t="s">
        <v>19</v>
      </c>
      <c r="CC20" s="16" t="s">
        <v>20</v>
      </c>
      <c r="CD20" s="16" t="s">
        <v>15</v>
      </c>
      <c r="CE20" s="16" t="s">
        <v>16</v>
      </c>
      <c r="CF20" s="16" t="s">
        <v>17</v>
      </c>
      <c r="CG20" s="16" t="s">
        <v>18</v>
      </c>
      <c r="CH20" s="16" t="s">
        <v>19</v>
      </c>
      <c r="CI20" s="16" t="s">
        <v>21</v>
      </c>
      <c r="CJ20" s="16" t="s">
        <v>15</v>
      </c>
      <c r="CK20" s="16" t="s">
        <v>22</v>
      </c>
      <c r="CL20" s="16" t="s">
        <v>17</v>
      </c>
      <c r="CM20" s="16" t="s">
        <v>11</v>
      </c>
      <c r="CN20" s="16" t="s">
        <v>12</v>
      </c>
      <c r="CO20" s="16" t="s">
        <v>15</v>
      </c>
      <c r="CP20" s="16" t="s">
        <v>16</v>
      </c>
      <c r="CQ20" s="16" t="s">
        <v>23</v>
      </c>
      <c r="CR20" s="16" t="s">
        <v>18</v>
      </c>
      <c r="CS20" s="16" t="s">
        <v>19</v>
      </c>
      <c r="CT20" s="16" t="s">
        <v>20</v>
      </c>
      <c r="CU20" s="1" t="s">
        <v>15</v>
      </c>
      <c r="CV20" s="1" t="s">
        <v>22</v>
      </c>
      <c r="CW20" s="1" t="s">
        <v>17</v>
      </c>
      <c r="CX20" s="1" t="s">
        <v>11</v>
      </c>
      <c r="CY20" s="1" t="s">
        <v>12</v>
      </c>
      <c r="CZ20" s="27" t="s">
        <v>21</v>
      </c>
      <c r="DA20" s="1" t="s">
        <v>15</v>
      </c>
      <c r="DB20" s="1" t="s">
        <v>22</v>
      </c>
      <c r="DC20" s="1" t="s">
        <v>17</v>
      </c>
      <c r="DD20" s="1" t="s">
        <v>11</v>
      </c>
      <c r="DE20" s="1" t="s">
        <v>12</v>
      </c>
      <c r="DF20" s="1" t="s">
        <v>21</v>
      </c>
      <c r="DG20" s="1" t="s">
        <v>15</v>
      </c>
      <c r="DH20" s="1" t="s">
        <v>22</v>
      </c>
      <c r="DI20" s="1" t="s">
        <v>17</v>
      </c>
      <c r="DJ20" s="1" t="s">
        <v>11</v>
      </c>
      <c r="DK20" s="1" t="s">
        <v>12</v>
      </c>
      <c r="DL20" s="1" t="s">
        <v>13</v>
      </c>
      <c r="DN20" s="1" t="s">
        <v>15</v>
      </c>
      <c r="DO20" s="1" t="s">
        <v>22</v>
      </c>
      <c r="DP20" s="1" t="s">
        <v>17</v>
      </c>
      <c r="DQ20" s="1" t="s">
        <v>11</v>
      </c>
      <c r="DR20" s="1" t="s">
        <v>12</v>
      </c>
    </row>
    <row r="21" spans="1:122" x14ac:dyDescent="0.2">
      <c r="A21" s="2" t="s">
        <v>814</v>
      </c>
      <c r="B21" s="4">
        <f t="shared" ref="B21:G21" si="0">SUM(B24,B34,B40,B56,B72,B182,B348,B371,B389,B433,B493:B495)</f>
        <v>821144</v>
      </c>
      <c r="C21" s="4">
        <f t="shared" si="0"/>
        <v>5613633</v>
      </c>
      <c r="D21" s="4">
        <f t="shared" si="0"/>
        <v>602933</v>
      </c>
      <c r="E21" s="4">
        <f t="shared" si="0"/>
        <v>6942937</v>
      </c>
      <c r="F21" s="4">
        <f t="shared" si="0"/>
        <v>3469368</v>
      </c>
      <c r="G21" s="4">
        <f t="shared" si="0"/>
        <v>141453</v>
      </c>
      <c r="H21" s="4">
        <f>SUM(B21:G21)</f>
        <v>17591468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4">
        <f t="shared" ref="BX21:CN21" si="1">SUM(BX24,BX34,BX40,BX56,BX72,BX182,BX348,BX371,BX389,BX433,BX493:BX495)</f>
        <v>10</v>
      </c>
      <c r="BY21" s="4">
        <f t="shared" si="1"/>
        <v>99</v>
      </c>
      <c r="BZ21" s="4">
        <f t="shared" si="1"/>
        <v>1</v>
      </c>
      <c r="CA21" s="4">
        <f t="shared" si="1"/>
        <v>184</v>
      </c>
      <c r="CB21" s="4">
        <f t="shared" si="1"/>
        <v>44</v>
      </c>
      <c r="CC21" s="4">
        <f t="shared" si="1"/>
        <v>0</v>
      </c>
      <c r="CD21" s="4">
        <f t="shared" si="1"/>
        <v>8</v>
      </c>
      <c r="CE21" s="4">
        <f t="shared" si="1"/>
        <v>58</v>
      </c>
      <c r="CF21" s="4">
        <f t="shared" si="1"/>
        <v>1</v>
      </c>
      <c r="CG21" s="4">
        <f t="shared" si="1"/>
        <v>115</v>
      </c>
      <c r="CH21" s="4">
        <f t="shared" si="1"/>
        <v>30</v>
      </c>
      <c r="CI21" s="4">
        <f t="shared" si="1"/>
        <v>0</v>
      </c>
      <c r="CJ21" s="4">
        <f t="shared" si="1"/>
        <v>7</v>
      </c>
      <c r="CK21" s="4">
        <f t="shared" si="1"/>
        <v>47</v>
      </c>
      <c r="CL21" s="4">
        <f t="shared" si="1"/>
        <v>3</v>
      </c>
      <c r="CM21" s="4">
        <f t="shared" si="1"/>
        <v>27</v>
      </c>
      <c r="CN21" s="4">
        <f t="shared" si="1"/>
        <v>42</v>
      </c>
      <c r="CO21" s="2">
        <f>CD21+CJ21</f>
        <v>15</v>
      </c>
      <c r="CP21" s="2">
        <f>CE21+CK21</f>
        <v>105</v>
      </c>
      <c r="CQ21" s="2">
        <f>CF21+CL21</f>
        <v>4</v>
      </c>
      <c r="CR21" s="2">
        <f>CG21+CM21</f>
        <v>142</v>
      </c>
      <c r="CS21" s="2">
        <f>CH21+CN21</f>
        <v>72</v>
      </c>
      <c r="CT21" s="2">
        <f>CI21</f>
        <v>0</v>
      </c>
      <c r="CU21" s="1">
        <f>B21/BX21</f>
        <v>82114.399999999994</v>
      </c>
      <c r="CV21" s="1">
        <f>C21/BY21</f>
        <v>56703.36363636364</v>
      </c>
      <c r="CW21" s="1">
        <f>D21/BZ21</f>
        <v>602933</v>
      </c>
      <c r="CX21" s="1">
        <f>E21/CA21</f>
        <v>37733.353260869568</v>
      </c>
      <c r="CY21" s="1">
        <f>F21/CB21</f>
        <v>78849.272727272721</v>
      </c>
      <c r="DG21" s="1">
        <f>100*B21/H21</f>
        <v>4.6678537572873395</v>
      </c>
      <c r="DH21" s="1">
        <f>100*C21/H21</f>
        <v>31.91111168209498</v>
      </c>
      <c r="DI21" s="1">
        <f>100*D21/H21</f>
        <v>3.4274172002018251</v>
      </c>
      <c r="DJ21" s="1">
        <f>100*E21/H21</f>
        <v>39.467638516580877</v>
      </c>
      <c r="DK21" s="1">
        <f>100*F21/H21</f>
        <v>19.721878810796234</v>
      </c>
      <c r="DL21" s="1">
        <f>100*G21/H21</f>
        <v>0.80410003303874356</v>
      </c>
      <c r="DO21" s="1">
        <f>C21/BY21</f>
        <v>56703.36363636364</v>
      </c>
      <c r="DP21" s="1">
        <f t="shared" ref="DP21:DR21" si="2">D21/BZ21</f>
        <v>602933</v>
      </c>
      <c r="DQ21" s="1">
        <f t="shared" si="2"/>
        <v>37733.353260869568</v>
      </c>
      <c r="DR21" s="1">
        <f t="shared" si="2"/>
        <v>78849.272727272721</v>
      </c>
    </row>
    <row r="22" spans="1:122" x14ac:dyDescent="0.2">
      <c r="A22" s="27" t="s">
        <v>693</v>
      </c>
      <c r="B22" s="59">
        <v>821144</v>
      </c>
      <c r="C22" s="59">
        <v>5613633</v>
      </c>
      <c r="D22" s="59">
        <v>602933</v>
      </c>
      <c r="E22" s="52">
        <v>6942937</v>
      </c>
      <c r="F22" s="59">
        <v>3469368</v>
      </c>
      <c r="G22" s="29">
        <v>141453</v>
      </c>
      <c r="H22" s="4">
        <f>SUM(B22:G22)</f>
        <v>17591468</v>
      </c>
      <c r="CU22" s="1">
        <f>338*B22/(B22+C22+D22+E22+F22)</f>
        <v>15.905239737616272</v>
      </c>
      <c r="CV22" s="17">
        <f>338*C22/(B22+C22+D22+E22+F22)</f>
        <v>108.73388670439539</v>
      </c>
      <c r="CW22" s="1">
        <f>338*D22/(B22+C22+D22+E22+F22)</f>
        <v>11.6785775828846</v>
      </c>
      <c r="CX22" s="1">
        <f>338*E22/(B22+C22+D22+E22+F22)</f>
        <v>134.48198789513935</v>
      </c>
      <c r="CY22" s="1">
        <f>338*F22/(B22+C22+D22+E22+F22)</f>
        <v>67.200308079964401</v>
      </c>
      <c r="DA22" s="4">
        <f>SUM(DA24,DA34,DA40,DA56,DA73,DA183,DA348,DA371,DA390,DA434,DA493:DA495)</f>
        <v>15</v>
      </c>
      <c r="DB22" s="4">
        <f>SUM(DB24,DB34,DB40,DB56,DB73,DB183,DB348,DB371,DB390,DB434,DB493:DB495)</f>
        <v>109</v>
      </c>
      <c r="DC22" s="4">
        <f>SUM(DC24,DC34,DC40,DC56,DC73,DC183,DC348,DC371,DC390,DC434,DC493:DC495)</f>
        <v>10</v>
      </c>
      <c r="DD22" s="4">
        <f>SUM(DD24,DD34,DD40,DD56,DD73,DD183,DD348,DD371,DD390,DD434,DD493:DD495)</f>
        <v>137</v>
      </c>
      <c r="DE22" s="4">
        <f>SUM(DE24,DE34,DE40,DE56,DE73,DE183,DE348,DE371,DE390,DE434,DE493:DE495)</f>
        <v>67</v>
      </c>
      <c r="DF22" s="4"/>
      <c r="DH22" s="1">
        <f>100*C22/H22</f>
        <v>31.91111168209498</v>
      </c>
      <c r="DI22" s="1">
        <f>100*D22/H22</f>
        <v>3.4274172002018251</v>
      </c>
      <c r="DJ22" s="1">
        <f>100*E22/H22</f>
        <v>39.467638516580877</v>
      </c>
      <c r="DK22" s="1">
        <f>100*F22/H22</f>
        <v>19.721878810796234</v>
      </c>
      <c r="DL22" s="1">
        <f>100*G22/H22</f>
        <v>0.80410003303874356</v>
      </c>
      <c r="DM22" s="3" t="s">
        <v>796</v>
      </c>
    </row>
    <row r="23" spans="1:122" x14ac:dyDescent="0.2">
      <c r="A23" s="27"/>
      <c r="B23" s="34"/>
      <c r="C23" s="34"/>
      <c r="D23" s="34"/>
      <c r="E23" s="34"/>
      <c r="F23" s="34"/>
      <c r="G23" s="29"/>
      <c r="H23" s="4"/>
      <c r="BX23" s="2" t="s">
        <v>147</v>
      </c>
      <c r="CD23" s="1" t="s">
        <v>29</v>
      </c>
      <c r="CJ23" s="1" t="s">
        <v>30</v>
      </c>
      <c r="CO23" s="1" t="s">
        <v>31</v>
      </c>
      <c r="CU23" s="1" t="s">
        <v>24</v>
      </c>
      <c r="DA23" s="4"/>
      <c r="DB23" s="4"/>
      <c r="DC23" s="4"/>
      <c r="DD23" s="4"/>
      <c r="DE23" s="4"/>
      <c r="DF23" s="4"/>
      <c r="DM23" s="3"/>
    </row>
    <row r="24" spans="1:122" x14ac:dyDescent="0.2">
      <c r="A24" s="2" t="s">
        <v>349</v>
      </c>
      <c r="C24" s="5">
        <f>SUM(C26:C32)</f>
        <v>26469</v>
      </c>
      <c r="D24" s="5">
        <f>SUM(D26:D33)</f>
        <v>2772</v>
      </c>
      <c r="E24" s="5">
        <f>SUM(E26:E32)</f>
        <v>165418</v>
      </c>
      <c r="F24" s="5">
        <f>SUM(F26:F32)</f>
        <v>54120</v>
      </c>
      <c r="G24" s="5">
        <f>SUM(G26:G32)</f>
        <v>7725</v>
      </c>
      <c r="H24" s="1">
        <f>SUM(B24:G24)</f>
        <v>256504</v>
      </c>
      <c r="BY24" s="5"/>
      <c r="BZ24" s="5"/>
      <c r="CA24" s="5">
        <v>7</v>
      </c>
      <c r="CB24" s="5"/>
      <c r="CC24" s="5"/>
      <c r="CD24" s="5"/>
      <c r="CE24" s="5"/>
      <c r="CF24" s="5"/>
      <c r="CG24" s="5">
        <v>5</v>
      </c>
      <c r="CH24" s="5"/>
      <c r="CI24" s="5"/>
      <c r="CJ24" s="5"/>
      <c r="CK24" s="5">
        <v>1</v>
      </c>
      <c r="CL24" s="5"/>
      <c r="CM24" s="5">
        <v>0</v>
      </c>
      <c r="CN24" s="5">
        <v>1</v>
      </c>
      <c r="CO24" s="2">
        <f>CD24+CJ24</f>
        <v>0</v>
      </c>
      <c r="CP24" s="2">
        <f>CE24+CK24</f>
        <v>1</v>
      </c>
      <c r="CQ24" s="2">
        <f>CF24+CL24</f>
        <v>0</v>
      </c>
      <c r="CR24" s="2">
        <f>CG24+CM24</f>
        <v>5</v>
      </c>
      <c r="CS24" s="2">
        <f>CH24+CN24</f>
        <v>1</v>
      </c>
      <c r="CT24" s="2">
        <f>CI24</f>
        <v>0</v>
      </c>
      <c r="CV24" s="1">
        <f>7*C24/(C24+E24+F24+G28)</f>
        <v>0.73063424713713365</v>
      </c>
      <c r="CX24" s="1">
        <f>7*E24/(C24+E24+F24+G28)</f>
        <v>4.5660982996309034</v>
      </c>
      <c r="CY24" s="1">
        <f>7*F24/(C24+E24+F24+G28)</f>
        <v>1.4938957064891636</v>
      </c>
      <c r="CZ24" s="1">
        <f>7*G28/(C24+E24+F24+G28)</f>
        <v>0.20937174674279946</v>
      </c>
      <c r="DB24" s="1">
        <v>1</v>
      </c>
      <c r="DD24" s="1">
        <v>5</v>
      </c>
      <c r="DE24" s="1">
        <v>1</v>
      </c>
      <c r="DG24" s="1"/>
      <c r="DH24" s="1">
        <f>100*C24/H24</f>
        <v>10.319137323394568</v>
      </c>
      <c r="DI24" s="1">
        <f>100*D24/H24</f>
        <v>1.0806849015999751</v>
      </c>
      <c r="DJ24" s="1">
        <f>100*E24/H24</f>
        <v>64.489442659763597</v>
      </c>
      <c r="DK24" s="1">
        <f>100*F24/H24</f>
        <v>21.099086174094751</v>
      </c>
      <c r="DL24" s="1">
        <f>100*G24/H24</f>
        <v>3.0116489411471168</v>
      </c>
      <c r="DM24" s="3"/>
      <c r="DO24" s="27" t="s">
        <v>25</v>
      </c>
      <c r="DP24" s="27" t="s">
        <v>25</v>
      </c>
      <c r="DQ24" s="1">
        <f t="shared" ref="DQ24" si="3">E24/CA24</f>
        <v>23631.142857142859</v>
      </c>
      <c r="DR24" s="27" t="s">
        <v>25</v>
      </c>
    </row>
    <row r="25" spans="1:122" x14ac:dyDescent="0.2">
      <c r="A25" s="27" t="s">
        <v>26</v>
      </c>
      <c r="B25" s="27"/>
      <c r="C25" s="29"/>
      <c r="D25" s="29" t="s">
        <v>25</v>
      </c>
      <c r="E25" s="29"/>
      <c r="F25" s="29"/>
      <c r="G25" s="29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G25" s="5"/>
      <c r="CH25" s="5"/>
      <c r="CI25" s="5"/>
      <c r="CJ25" s="5"/>
      <c r="CK25" s="5"/>
      <c r="CL25" s="5"/>
      <c r="CM25" s="5"/>
      <c r="CN25" s="5"/>
      <c r="CO25" s="2"/>
      <c r="CP25" s="2"/>
      <c r="CQ25" s="2"/>
      <c r="CR25" s="2"/>
      <c r="CS25" s="2"/>
      <c r="CT25" s="2"/>
      <c r="CV25" s="27">
        <f>2*C24/(C24+F24+G28)</f>
        <v>0.60038106471295394</v>
      </c>
      <c r="CW25" s="27"/>
      <c r="CX25" s="27"/>
      <c r="CY25" s="27">
        <f>2*F24/(C24+F24+G28)</f>
        <v>1.2275727538730239</v>
      </c>
      <c r="CZ25" s="27">
        <f>2*G28/(C24+F24+G28)</f>
        <v>0.17204618141402228</v>
      </c>
      <c r="DG25" s="1"/>
      <c r="DH25" s="1"/>
      <c r="DI25" s="1"/>
      <c r="DJ25" s="1"/>
      <c r="DK25" s="1"/>
      <c r="DL25" s="1"/>
    </row>
    <row r="26" spans="1:122" x14ac:dyDescent="0.2">
      <c r="A26" s="27" t="s">
        <v>27</v>
      </c>
      <c r="C26" s="50">
        <v>2938</v>
      </c>
      <c r="D26" s="51">
        <v>500</v>
      </c>
      <c r="E26" s="52">
        <v>20974</v>
      </c>
      <c r="F26" s="50">
        <v>20328</v>
      </c>
      <c r="G26" s="51">
        <v>140</v>
      </c>
      <c r="H26" s="1">
        <f t="shared" ref="H26:H32" si="4">SUM(B26:G26)</f>
        <v>44880</v>
      </c>
      <c r="DH26" s="1">
        <f t="shared" ref="DH26:DH32" si="5">100*C26/H26</f>
        <v>6.546345811051693</v>
      </c>
      <c r="DI26" s="1">
        <f t="shared" ref="DI26:DI32" si="6">100*D26/H26</f>
        <v>1.1140819964349375</v>
      </c>
      <c r="DJ26" s="1">
        <f t="shared" ref="DJ26:DJ32" si="7">100*E26/H26</f>
        <v>46.733511586452764</v>
      </c>
      <c r="DK26" s="2">
        <f t="shared" ref="DK26:DK32" si="8">100*F26/H26</f>
        <v>45.294117647058826</v>
      </c>
      <c r="DL26" s="1">
        <f t="shared" ref="DL26:DL32" si="9">100*G26/H26</f>
        <v>0.31194295900178254</v>
      </c>
      <c r="DM26" s="27" t="s">
        <v>665</v>
      </c>
    </row>
    <row r="27" spans="1:122" x14ac:dyDescent="0.2">
      <c r="A27" s="63" t="s">
        <v>282</v>
      </c>
      <c r="C27" s="50">
        <v>2047</v>
      </c>
      <c r="D27" s="51">
        <v>365</v>
      </c>
      <c r="E27" s="52">
        <v>25922</v>
      </c>
      <c r="F27" s="50">
        <v>16467</v>
      </c>
      <c r="H27" s="1">
        <f t="shared" si="4"/>
        <v>44801</v>
      </c>
      <c r="DH27" s="1">
        <f t="shared" si="5"/>
        <v>4.5690944398562534</v>
      </c>
      <c r="DI27" s="1">
        <f t="shared" si="6"/>
        <v>0.81471395727773932</v>
      </c>
      <c r="DJ27" s="31">
        <f t="shared" si="7"/>
        <v>57.860315617954953</v>
      </c>
      <c r="DK27" s="27">
        <f t="shared" si="8"/>
        <v>36.75587598491105</v>
      </c>
      <c r="DL27" s="1">
        <f t="shared" si="9"/>
        <v>0</v>
      </c>
      <c r="DM27" s="27" t="s">
        <v>447</v>
      </c>
    </row>
    <row r="28" spans="1:122" x14ac:dyDescent="0.2">
      <c r="A28" s="27" t="s">
        <v>28</v>
      </c>
      <c r="C28" s="50">
        <v>4670</v>
      </c>
      <c r="D28" s="51">
        <v>228</v>
      </c>
      <c r="E28" s="52">
        <v>23528</v>
      </c>
      <c r="F28" s="50">
        <v>6075</v>
      </c>
      <c r="G28" s="50">
        <v>7585</v>
      </c>
      <c r="H28" s="1">
        <f t="shared" si="4"/>
        <v>42086</v>
      </c>
      <c r="DH28" s="27">
        <f t="shared" si="5"/>
        <v>11.096326569405504</v>
      </c>
      <c r="DI28" s="1">
        <f t="shared" si="6"/>
        <v>0.54174784964121081</v>
      </c>
      <c r="DJ28" s="31">
        <f t="shared" si="7"/>
        <v>55.904576343677235</v>
      </c>
      <c r="DK28" s="1">
        <f t="shared" si="8"/>
        <v>14.434728888466474</v>
      </c>
      <c r="DL28" s="1">
        <f t="shared" si="9"/>
        <v>18.022620348809582</v>
      </c>
      <c r="DM28" s="27" t="s">
        <v>444</v>
      </c>
    </row>
    <row r="29" spans="1:122" x14ac:dyDescent="0.2">
      <c r="A29" s="27" t="s">
        <v>144</v>
      </c>
      <c r="C29" s="50">
        <v>3534</v>
      </c>
      <c r="D29" s="51">
        <v>297</v>
      </c>
      <c r="E29" s="52">
        <v>28704</v>
      </c>
      <c r="F29" s="50">
        <v>2557</v>
      </c>
      <c r="H29" s="1">
        <f t="shared" si="4"/>
        <v>35092</v>
      </c>
      <c r="DH29" s="1">
        <f t="shared" si="5"/>
        <v>10.070671378091873</v>
      </c>
      <c r="DI29" s="1">
        <f t="shared" si="6"/>
        <v>0.84634674569702495</v>
      </c>
      <c r="DJ29" s="31">
        <f t="shared" si="7"/>
        <v>81.79642083665793</v>
      </c>
      <c r="DK29" s="1">
        <f t="shared" si="8"/>
        <v>7.2865610395531748</v>
      </c>
      <c r="DL29" s="1">
        <f t="shared" si="9"/>
        <v>0</v>
      </c>
      <c r="DM29" s="27" t="s">
        <v>445</v>
      </c>
    </row>
    <row r="30" spans="1:122" x14ac:dyDescent="0.2">
      <c r="A30" s="27" t="s">
        <v>145</v>
      </c>
      <c r="C30" s="50">
        <v>6479</v>
      </c>
      <c r="D30" s="51">
        <v>271</v>
      </c>
      <c r="E30" s="52">
        <v>26523</v>
      </c>
      <c r="F30" s="50">
        <v>2175</v>
      </c>
      <c r="H30" s="1">
        <f>SUM(B30:G30)</f>
        <v>35448</v>
      </c>
      <c r="DH30" s="2">
        <f t="shared" si="5"/>
        <v>18.27747686752426</v>
      </c>
      <c r="DI30" s="1">
        <f t="shared" si="6"/>
        <v>0.76450011284134511</v>
      </c>
      <c r="DJ30" s="31">
        <f t="shared" si="7"/>
        <v>74.822274881516591</v>
      </c>
      <c r="DK30" s="1">
        <f t="shared" si="8"/>
        <v>6.1357481381178065</v>
      </c>
      <c r="DL30" s="1">
        <f t="shared" si="9"/>
        <v>0</v>
      </c>
      <c r="DM30" s="27" t="s">
        <v>415</v>
      </c>
    </row>
    <row r="31" spans="1:122" x14ac:dyDescent="0.2">
      <c r="A31" s="27" t="s">
        <v>146</v>
      </c>
      <c r="C31" s="50">
        <v>5085</v>
      </c>
      <c r="D31" s="50">
        <v>1111</v>
      </c>
      <c r="E31" s="52">
        <v>30889</v>
      </c>
      <c r="F31" s="50">
        <v>4739</v>
      </c>
      <c r="G31" s="6"/>
      <c r="H31" s="1">
        <f t="shared" si="4"/>
        <v>41824</v>
      </c>
      <c r="DH31" s="1">
        <f t="shared" si="5"/>
        <v>12.158091048201989</v>
      </c>
      <c r="DI31" s="1">
        <f t="shared" si="6"/>
        <v>2.6563695485845447</v>
      </c>
      <c r="DJ31" s="27">
        <f t="shared" si="7"/>
        <v>73.854724560061214</v>
      </c>
      <c r="DK31" s="1">
        <f t="shared" si="8"/>
        <v>11.330814843152258</v>
      </c>
      <c r="DL31" s="1">
        <f t="shared" si="9"/>
        <v>0</v>
      </c>
      <c r="DM31" s="27" t="s">
        <v>664</v>
      </c>
    </row>
    <row r="32" spans="1:122" x14ac:dyDescent="0.2">
      <c r="A32" s="27" t="s">
        <v>132</v>
      </c>
      <c r="C32" s="50">
        <v>1716</v>
      </c>
      <c r="E32" s="52">
        <v>8878</v>
      </c>
      <c r="F32" s="50">
        <v>1779</v>
      </c>
      <c r="H32" s="1">
        <f t="shared" si="4"/>
        <v>12373</v>
      </c>
      <c r="BY32" s="27" t="s">
        <v>25</v>
      </c>
      <c r="CE32" s="27" t="s">
        <v>25</v>
      </c>
      <c r="DH32" s="27">
        <f t="shared" si="5"/>
        <v>13.868908106360625</v>
      </c>
      <c r="DI32" s="1">
        <f t="shared" si="6"/>
        <v>0</v>
      </c>
      <c r="DJ32" s="31">
        <f t="shared" si="7"/>
        <v>71.753010587569705</v>
      </c>
      <c r="DK32" s="1">
        <f t="shared" si="8"/>
        <v>14.378081306069667</v>
      </c>
      <c r="DL32" s="1">
        <f t="shared" si="9"/>
        <v>0</v>
      </c>
      <c r="DM32" s="27" t="s">
        <v>446</v>
      </c>
    </row>
    <row r="33" spans="1:121" x14ac:dyDescent="0.2">
      <c r="C33" s="7"/>
      <c r="D33" s="6">
        <v>0</v>
      </c>
      <c r="E33" s="60"/>
      <c r="F33" s="7"/>
      <c r="BX33" s="2" t="s">
        <v>147</v>
      </c>
      <c r="CD33" s="1" t="s">
        <v>29</v>
      </c>
      <c r="CJ33" s="1" t="s">
        <v>30</v>
      </c>
      <c r="CO33" s="1" t="s">
        <v>31</v>
      </c>
      <c r="CU33" s="1" t="s">
        <v>24</v>
      </c>
      <c r="DB33" s="1" t="s">
        <v>22</v>
      </c>
      <c r="DC33" s="1" t="s">
        <v>17</v>
      </c>
      <c r="DD33" s="1" t="s">
        <v>11</v>
      </c>
      <c r="DE33" s="1" t="s">
        <v>12</v>
      </c>
      <c r="DF33" s="1" t="s">
        <v>21</v>
      </c>
      <c r="DH33" s="1" t="s">
        <v>22</v>
      </c>
      <c r="DI33" s="1" t="s">
        <v>17</v>
      </c>
      <c r="DJ33" s="1" t="s">
        <v>11</v>
      </c>
      <c r="DK33" s="1" t="s">
        <v>12</v>
      </c>
      <c r="DL33" s="1" t="s">
        <v>13</v>
      </c>
    </row>
    <row r="34" spans="1:121" x14ac:dyDescent="0.2">
      <c r="A34" s="2" t="s">
        <v>812</v>
      </c>
      <c r="C34" s="5">
        <f t="shared" ref="C34:K34" si="10">SUM(C35:C38)</f>
        <v>16900</v>
      </c>
      <c r="D34" s="5">
        <f>SUM(D35:D39)</f>
        <v>5281</v>
      </c>
      <c r="E34" s="29">
        <f t="shared" si="10"/>
        <v>51002</v>
      </c>
      <c r="F34" s="5">
        <f>SUM(F35:F39)</f>
        <v>14006</v>
      </c>
      <c r="G34" s="5">
        <f t="shared" si="10"/>
        <v>295</v>
      </c>
      <c r="H34" s="5">
        <f t="shared" si="10"/>
        <v>87484</v>
      </c>
      <c r="I34" s="5">
        <f t="shared" si="10"/>
        <v>0</v>
      </c>
      <c r="J34" s="5">
        <f t="shared" si="10"/>
        <v>0</v>
      </c>
      <c r="K34" s="5">
        <f t="shared" si="10"/>
        <v>0</v>
      </c>
      <c r="L34" s="1" t="e">
        <v>#NUM!</v>
      </c>
      <c r="CA34" s="1">
        <v>4</v>
      </c>
      <c r="CG34" s="1">
        <v>2</v>
      </c>
      <c r="CK34" s="1">
        <v>1</v>
      </c>
      <c r="CN34" s="1">
        <v>1</v>
      </c>
      <c r="CO34" s="2">
        <f>CD34+CJ34</f>
        <v>0</v>
      </c>
      <c r="CP34" s="2">
        <f>CE34+CK34</f>
        <v>1</v>
      </c>
      <c r="CQ34" s="2">
        <f>CF34+CL34</f>
        <v>0</v>
      </c>
      <c r="CR34" s="2">
        <f>CG34+CM34</f>
        <v>2</v>
      </c>
      <c r="CS34" s="2">
        <f>CH34+CN34</f>
        <v>1</v>
      </c>
      <c r="CT34" s="2">
        <f>CI34</f>
        <v>0</v>
      </c>
      <c r="CV34" s="1">
        <f>4*C34/(C34+D34+E34+F34)</f>
        <v>0.77532716283017356</v>
      </c>
      <c r="CW34" s="1">
        <f>4*D34/(C34+D34+E34+F34)</f>
        <v>0.24227826904770097</v>
      </c>
      <c r="CX34" s="1">
        <f>4*E34/(C34+D34+E34+F34)</f>
        <v>2.3398364472582549</v>
      </c>
      <c r="CY34" s="1">
        <f>4*F34/(C34+D34+E34+F34)</f>
        <v>0.64255812086387043</v>
      </c>
      <c r="DB34" s="1">
        <v>1</v>
      </c>
      <c r="DD34" s="1">
        <v>2</v>
      </c>
      <c r="DE34" s="1">
        <v>1</v>
      </c>
      <c r="DH34" s="1">
        <f>100*C34/H34</f>
        <v>19.317818115312516</v>
      </c>
      <c r="DI34" s="1">
        <f>100*D34/H34</f>
        <v>6.0365323944949933</v>
      </c>
      <c r="DJ34" s="1">
        <f>100*E34/H34</f>
        <v>58.298660326459697</v>
      </c>
      <c r="DK34" s="1">
        <f>100*F34/H34</f>
        <v>16.00978464633533</v>
      </c>
      <c r="DL34" s="1">
        <f>100*G34/H34</f>
        <v>0.33720451739746699</v>
      </c>
      <c r="DQ34" s="1">
        <f>E34/CA34</f>
        <v>12750.5</v>
      </c>
    </row>
    <row r="35" spans="1:121" x14ac:dyDescent="0.2">
      <c r="A35" s="27" t="s">
        <v>32</v>
      </c>
      <c r="C35" s="53">
        <v>6185</v>
      </c>
      <c r="D35" s="54">
        <v>559</v>
      </c>
      <c r="E35" s="61">
        <v>10521</v>
      </c>
      <c r="F35" s="53">
        <v>4097</v>
      </c>
      <c r="H35" s="1">
        <f>SUM(B35:G35)</f>
        <v>21362</v>
      </c>
      <c r="DH35" s="2">
        <f>100*C35/H35</f>
        <v>28.953281527946821</v>
      </c>
      <c r="DI35" s="1">
        <f>100*D35/H35</f>
        <v>2.6167961801329462</v>
      </c>
      <c r="DJ35" s="1">
        <f>100*E35/H35</f>
        <v>49.251006460069284</v>
      </c>
      <c r="DK35" s="1">
        <f>100*F35/H35</f>
        <v>19.178915831850951</v>
      </c>
      <c r="DL35" s="1">
        <f>100*G35/H35</f>
        <v>0</v>
      </c>
      <c r="DM35" s="27" t="s">
        <v>663</v>
      </c>
    </row>
    <row r="36" spans="1:121" x14ac:dyDescent="0.2">
      <c r="A36" s="27" t="s">
        <v>33</v>
      </c>
      <c r="C36" s="53">
        <v>3947</v>
      </c>
      <c r="D36" s="53">
        <v>2066</v>
      </c>
      <c r="E36" s="61">
        <v>13950</v>
      </c>
      <c r="F36" s="53">
        <v>2509</v>
      </c>
      <c r="H36" s="1">
        <f>SUM(B36:G36)</f>
        <v>22472</v>
      </c>
      <c r="DH36" s="27">
        <f>100*C36/H36</f>
        <v>17.564079743681024</v>
      </c>
      <c r="DI36" s="1">
        <f>100*D36/H36</f>
        <v>9.1936632253470982</v>
      </c>
      <c r="DJ36" s="31">
        <f>100*E36/H36</f>
        <v>62.077251690993236</v>
      </c>
      <c r="DK36" s="1">
        <f>100*F36/H36</f>
        <v>11.16500533997864</v>
      </c>
      <c r="DL36" s="1">
        <f>100*G36/H36</f>
        <v>0</v>
      </c>
      <c r="DM36" s="27" t="s">
        <v>416</v>
      </c>
    </row>
    <row r="37" spans="1:121" x14ac:dyDescent="0.2">
      <c r="A37" s="27" t="s">
        <v>34</v>
      </c>
      <c r="C37" s="53">
        <v>3136</v>
      </c>
      <c r="D37" s="53">
        <v>1222</v>
      </c>
      <c r="E37" s="61">
        <v>11910</v>
      </c>
      <c r="F37" s="53">
        <v>4897</v>
      </c>
      <c r="H37" s="1">
        <f>SUM(B37:G37)</f>
        <v>21165</v>
      </c>
      <c r="DH37" s="1">
        <f>100*C37/H37</f>
        <v>14.816914717694306</v>
      </c>
      <c r="DI37" s="1">
        <f>100*D37/H37</f>
        <v>5.7736829671627685</v>
      </c>
      <c r="DJ37" s="27">
        <f>100*E37/H37</f>
        <v>56.27214741318214</v>
      </c>
      <c r="DK37" s="2">
        <f>100*F37/H37</f>
        <v>23.137254901960784</v>
      </c>
      <c r="DL37" s="1">
        <f>100*G37/H37</f>
        <v>0</v>
      </c>
      <c r="DM37" s="27" t="s">
        <v>425</v>
      </c>
    </row>
    <row r="38" spans="1:121" x14ac:dyDescent="0.2">
      <c r="A38" s="27" t="s">
        <v>35</v>
      </c>
      <c r="C38" s="53">
        <v>3632</v>
      </c>
      <c r="D38" s="50">
        <v>1434</v>
      </c>
      <c r="E38" s="61">
        <v>14621</v>
      </c>
      <c r="F38" s="53">
        <v>2503</v>
      </c>
      <c r="G38" s="1">
        <v>295</v>
      </c>
      <c r="H38" s="1">
        <f>SUM(B38:G38)</f>
        <v>22485</v>
      </c>
      <c r="DH38" s="27">
        <f>100*C38/H38</f>
        <v>16.152990882810762</v>
      </c>
      <c r="DI38" s="1">
        <f>100*D38/H38</f>
        <v>6.3775850567044694</v>
      </c>
      <c r="DJ38" s="31">
        <f>100*E38/H38</f>
        <v>65.025572603958196</v>
      </c>
      <c r="DK38" s="1">
        <f>100*F38/H38</f>
        <v>11.131865688236601</v>
      </c>
      <c r="DL38" s="1">
        <f>100*G38/H38</f>
        <v>1.3119857682899712</v>
      </c>
      <c r="DM38" s="27" t="s">
        <v>426</v>
      </c>
    </row>
    <row r="39" spans="1:121" x14ac:dyDescent="0.2">
      <c r="C39" s="7"/>
      <c r="D39" s="6">
        <v>0</v>
      </c>
      <c r="E39" s="60"/>
      <c r="F39" s="7">
        <v>0</v>
      </c>
    </row>
    <row r="40" spans="1:121" x14ac:dyDescent="0.2">
      <c r="A40" s="2" t="s">
        <v>127</v>
      </c>
      <c r="C40" s="5">
        <f>SUM(C42:C52)</f>
        <v>93697</v>
      </c>
      <c r="D40" s="5">
        <f>SUM(D42:D53)</f>
        <v>17630</v>
      </c>
      <c r="E40" s="29">
        <f>SUM(E42:E52)</f>
        <v>324816</v>
      </c>
      <c r="F40" s="5">
        <f>SUM(F42:F52)</f>
        <v>85468</v>
      </c>
      <c r="G40" s="5">
        <f>SUM(G42:G52)</f>
        <v>2017</v>
      </c>
      <c r="H40" s="1">
        <f t="shared" ref="H40:H47" si="11">SUM(B40:G40)</f>
        <v>523628</v>
      </c>
      <c r="I40" s="5" t="e">
        <f>SUM(#REF!,#REF!)</f>
        <v>#REF!</v>
      </c>
      <c r="J40" s="5" t="e">
        <f>SUM(#REF!,#REF!)</f>
        <v>#REF!</v>
      </c>
      <c r="K40" s="5" t="e">
        <f>SUM(#REF!,#REF!)</f>
        <v>#REF!</v>
      </c>
      <c r="L40" s="1" t="e">
        <v>#NUM!</v>
      </c>
      <c r="BX40" s="29" t="s">
        <v>25</v>
      </c>
      <c r="BY40" s="5"/>
      <c r="BZ40" s="5"/>
      <c r="CA40" s="5">
        <v>11</v>
      </c>
      <c r="CB40" s="5"/>
      <c r="CC40" s="29"/>
      <c r="CD40" s="29"/>
      <c r="CE40" s="5"/>
      <c r="CF40" s="29"/>
      <c r="CG40" s="5">
        <v>7</v>
      </c>
      <c r="CH40" s="5"/>
      <c r="CI40" s="29"/>
      <c r="CJ40" s="29"/>
      <c r="CK40" s="29">
        <v>2</v>
      </c>
      <c r="CL40" s="29"/>
      <c r="CM40" s="29"/>
      <c r="CN40" s="29">
        <v>2</v>
      </c>
      <c r="CO40" s="2" t="s">
        <v>25</v>
      </c>
      <c r="CP40" s="2">
        <f>CE40+CK40</f>
        <v>2</v>
      </c>
      <c r="CQ40" s="2">
        <f>CF40+CL40</f>
        <v>0</v>
      </c>
      <c r="CR40" s="2">
        <f>CG40+CM40</f>
        <v>7</v>
      </c>
      <c r="CS40" s="2">
        <f>CH40+CN40</f>
        <v>2</v>
      </c>
      <c r="CT40" s="2">
        <f>CI40</f>
        <v>0</v>
      </c>
      <c r="CV40" s="1">
        <f>11*C40/(C40+D40+E40+F40)</f>
        <v>1.975930338892393</v>
      </c>
      <c r="CW40" s="1">
        <f>11*D40/(C40+D40+E40+F40)</f>
        <v>0.37179047221013362</v>
      </c>
      <c r="CX40" s="1">
        <f>11*E40/(C40+D40+E40+F40)</f>
        <v>6.8498862178903437</v>
      </c>
      <c r="CY40" s="1">
        <f>11*F40/(C40+D40+E40+F40)</f>
        <v>1.8023929710071298</v>
      </c>
      <c r="DB40" s="1">
        <v>2</v>
      </c>
      <c r="DD40" s="1">
        <v>7</v>
      </c>
      <c r="DE40" s="1">
        <v>2</v>
      </c>
      <c r="DH40" s="1">
        <f>100*C40/H40</f>
        <v>17.893810109467026</v>
      </c>
      <c r="DI40" s="1">
        <f>100*D40/H40</f>
        <v>3.3668940545578159</v>
      </c>
      <c r="DJ40" s="1">
        <f>100*E40/H40</f>
        <v>62.031824119413017</v>
      </c>
      <c r="DK40" s="1">
        <f>100*F40/H40</f>
        <v>16.322274591885844</v>
      </c>
      <c r="DL40" s="1">
        <f>100*G40/H40</f>
        <v>0.38519712467629691</v>
      </c>
      <c r="DM40" s="18"/>
      <c r="DQ40" s="1">
        <f>E40/CA40</f>
        <v>29528.727272727272</v>
      </c>
    </row>
    <row r="41" spans="1:121" x14ac:dyDescent="0.2">
      <c r="A41" s="27" t="s">
        <v>26</v>
      </c>
      <c r="C41" s="5"/>
      <c r="D41" s="5"/>
      <c r="E41" s="29"/>
      <c r="F41" s="5"/>
      <c r="G41" s="5"/>
      <c r="I41" s="5"/>
      <c r="J41" s="5"/>
      <c r="K41" s="5"/>
      <c r="BX41" s="29"/>
      <c r="BY41" s="5"/>
      <c r="BZ41" s="5"/>
      <c r="CA41" s="5"/>
      <c r="CB41" s="5"/>
      <c r="CC41" s="29"/>
      <c r="CD41" s="29"/>
      <c r="CE41" s="5"/>
      <c r="CF41" s="29"/>
      <c r="CG41" s="5"/>
      <c r="CH41" s="5"/>
      <c r="CI41" s="29"/>
      <c r="CJ41" s="29"/>
      <c r="CK41" s="29"/>
      <c r="CL41" s="29"/>
      <c r="CM41" s="29"/>
      <c r="CN41" s="29"/>
      <c r="CO41" s="2"/>
      <c r="CP41" s="2"/>
      <c r="CQ41" s="2"/>
      <c r="CR41" s="2"/>
      <c r="CS41" s="2"/>
      <c r="CT41" s="2"/>
      <c r="CV41" s="27">
        <f>4*C40/(C40+D40+F40)</f>
        <v>1.9044589547498667</v>
      </c>
      <c r="CW41" s="27">
        <f>4*D40/(C40+D40+F40)</f>
        <v>0.35834243756192991</v>
      </c>
      <c r="CX41" s="27"/>
      <c r="CY41" s="27">
        <f>4*F40/(C40+D40+F40)</f>
        <v>1.7371986076882036</v>
      </c>
      <c r="CZ41" s="27"/>
      <c r="DH41" s="1"/>
      <c r="DI41" s="1"/>
      <c r="DJ41" s="1"/>
      <c r="DK41" s="1"/>
      <c r="DL41" s="1"/>
      <c r="DM41" s="18"/>
      <c r="DQ41" s="1"/>
    </row>
    <row r="42" spans="1:121" x14ac:dyDescent="0.2">
      <c r="A42" s="27" t="s">
        <v>283</v>
      </c>
      <c r="C42" s="58">
        <v>4360</v>
      </c>
      <c r="D42" s="58">
        <v>1026</v>
      </c>
      <c r="E42" s="52">
        <v>29995</v>
      </c>
      <c r="F42" s="58">
        <v>5351</v>
      </c>
      <c r="G42" s="27">
        <v>242</v>
      </c>
      <c r="H42" s="1">
        <f t="shared" si="11"/>
        <v>40974</v>
      </c>
      <c r="DH42" s="1">
        <f t="shared" ref="DH42:DH52" si="12">100*C42/H42</f>
        <v>10.640894225606482</v>
      </c>
      <c r="DI42" s="1">
        <f t="shared" ref="DI42:DI52" si="13">100*D42/H42</f>
        <v>2.5040269439156537</v>
      </c>
      <c r="DJ42" s="31">
        <f t="shared" ref="DJ42:DJ52" si="14">100*E42/H42</f>
        <v>73.204959242446435</v>
      </c>
      <c r="DK42" s="1">
        <f t="shared" ref="DK42:DK52" si="15">100*F42/H42</f>
        <v>13.059501147068874</v>
      </c>
      <c r="DL42" s="1">
        <f t="shared" ref="DL42:DL52" si="16">100*G42/H42</f>
        <v>0.59061844096256166</v>
      </c>
      <c r="DM42" s="27" t="s">
        <v>666</v>
      </c>
    </row>
    <row r="43" spans="1:121" x14ac:dyDescent="0.2">
      <c r="A43" s="27" t="s">
        <v>284</v>
      </c>
      <c r="C43" s="58">
        <v>6246</v>
      </c>
      <c r="D43" s="58">
        <v>1281</v>
      </c>
      <c r="E43" s="52">
        <v>32163</v>
      </c>
      <c r="F43" s="58">
        <v>3547</v>
      </c>
      <c r="G43" s="27"/>
      <c r="H43" s="1">
        <f t="shared" si="11"/>
        <v>43237</v>
      </c>
      <c r="DH43" s="1">
        <f t="shared" si="12"/>
        <v>14.44596063556676</v>
      </c>
      <c r="DI43" s="1">
        <f t="shared" si="13"/>
        <v>2.9627402456229617</v>
      </c>
      <c r="DJ43" s="31">
        <f t="shared" si="14"/>
        <v>74.387677220898766</v>
      </c>
      <c r="DK43" s="1">
        <f t="shared" si="15"/>
        <v>8.2036218979115105</v>
      </c>
      <c r="DL43" s="1">
        <f t="shared" si="16"/>
        <v>0</v>
      </c>
      <c r="DM43" s="27" t="s">
        <v>148</v>
      </c>
    </row>
    <row r="44" spans="1:121" x14ac:dyDescent="0.2">
      <c r="A44" s="27" t="s">
        <v>36</v>
      </c>
      <c r="C44" s="58">
        <v>11418</v>
      </c>
      <c r="D44" s="58">
        <v>1834</v>
      </c>
      <c r="E44" s="52">
        <v>25909</v>
      </c>
      <c r="F44" s="58">
        <v>4532</v>
      </c>
      <c r="G44" s="64">
        <v>570</v>
      </c>
      <c r="H44" s="1">
        <f t="shared" si="11"/>
        <v>44263</v>
      </c>
      <c r="DH44" s="27">
        <f t="shared" si="12"/>
        <v>25.795811400040666</v>
      </c>
      <c r="DI44" s="1">
        <f t="shared" si="13"/>
        <v>4.1434154937532472</v>
      </c>
      <c r="DJ44" s="31">
        <f t="shared" si="14"/>
        <v>58.534215936561012</v>
      </c>
      <c r="DK44" s="27">
        <f t="shared" si="15"/>
        <v>10.238799900594175</v>
      </c>
      <c r="DL44" s="1">
        <f t="shared" si="16"/>
        <v>1.2877572690509003</v>
      </c>
      <c r="DM44" s="27" t="s">
        <v>648</v>
      </c>
    </row>
    <row r="45" spans="1:121" x14ac:dyDescent="0.2">
      <c r="A45" s="27" t="s">
        <v>285</v>
      </c>
      <c r="C45" s="58">
        <v>12257</v>
      </c>
      <c r="D45" s="58">
        <v>1650</v>
      </c>
      <c r="E45" s="52">
        <v>29527</v>
      </c>
      <c r="F45" s="58">
        <v>2647</v>
      </c>
      <c r="G45" s="35">
        <v>251</v>
      </c>
      <c r="H45" s="1">
        <f t="shared" si="11"/>
        <v>46332</v>
      </c>
      <c r="DH45" s="2">
        <f t="shared" si="12"/>
        <v>26.454718121384786</v>
      </c>
      <c r="DI45" s="27">
        <f t="shared" si="13"/>
        <v>3.5612535612535612</v>
      </c>
      <c r="DJ45" s="31">
        <f t="shared" si="14"/>
        <v>63.729172062505398</v>
      </c>
      <c r="DK45" s="1">
        <f t="shared" si="15"/>
        <v>5.7131140464473802</v>
      </c>
      <c r="DL45" s="1">
        <f t="shared" si="16"/>
        <v>0.5417422084088751</v>
      </c>
      <c r="DM45" s="30" t="s">
        <v>448</v>
      </c>
    </row>
    <row r="46" spans="1:121" x14ac:dyDescent="0.2">
      <c r="A46" s="27" t="s">
        <v>288</v>
      </c>
      <c r="C46" s="56">
        <v>8677</v>
      </c>
      <c r="D46" s="56">
        <v>1569</v>
      </c>
      <c r="E46" s="52">
        <v>33026</v>
      </c>
      <c r="F46" s="56">
        <v>2998</v>
      </c>
      <c r="G46" s="47">
        <v>416</v>
      </c>
      <c r="H46" s="1">
        <f t="shared" si="11"/>
        <v>46686</v>
      </c>
      <c r="CD46" s="12" t="s">
        <v>25</v>
      </c>
      <c r="CE46" s="47" t="s">
        <v>25</v>
      </c>
      <c r="CF46" s="27" t="s">
        <v>25</v>
      </c>
      <c r="CG46" s="47" t="s">
        <v>25</v>
      </c>
      <c r="CH46" s="47" t="s">
        <v>25</v>
      </c>
      <c r="CI46" s="47" t="s">
        <v>25</v>
      </c>
      <c r="CJ46" s="12" t="s">
        <v>25</v>
      </c>
      <c r="CK46" s="47" t="s">
        <v>25</v>
      </c>
      <c r="CL46" s="47" t="s">
        <v>25</v>
      </c>
      <c r="CM46" s="47" t="s">
        <v>25</v>
      </c>
      <c r="CN46" s="47" t="s">
        <v>25</v>
      </c>
      <c r="CP46" s="33" t="s">
        <v>25</v>
      </c>
      <c r="CQ46" s="33" t="s">
        <v>25</v>
      </c>
      <c r="CR46" s="33" t="s">
        <v>25</v>
      </c>
      <c r="CS46" s="33" t="s">
        <v>25</v>
      </c>
      <c r="CT46" s="33" t="s">
        <v>25</v>
      </c>
      <c r="DH46" s="1">
        <f t="shared" si="12"/>
        <v>18.585871567493466</v>
      </c>
      <c r="DI46" s="1">
        <f t="shared" si="13"/>
        <v>3.3607505462022877</v>
      </c>
      <c r="DJ46" s="31">
        <f t="shared" si="14"/>
        <v>70.740693141412848</v>
      </c>
      <c r="DK46" s="1">
        <f t="shared" si="15"/>
        <v>6.4216253266503873</v>
      </c>
      <c r="DL46" s="1">
        <f t="shared" si="16"/>
        <v>0.89105941824101442</v>
      </c>
      <c r="DM46" s="27" t="s">
        <v>418</v>
      </c>
    </row>
    <row r="47" spans="1:121" x14ac:dyDescent="0.2">
      <c r="A47" s="27" t="s">
        <v>39</v>
      </c>
      <c r="C47" s="61">
        <v>11916</v>
      </c>
      <c r="D47" s="61">
        <v>1904</v>
      </c>
      <c r="E47" s="55">
        <v>28775</v>
      </c>
      <c r="F47" s="61">
        <v>3084</v>
      </c>
      <c r="G47" s="27"/>
      <c r="H47" s="1">
        <f t="shared" si="11"/>
        <v>45679</v>
      </c>
      <c r="DH47" s="2">
        <f t="shared" si="12"/>
        <v>26.08638542875282</v>
      </c>
      <c r="DI47" s="1">
        <f t="shared" si="13"/>
        <v>4.1682173427614444</v>
      </c>
      <c r="DJ47" s="31">
        <f t="shared" si="14"/>
        <v>62.993935944307012</v>
      </c>
      <c r="DK47" s="1">
        <f t="shared" si="15"/>
        <v>6.7514612841787258</v>
      </c>
      <c r="DL47" s="1">
        <f t="shared" si="16"/>
        <v>0</v>
      </c>
      <c r="DM47" s="27" t="s">
        <v>667</v>
      </c>
    </row>
    <row r="48" spans="1:121" x14ac:dyDescent="0.2">
      <c r="A48" s="27" t="s">
        <v>286</v>
      </c>
      <c r="C48" s="58">
        <v>7186</v>
      </c>
      <c r="D48" s="58">
        <v>1341</v>
      </c>
      <c r="E48" s="52">
        <v>23161</v>
      </c>
      <c r="F48" s="58">
        <v>16613</v>
      </c>
      <c r="G48" s="27"/>
      <c r="H48" s="1">
        <f t="shared" ref="H48:H52" si="17">SUM(B48:G48)</f>
        <v>48301</v>
      </c>
      <c r="DH48" s="1">
        <f t="shared" si="12"/>
        <v>14.877538767313306</v>
      </c>
      <c r="DI48" s="27">
        <f t="shared" si="13"/>
        <v>2.7763400343678186</v>
      </c>
      <c r="DJ48" s="31">
        <f t="shared" si="14"/>
        <v>47.951388170017182</v>
      </c>
      <c r="DK48" s="2">
        <f t="shared" si="15"/>
        <v>34.394733028301694</v>
      </c>
      <c r="DL48" s="1">
        <f t="shared" si="16"/>
        <v>0</v>
      </c>
      <c r="DM48" s="27" t="s">
        <v>449</v>
      </c>
    </row>
    <row r="49" spans="1:121" x14ac:dyDescent="0.2">
      <c r="A49" s="27" t="s">
        <v>287</v>
      </c>
      <c r="C49" s="58">
        <v>7331</v>
      </c>
      <c r="D49" s="58">
        <v>1775</v>
      </c>
      <c r="E49" s="52">
        <v>30407</v>
      </c>
      <c r="F49" s="58">
        <v>12757</v>
      </c>
      <c r="G49" s="27"/>
      <c r="H49" s="1">
        <f t="shared" si="17"/>
        <v>52270</v>
      </c>
      <c r="DH49" s="1">
        <f t="shared" si="12"/>
        <v>14.025253491486513</v>
      </c>
      <c r="DI49" s="1">
        <f t="shared" si="13"/>
        <v>3.3958293476181365</v>
      </c>
      <c r="DJ49" s="31">
        <f t="shared" si="14"/>
        <v>58.172948153816719</v>
      </c>
      <c r="DK49" s="27">
        <f t="shared" si="15"/>
        <v>24.405969007078632</v>
      </c>
      <c r="DL49" s="1">
        <f t="shared" si="16"/>
        <v>0</v>
      </c>
      <c r="DM49" s="28" t="s">
        <v>703</v>
      </c>
    </row>
    <row r="50" spans="1:121" x14ac:dyDescent="0.2">
      <c r="A50" s="27" t="s">
        <v>37</v>
      </c>
      <c r="C50" s="58">
        <v>4564</v>
      </c>
      <c r="D50" s="58">
        <v>1745</v>
      </c>
      <c r="E50" s="52">
        <v>27431</v>
      </c>
      <c r="F50" s="58">
        <v>19162</v>
      </c>
      <c r="G50" s="27">
        <v>130</v>
      </c>
      <c r="H50" s="1">
        <f t="shared" si="17"/>
        <v>53032</v>
      </c>
      <c r="DH50" s="1">
        <f t="shared" si="12"/>
        <v>8.6061246040126722</v>
      </c>
      <c r="DI50" s="1">
        <f t="shared" si="13"/>
        <v>3.2904661336551517</v>
      </c>
      <c r="DJ50" s="31">
        <f t="shared" si="14"/>
        <v>51.725373359481068</v>
      </c>
      <c r="DK50" s="2">
        <f t="shared" si="15"/>
        <v>36.132900890028665</v>
      </c>
      <c r="DL50" s="1">
        <f t="shared" si="16"/>
        <v>0.24513501282244682</v>
      </c>
      <c r="DM50" s="28" t="s">
        <v>450</v>
      </c>
    </row>
    <row r="51" spans="1:121" x14ac:dyDescent="0.2">
      <c r="A51" s="27" t="s">
        <v>38</v>
      </c>
      <c r="C51" s="58">
        <v>7837</v>
      </c>
      <c r="D51" s="58">
        <v>1971</v>
      </c>
      <c r="E51" s="52">
        <v>34377</v>
      </c>
      <c r="F51" s="58">
        <v>5894</v>
      </c>
      <c r="G51" s="27"/>
      <c r="H51" s="1">
        <f t="shared" si="17"/>
        <v>50079</v>
      </c>
      <c r="DH51" s="1">
        <f t="shared" si="12"/>
        <v>15.649274146847981</v>
      </c>
      <c r="DI51" s="1">
        <f t="shared" si="13"/>
        <v>3.9357814652848497</v>
      </c>
      <c r="DJ51" s="31">
        <f t="shared" si="14"/>
        <v>68.645540046726168</v>
      </c>
      <c r="DK51" s="1">
        <f t="shared" si="15"/>
        <v>11.769404341140998</v>
      </c>
      <c r="DL51" s="1">
        <f t="shared" si="16"/>
        <v>0</v>
      </c>
      <c r="DM51" s="30" t="s">
        <v>417</v>
      </c>
    </row>
    <row r="52" spans="1:121" x14ac:dyDescent="0.2">
      <c r="A52" s="27" t="s">
        <v>786</v>
      </c>
      <c r="C52" s="58">
        <v>11905</v>
      </c>
      <c r="D52" s="58">
        <v>1534</v>
      </c>
      <c r="E52" s="52">
        <v>30045</v>
      </c>
      <c r="F52" s="58">
        <v>8883</v>
      </c>
      <c r="G52" s="27">
        <v>408</v>
      </c>
      <c r="H52" s="1">
        <f t="shared" si="17"/>
        <v>52775</v>
      </c>
      <c r="DH52" s="27">
        <f t="shared" si="12"/>
        <v>22.558029369966839</v>
      </c>
      <c r="DI52" s="1">
        <f t="shared" si="13"/>
        <v>2.9066792989104688</v>
      </c>
      <c r="DJ52" s="31">
        <f t="shared" si="14"/>
        <v>56.930364756039793</v>
      </c>
      <c r="DK52" s="1">
        <f t="shared" si="15"/>
        <v>16.831833254381809</v>
      </c>
      <c r="DL52" s="1">
        <f t="shared" si="16"/>
        <v>0.77309332070108949</v>
      </c>
      <c r="DM52" s="27" t="s">
        <v>647</v>
      </c>
    </row>
    <row r="53" spans="1:121" x14ac:dyDescent="0.2">
      <c r="D53" s="1">
        <v>0</v>
      </c>
      <c r="E53" s="27"/>
      <c r="DM53" s="3" t="s">
        <v>608</v>
      </c>
    </row>
    <row r="54" spans="1:121" x14ac:dyDescent="0.2">
      <c r="A54" s="3"/>
      <c r="E54" s="2"/>
      <c r="G54" s="10"/>
      <c r="BX54" s="2" t="s">
        <v>147</v>
      </c>
      <c r="BY54" s="2"/>
      <c r="CA54" s="2"/>
      <c r="CB54" s="2"/>
      <c r="CC54" s="2"/>
      <c r="CD54" s="2" t="s">
        <v>2</v>
      </c>
      <c r="CE54" s="2"/>
      <c r="CG54" s="2"/>
      <c r="CH54" s="2"/>
      <c r="CI54" s="2"/>
      <c r="CJ54" s="2" t="s">
        <v>30</v>
      </c>
      <c r="CK54" s="2"/>
      <c r="CL54" s="2"/>
      <c r="CM54" s="2"/>
      <c r="CN54" s="2"/>
      <c r="CO54" s="2" t="s">
        <v>4</v>
      </c>
      <c r="CU54" s="1" t="s">
        <v>24</v>
      </c>
      <c r="DA54" s="1" t="s">
        <v>5</v>
      </c>
      <c r="DG54" s="1" t="s">
        <v>6</v>
      </c>
      <c r="DH54" s="1"/>
      <c r="DI54" s="1"/>
      <c r="DJ54" s="31"/>
      <c r="DK54" s="1"/>
      <c r="DL54" s="1"/>
      <c r="DM54" s="27"/>
    </row>
    <row r="55" spans="1:121" x14ac:dyDescent="0.2">
      <c r="C55" s="12" t="s">
        <v>9</v>
      </c>
      <c r="D55" s="12" t="s">
        <v>10</v>
      </c>
      <c r="E55" s="47" t="s">
        <v>11</v>
      </c>
      <c r="F55" s="12" t="s">
        <v>12</v>
      </c>
      <c r="G55" s="12" t="s">
        <v>13</v>
      </c>
      <c r="H55" s="12" t="s">
        <v>14</v>
      </c>
      <c r="BX55" s="27" t="s">
        <v>25</v>
      </c>
      <c r="BY55" s="12" t="s">
        <v>16</v>
      </c>
      <c r="BZ55" s="1" t="s">
        <v>17</v>
      </c>
      <c r="CA55" s="12" t="s">
        <v>18</v>
      </c>
      <c r="CB55" s="12" t="s">
        <v>19</v>
      </c>
      <c r="CC55" s="12" t="s">
        <v>20</v>
      </c>
      <c r="CD55" s="16" t="s">
        <v>15</v>
      </c>
      <c r="CE55" s="16" t="s">
        <v>16</v>
      </c>
      <c r="CF55" s="16" t="s">
        <v>17</v>
      </c>
      <c r="CG55" s="16" t="s">
        <v>18</v>
      </c>
      <c r="CH55" s="16" t="s">
        <v>19</v>
      </c>
      <c r="CI55" s="16" t="s">
        <v>21</v>
      </c>
      <c r="CJ55" s="16" t="s">
        <v>15</v>
      </c>
      <c r="CK55" s="16" t="s">
        <v>22</v>
      </c>
      <c r="CL55" s="16" t="s">
        <v>17</v>
      </c>
      <c r="CM55" s="16" t="s">
        <v>11</v>
      </c>
      <c r="CN55" s="16" t="s">
        <v>12</v>
      </c>
      <c r="CO55" s="16" t="s">
        <v>15</v>
      </c>
      <c r="CP55" s="16" t="s">
        <v>16</v>
      </c>
      <c r="CQ55" s="16" t="s">
        <v>23</v>
      </c>
      <c r="CR55" s="16" t="s">
        <v>18</v>
      </c>
      <c r="CS55" s="16" t="s">
        <v>19</v>
      </c>
      <c r="CT55" s="16" t="s">
        <v>20</v>
      </c>
      <c r="CU55" s="1" t="s">
        <v>15</v>
      </c>
      <c r="CV55" s="1" t="s">
        <v>22</v>
      </c>
      <c r="CW55" s="1" t="s">
        <v>17</v>
      </c>
      <c r="CX55" s="1" t="s">
        <v>11</v>
      </c>
      <c r="CY55" s="1" t="s">
        <v>12</v>
      </c>
      <c r="DA55" s="1" t="s">
        <v>15</v>
      </c>
      <c r="DB55" s="1" t="s">
        <v>22</v>
      </c>
      <c r="DC55" s="1" t="s">
        <v>17</v>
      </c>
      <c r="DD55" s="1" t="s">
        <v>11</v>
      </c>
      <c r="DE55" s="1" t="s">
        <v>12</v>
      </c>
      <c r="DF55" s="1" t="s">
        <v>21</v>
      </c>
    </row>
    <row r="56" spans="1:121" x14ac:dyDescent="0.2">
      <c r="A56" s="2" t="s">
        <v>128</v>
      </c>
      <c r="C56" s="5">
        <f>SUM(C58:C67)</f>
        <v>112070</v>
      </c>
      <c r="D56" s="5">
        <f>SUM(D58:D68)</f>
        <v>20551</v>
      </c>
      <c r="E56" s="29">
        <f>SUM(E58:E67)</f>
        <v>227764</v>
      </c>
      <c r="F56" s="5">
        <f>SUM(F58:F67)</f>
        <v>81105</v>
      </c>
      <c r="G56" s="5">
        <f>SUM(G58:G67)</f>
        <v>296</v>
      </c>
      <c r="H56" s="1">
        <f t="shared" ref="H56:H62" si="18">SUM(B56:G56)</f>
        <v>441786</v>
      </c>
      <c r="I56" s="5" t="e">
        <f>SUM(#REF!,#REF!)</f>
        <v>#REF!</v>
      </c>
      <c r="J56" s="5" t="e">
        <f>SUM(#REF!,#REF!)</f>
        <v>#REF!</v>
      </c>
      <c r="K56" s="5" t="e">
        <f>SUM(#REF!,#REF!)</f>
        <v>#REF!</v>
      </c>
      <c r="L56" s="5" t="e">
        <f>SUM(#REF!,#REF!)</f>
        <v>#REF!</v>
      </c>
      <c r="M56" s="5" t="e">
        <f>SUM(#REF!,#REF!)</f>
        <v>#REF!</v>
      </c>
      <c r="N56" s="5" t="e">
        <f>SUM(#REF!,#REF!)</f>
        <v>#REF!</v>
      </c>
      <c r="O56" s="1" t="e">
        <f>SUM(B56:N56)</f>
        <v>#REF!</v>
      </c>
      <c r="BY56" s="5"/>
      <c r="BZ56" s="5"/>
      <c r="CA56" s="5">
        <v>10</v>
      </c>
      <c r="CB56" s="5"/>
      <c r="CC56" s="5"/>
      <c r="CE56" s="5"/>
      <c r="CF56" s="5"/>
      <c r="CG56" s="5">
        <v>6</v>
      </c>
      <c r="CH56" s="5"/>
      <c r="CI56" s="5"/>
      <c r="CJ56" s="5"/>
      <c r="CK56" s="5">
        <v>2</v>
      </c>
      <c r="CL56" s="5"/>
      <c r="CM56" s="5"/>
      <c r="CN56" s="5">
        <v>2</v>
      </c>
      <c r="CO56" s="2">
        <f>CD56+CJ56</f>
        <v>0</v>
      </c>
      <c r="CP56" s="2">
        <f>CE56+CK56</f>
        <v>2</v>
      </c>
      <c r="CQ56" s="2">
        <f>CF56+CL56</f>
        <v>0</v>
      </c>
      <c r="CR56" s="2">
        <f>CG56+CM56</f>
        <v>6</v>
      </c>
      <c r="CS56" s="2">
        <f>CH56+CN56</f>
        <v>2</v>
      </c>
      <c r="CT56" s="2">
        <f>CI56</f>
        <v>0</v>
      </c>
      <c r="CV56" s="1">
        <f>10*C56/(C56+D56+E56+F56)</f>
        <v>2.5384493420009515</v>
      </c>
      <c r="CW56" s="1">
        <f>10*D56/(C56+D56+E56+F56)</f>
        <v>0.46549185712020658</v>
      </c>
      <c r="CX56" s="1">
        <f>10*E56/(C56+D56+E56+F56)</f>
        <v>5.1589843484563636</v>
      </c>
      <c r="CY56" s="1">
        <f>10*F56/(C56+D56+E56+F56)</f>
        <v>1.8370744524224785</v>
      </c>
      <c r="DB56" s="1">
        <v>3</v>
      </c>
      <c r="DD56" s="1">
        <v>5</v>
      </c>
      <c r="DE56" s="1">
        <v>2</v>
      </c>
      <c r="DH56" s="1">
        <f>100*C56/H56</f>
        <v>25.367485615207364</v>
      </c>
      <c r="DI56" s="1">
        <f>100*D56/H56</f>
        <v>4.6517997401456812</v>
      </c>
      <c r="DJ56" s="1">
        <f>100*E56/H56</f>
        <v>51.555277894727311</v>
      </c>
      <c r="DK56" s="1">
        <f>100*F56/H56</f>
        <v>18.358435984843339</v>
      </c>
      <c r="DL56" s="1">
        <f>100*G56/H56</f>
        <v>6.7000765076303911E-2</v>
      </c>
      <c r="DQ56" s="1">
        <f>E56/CA56</f>
        <v>22776.400000000001</v>
      </c>
    </row>
    <row r="57" spans="1:121" x14ac:dyDescent="0.2">
      <c r="A57" s="27" t="s">
        <v>26</v>
      </c>
      <c r="B57" s="27"/>
      <c r="C57" s="29"/>
      <c r="D57" s="29"/>
      <c r="E57" s="29"/>
      <c r="F57" s="29"/>
      <c r="G57" s="29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G57" s="5"/>
      <c r="CH57" s="5"/>
      <c r="CI57" s="5"/>
      <c r="CJ57" s="5"/>
      <c r="CK57" s="5"/>
      <c r="CL57" s="5"/>
      <c r="CM57" s="5"/>
      <c r="CN57" s="5"/>
      <c r="CO57" s="2"/>
      <c r="CP57" s="2"/>
      <c r="CQ57" s="2"/>
      <c r="CR57" s="2"/>
      <c r="CS57" s="2"/>
      <c r="CT57" s="2"/>
      <c r="CV57" s="27">
        <f>4*C56/(C56+D56+F56)</f>
        <v>2.0974518776377229</v>
      </c>
      <c r="CW57" s="27">
        <f>4*D56/(C56+D56+F56)</f>
        <v>0.38462330273340634</v>
      </c>
      <c r="CX57" s="27"/>
      <c r="CY57" s="27">
        <f>4*F56/(C56+D56+F56)</f>
        <v>1.5179248196288706</v>
      </c>
      <c r="CZ57" s="27"/>
      <c r="DH57" s="1"/>
      <c r="DI57" s="1"/>
      <c r="DJ57" s="1"/>
      <c r="DK57" s="1"/>
      <c r="DL57" s="1"/>
      <c r="DM57" s="3" t="s">
        <v>408</v>
      </c>
    </row>
    <row r="58" spans="1:121" x14ac:dyDescent="0.2">
      <c r="A58" s="27" t="s">
        <v>289</v>
      </c>
      <c r="C58" s="50">
        <v>6151</v>
      </c>
      <c r="D58" s="51">
        <v>707</v>
      </c>
      <c r="E58" s="52">
        <v>20778</v>
      </c>
      <c r="F58" s="50">
        <v>9670</v>
      </c>
      <c r="H58" s="1">
        <f t="shared" si="18"/>
        <v>37306</v>
      </c>
      <c r="DH58" s="27">
        <f t="shared" ref="DH58:DH67" si="19">100*C58/H58</f>
        <v>16.487964402508979</v>
      </c>
      <c r="DI58" s="1">
        <f t="shared" ref="DI58:DI67" si="20">100*D58/H58</f>
        <v>1.8951375113922693</v>
      </c>
      <c r="DJ58" s="31">
        <f t="shared" ref="DJ58:DJ67" si="21">100*E58/H58</f>
        <v>55.696134670026268</v>
      </c>
      <c r="DK58" s="1">
        <f t="shared" ref="DK58:DK67" si="22">100*F58/H58</f>
        <v>25.920763416072482</v>
      </c>
      <c r="DL58" s="1">
        <f t="shared" ref="DL58:DL67" si="23">100*G58/H58</f>
        <v>0</v>
      </c>
      <c r="DM58" s="27" t="s">
        <v>451</v>
      </c>
    </row>
    <row r="59" spans="1:121" x14ac:dyDescent="0.2">
      <c r="A59" s="27" t="s">
        <v>290</v>
      </c>
      <c r="C59" s="50">
        <v>3852</v>
      </c>
      <c r="D59" s="50">
        <v>1187</v>
      </c>
      <c r="E59" s="52">
        <v>25845</v>
      </c>
      <c r="F59" s="50">
        <v>20079</v>
      </c>
      <c r="H59" s="1">
        <f t="shared" si="18"/>
        <v>50963</v>
      </c>
      <c r="AQ59" s="1">
        <v>16.203764069999998</v>
      </c>
      <c r="AR59" s="1">
        <v>0</v>
      </c>
      <c r="AS59" s="1">
        <v>14.106576260000001</v>
      </c>
      <c r="AT59" s="1">
        <v>69.689659669999998</v>
      </c>
      <c r="AU59" s="1">
        <v>0</v>
      </c>
      <c r="DH59" s="1">
        <f t="shared" si="19"/>
        <v>7.5584247395169042</v>
      </c>
      <c r="DI59" s="1">
        <f t="shared" si="20"/>
        <v>2.3291407491709673</v>
      </c>
      <c r="DJ59" s="31">
        <f t="shared" si="21"/>
        <v>50.713262563035926</v>
      </c>
      <c r="DK59" s="2">
        <f t="shared" si="22"/>
        <v>39.399171948276198</v>
      </c>
      <c r="DL59" s="1">
        <f t="shared" si="23"/>
        <v>0</v>
      </c>
      <c r="DM59" s="27" t="s">
        <v>452</v>
      </c>
    </row>
    <row r="60" spans="1:121" x14ac:dyDescent="0.2">
      <c r="A60" s="27" t="s">
        <v>291</v>
      </c>
      <c r="C60" s="50">
        <v>12476</v>
      </c>
      <c r="D60" s="50">
        <v>1098</v>
      </c>
      <c r="E60" s="52">
        <v>17202</v>
      </c>
      <c r="F60" s="50">
        <v>5588</v>
      </c>
      <c r="H60" s="1">
        <f t="shared" si="18"/>
        <v>36364</v>
      </c>
      <c r="DH60" s="2">
        <f t="shared" si="19"/>
        <v>34.308656913430866</v>
      </c>
      <c r="DI60" s="1">
        <f t="shared" si="20"/>
        <v>3.0194698053019469</v>
      </c>
      <c r="DJ60" s="31">
        <f t="shared" si="21"/>
        <v>47.305026949730504</v>
      </c>
      <c r="DK60" s="1">
        <f t="shared" si="22"/>
        <v>15.366846331536685</v>
      </c>
      <c r="DL60" s="1">
        <f t="shared" si="23"/>
        <v>0</v>
      </c>
      <c r="DM60" s="27" t="s">
        <v>649</v>
      </c>
    </row>
    <row r="61" spans="1:121" x14ac:dyDescent="0.2">
      <c r="A61" s="6" t="s">
        <v>40</v>
      </c>
      <c r="C61" s="50">
        <v>6017</v>
      </c>
      <c r="D61" s="50">
        <v>2376</v>
      </c>
      <c r="E61" s="52">
        <v>36534</v>
      </c>
      <c r="F61" s="50">
        <v>8009</v>
      </c>
      <c r="H61" s="1">
        <f t="shared" si="18"/>
        <v>52936</v>
      </c>
      <c r="DH61" s="1">
        <f t="shared" si="19"/>
        <v>11.366555841015566</v>
      </c>
      <c r="DI61" s="1">
        <f t="shared" si="20"/>
        <v>4.488438869578359</v>
      </c>
      <c r="DJ61" s="31">
        <f t="shared" si="21"/>
        <v>69.015414840562187</v>
      </c>
      <c r="DK61" s="1">
        <f t="shared" si="22"/>
        <v>15.129590448843887</v>
      </c>
      <c r="DL61" s="1">
        <f t="shared" si="23"/>
        <v>0</v>
      </c>
      <c r="DM61" s="23" t="s">
        <v>419</v>
      </c>
    </row>
    <row r="62" spans="1:121" x14ac:dyDescent="0.2">
      <c r="A62" s="27" t="s">
        <v>292</v>
      </c>
      <c r="C62" s="50">
        <v>11168</v>
      </c>
      <c r="D62" s="50">
        <v>2399</v>
      </c>
      <c r="E62" s="52">
        <v>30054</v>
      </c>
      <c r="F62" s="50">
        <v>8420</v>
      </c>
      <c r="H62" s="1">
        <f t="shared" si="18"/>
        <v>52041</v>
      </c>
      <c r="BY62" s="12"/>
      <c r="CA62" s="12"/>
      <c r="CB62" s="12"/>
      <c r="CC62" s="12"/>
      <c r="CD62" s="12"/>
      <c r="CE62" s="12"/>
      <c r="CG62" s="12"/>
      <c r="CH62" s="12"/>
      <c r="CI62" s="12"/>
      <c r="CJ62" s="12"/>
      <c r="CK62" s="12"/>
      <c r="CL62" s="12"/>
      <c r="CM62" s="12"/>
      <c r="CN62" s="12"/>
      <c r="DH62" s="27">
        <f t="shared" si="19"/>
        <v>21.460002690186585</v>
      </c>
      <c r="DI62" s="1">
        <f t="shared" si="20"/>
        <v>4.6098268672777234</v>
      </c>
      <c r="DJ62" s="31">
        <f t="shared" si="21"/>
        <v>57.750619703695165</v>
      </c>
      <c r="DK62" s="27">
        <f t="shared" si="22"/>
        <v>16.179550738840529</v>
      </c>
      <c r="DL62" s="1">
        <f t="shared" si="23"/>
        <v>0</v>
      </c>
      <c r="DM62" s="27" t="s">
        <v>453</v>
      </c>
    </row>
    <row r="63" spans="1:121" x14ac:dyDescent="0.2">
      <c r="A63" s="27" t="s">
        <v>352</v>
      </c>
      <c r="C63" s="50">
        <v>17361</v>
      </c>
      <c r="D63" s="50">
        <v>1823</v>
      </c>
      <c r="E63" s="52">
        <v>19136</v>
      </c>
      <c r="F63" s="50">
        <v>8204</v>
      </c>
      <c r="G63" s="1">
        <v>296</v>
      </c>
      <c r="H63" s="1">
        <f>SUM(B63:G63)</f>
        <v>46820</v>
      </c>
      <c r="DH63" s="2">
        <f t="shared" si="19"/>
        <v>37.080307560871425</v>
      </c>
      <c r="DI63" s="1">
        <f t="shared" si="20"/>
        <v>3.8936351986330626</v>
      </c>
      <c r="DJ63" s="31">
        <f t="shared" si="21"/>
        <v>40.871422469030328</v>
      </c>
      <c r="DK63" s="1">
        <f t="shared" si="22"/>
        <v>17.522426313541221</v>
      </c>
      <c r="DL63" s="1">
        <f t="shared" si="23"/>
        <v>0.63220845792396407</v>
      </c>
      <c r="DM63" s="27" t="s">
        <v>454</v>
      </c>
    </row>
    <row r="64" spans="1:121" x14ac:dyDescent="0.2">
      <c r="A64" s="27" t="s">
        <v>293</v>
      </c>
      <c r="C64" s="50">
        <v>12915</v>
      </c>
      <c r="D64" s="50">
        <v>1321</v>
      </c>
      <c r="E64" s="52">
        <v>20634</v>
      </c>
      <c r="F64" s="50">
        <v>7411</v>
      </c>
      <c r="G64" s="35"/>
      <c r="H64" s="1">
        <f>SUM(B64:G64)</f>
        <v>42281</v>
      </c>
      <c r="DH64" s="27">
        <f t="shared" si="19"/>
        <v>30.545635155270688</v>
      </c>
      <c r="DI64" s="1">
        <f t="shared" si="20"/>
        <v>3.1243348075967927</v>
      </c>
      <c r="DJ64" s="31">
        <f t="shared" si="21"/>
        <v>48.80206239209101</v>
      </c>
      <c r="DK64" s="66">
        <f t="shared" si="22"/>
        <v>17.527967645041507</v>
      </c>
      <c r="DL64" s="1">
        <f t="shared" si="23"/>
        <v>0</v>
      </c>
      <c r="DM64" s="27" t="s">
        <v>650</v>
      </c>
    </row>
    <row r="65" spans="1:124" x14ac:dyDescent="0.2">
      <c r="A65" s="27" t="s">
        <v>351</v>
      </c>
      <c r="C65" s="50">
        <v>14625</v>
      </c>
      <c r="D65" s="50">
        <v>1877</v>
      </c>
      <c r="E65" s="52">
        <v>16656</v>
      </c>
      <c r="F65" s="50">
        <v>4768</v>
      </c>
      <c r="G65" s="35"/>
      <c r="H65" s="1">
        <f>SUM(B65:G65)</f>
        <v>37926</v>
      </c>
      <c r="DH65" s="2">
        <f t="shared" si="19"/>
        <v>38.561936402467964</v>
      </c>
      <c r="DI65" s="1">
        <f t="shared" si="20"/>
        <v>4.9491114275167432</v>
      </c>
      <c r="DJ65" s="31">
        <f t="shared" si="21"/>
        <v>43.917101724410692</v>
      </c>
      <c r="DK65" s="1">
        <f t="shared" si="22"/>
        <v>12.571850445604598</v>
      </c>
      <c r="DL65" s="1">
        <f t="shared" si="23"/>
        <v>0</v>
      </c>
      <c r="DM65" s="23" t="s">
        <v>455</v>
      </c>
    </row>
    <row r="66" spans="1:124" x14ac:dyDescent="0.2">
      <c r="A66" s="27" t="s">
        <v>41</v>
      </c>
      <c r="C66" s="50">
        <v>13280</v>
      </c>
      <c r="D66" s="50">
        <v>5804</v>
      </c>
      <c r="E66" s="52">
        <v>23016</v>
      </c>
      <c r="F66" s="50">
        <v>4622</v>
      </c>
      <c r="G66" s="35"/>
      <c r="H66" s="1">
        <f>SUM(B66:G66)</f>
        <v>46722</v>
      </c>
      <c r="DH66" s="27">
        <f t="shared" si="19"/>
        <v>28.423440777363982</v>
      </c>
      <c r="DI66" s="1">
        <f t="shared" si="20"/>
        <v>12.422413424082873</v>
      </c>
      <c r="DJ66" s="31">
        <f t="shared" si="21"/>
        <v>49.261589829202514</v>
      </c>
      <c r="DK66" s="1">
        <f t="shared" si="22"/>
        <v>9.892555969350628</v>
      </c>
      <c r="DL66" s="1">
        <f t="shared" si="23"/>
        <v>0</v>
      </c>
      <c r="DM66" s="27" t="s">
        <v>456</v>
      </c>
    </row>
    <row r="67" spans="1:124" x14ac:dyDescent="0.2">
      <c r="A67" s="27" t="s">
        <v>350</v>
      </c>
      <c r="C67" s="50">
        <v>14225</v>
      </c>
      <c r="D67" s="50">
        <v>1959</v>
      </c>
      <c r="E67" s="52">
        <v>17909</v>
      </c>
      <c r="F67" s="50">
        <v>4334</v>
      </c>
      <c r="H67" s="1">
        <f>SUM(B67:G67)</f>
        <v>38427</v>
      </c>
      <c r="DH67" s="27">
        <f t="shared" si="19"/>
        <v>37.01824238165873</v>
      </c>
      <c r="DI67" s="1">
        <f t="shared" si="20"/>
        <v>5.0979779842298383</v>
      </c>
      <c r="DJ67" s="31">
        <f t="shared" si="21"/>
        <v>46.605251515861241</v>
      </c>
      <c r="DK67" s="1">
        <f t="shared" si="22"/>
        <v>11.278528118250188</v>
      </c>
      <c r="DL67" s="1">
        <f t="shared" si="23"/>
        <v>0</v>
      </c>
      <c r="DM67" s="27" t="s">
        <v>651</v>
      </c>
    </row>
    <row r="68" spans="1:124" x14ac:dyDescent="0.2">
      <c r="D68" s="1">
        <v>0</v>
      </c>
      <c r="DH68" s="1"/>
      <c r="DI68" s="1"/>
      <c r="DJ68" s="1"/>
      <c r="DK68" s="1"/>
      <c r="DL68" s="1"/>
      <c r="DM68" s="3" t="s">
        <v>668</v>
      </c>
    </row>
    <row r="69" spans="1:124" x14ac:dyDescent="0.2">
      <c r="A69" s="2" t="s">
        <v>42</v>
      </c>
      <c r="C69" s="5">
        <f>SUM(C24,C34,C40,C56)</f>
        <v>249136</v>
      </c>
      <c r="D69" s="5">
        <f>SUM(D24,D34,D40,D56)</f>
        <v>46234</v>
      </c>
      <c r="E69" s="5">
        <f>SUM(E24,E34,E40,E56)</f>
        <v>769000</v>
      </c>
      <c r="F69" s="5">
        <f>SUM(F24,F34,F40,F56)</f>
        <v>234699</v>
      </c>
      <c r="G69" s="5">
        <f>SUM(G24,G34,G40,G56)</f>
        <v>10333</v>
      </c>
      <c r="H69" s="1">
        <f>SUM(B69:G69)</f>
        <v>1309402</v>
      </c>
      <c r="BY69" s="5">
        <f>SUM(BY24,BY34,BY40,BY56)</f>
        <v>0</v>
      </c>
      <c r="BZ69" s="5">
        <f>SUM(BZ24,BZ34,BZ40,BZ56)</f>
        <v>0</v>
      </c>
      <c r="CA69" s="5">
        <f>SUM(CA24,CA34,CA40,CA56)</f>
        <v>32</v>
      </c>
      <c r="CB69" s="5">
        <f>SUM(CB24,CB34,CB40,CB56)</f>
        <v>0</v>
      </c>
      <c r="CE69" s="5">
        <f t="shared" ref="CE69:CN69" si="24">SUM(CE24,CE34,CE40,CE56)</f>
        <v>0</v>
      </c>
      <c r="CF69" s="5">
        <f t="shared" si="24"/>
        <v>0</v>
      </c>
      <c r="CG69" s="5">
        <f t="shared" si="24"/>
        <v>20</v>
      </c>
      <c r="CH69" s="5">
        <f t="shared" si="24"/>
        <v>0</v>
      </c>
      <c r="CI69" s="5">
        <f t="shared" si="24"/>
        <v>0</v>
      </c>
      <c r="CJ69" s="5">
        <f t="shared" si="24"/>
        <v>0</v>
      </c>
      <c r="CK69" s="5">
        <f t="shared" si="24"/>
        <v>6</v>
      </c>
      <c r="CL69" s="5">
        <f t="shared" si="24"/>
        <v>0</v>
      </c>
      <c r="CM69" s="5">
        <f t="shared" si="24"/>
        <v>0</v>
      </c>
      <c r="CN69" s="5">
        <f t="shared" si="24"/>
        <v>6</v>
      </c>
      <c r="CO69" s="2">
        <f>CD69+CJ69</f>
        <v>0</v>
      </c>
      <c r="CP69" s="2">
        <f>CE69+CK69</f>
        <v>6</v>
      </c>
      <c r="CQ69" s="2">
        <f>CF69+CL69</f>
        <v>0</v>
      </c>
      <c r="CR69" s="2">
        <f>CG69+CM69</f>
        <v>20</v>
      </c>
      <c r="CS69" s="2">
        <f>CH69+CN69</f>
        <v>6</v>
      </c>
      <c r="CT69" s="2">
        <f>CI69</f>
        <v>0</v>
      </c>
      <c r="DA69" s="5">
        <f t="shared" ref="DA69:DF69" si="25">SUM(DA24,DA34,DA40,DA56)</f>
        <v>0</v>
      </c>
      <c r="DB69" s="5">
        <f t="shared" si="25"/>
        <v>7</v>
      </c>
      <c r="DC69" s="5">
        <f t="shared" si="25"/>
        <v>0</v>
      </c>
      <c r="DD69" s="5">
        <f t="shared" si="25"/>
        <v>19</v>
      </c>
      <c r="DE69" s="5">
        <f t="shared" si="25"/>
        <v>6</v>
      </c>
      <c r="DF69" s="5">
        <f t="shared" si="25"/>
        <v>0</v>
      </c>
      <c r="DH69" s="1">
        <f>100*C69/H69</f>
        <v>19.026700738199576</v>
      </c>
      <c r="DI69" s="1">
        <f>100*D69/H69</f>
        <v>3.5309248038417538</v>
      </c>
      <c r="DJ69" s="1">
        <f>100*E69/H69</f>
        <v>58.72909923766727</v>
      </c>
      <c r="DK69" s="1">
        <f>100*F69/H69</f>
        <v>17.924136361484099</v>
      </c>
      <c r="DL69" s="1">
        <f>100*G69/H69</f>
        <v>0.78913885880730283</v>
      </c>
    </row>
    <row r="70" spans="1:124" x14ac:dyDescent="0.2">
      <c r="A70" s="2"/>
      <c r="C70" s="5"/>
      <c r="D70" s="5"/>
      <c r="E70" s="5"/>
      <c r="F70" s="5"/>
      <c r="G70" s="5"/>
      <c r="BX70" s="2" t="s">
        <v>147</v>
      </c>
      <c r="BY70" s="2"/>
      <c r="CA70" s="2"/>
      <c r="CB70" s="2"/>
      <c r="CC70" s="2"/>
      <c r="CD70" s="2" t="s">
        <v>2</v>
      </c>
      <c r="CE70" s="2"/>
      <c r="CG70" s="2"/>
      <c r="CH70" s="2"/>
      <c r="CI70" s="2"/>
      <c r="CJ70" s="2" t="s">
        <v>43</v>
      </c>
      <c r="CK70" s="2"/>
      <c r="CL70" s="2"/>
      <c r="CM70" s="2"/>
      <c r="CN70" s="2"/>
      <c r="CO70" s="2" t="s">
        <v>4</v>
      </c>
      <c r="CU70" s="1" t="s">
        <v>24</v>
      </c>
      <c r="DA70" s="1" t="s">
        <v>5</v>
      </c>
      <c r="DH70" s="1"/>
      <c r="DI70" s="1"/>
      <c r="DJ70" s="1"/>
      <c r="DK70" s="1"/>
      <c r="DL70" s="1"/>
    </row>
    <row r="71" spans="1:124" x14ac:dyDescent="0.2">
      <c r="B71" s="12" t="s">
        <v>8</v>
      </c>
      <c r="C71" s="12" t="s">
        <v>9</v>
      </c>
      <c r="D71" s="12" t="s">
        <v>10</v>
      </c>
      <c r="E71" s="12" t="s">
        <v>11</v>
      </c>
      <c r="F71" s="12" t="s">
        <v>12</v>
      </c>
      <c r="G71" s="12" t="s">
        <v>13</v>
      </c>
      <c r="H71" s="12" t="s">
        <v>14</v>
      </c>
      <c r="BX71" s="12" t="s">
        <v>15</v>
      </c>
      <c r="BY71" s="12" t="s">
        <v>16</v>
      </c>
      <c r="BZ71" s="1" t="s">
        <v>17</v>
      </c>
      <c r="CA71" s="12" t="s">
        <v>18</v>
      </c>
      <c r="CB71" s="12" t="s">
        <v>19</v>
      </c>
      <c r="CC71" s="12" t="s">
        <v>20</v>
      </c>
      <c r="CD71" s="12" t="s">
        <v>15</v>
      </c>
      <c r="CE71" s="12" t="s">
        <v>16</v>
      </c>
      <c r="CF71" s="1" t="s">
        <v>17</v>
      </c>
      <c r="CG71" s="12" t="s">
        <v>18</v>
      </c>
      <c r="CH71" s="12" t="s">
        <v>19</v>
      </c>
      <c r="CI71" s="12" t="s">
        <v>21</v>
      </c>
      <c r="CJ71" s="12" t="s">
        <v>15</v>
      </c>
      <c r="CK71" s="12" t="s">
        <v>22</v>
      </c>
      <c r="CL71" s="12" t="s">
        <v>17</v>
      </c>
      <c r="CM71" s="12" t="s">
        <v>11</v>
      </c>
      <c r="CN71" s="12" t="s">
        <v>12</v>
      </c>
      <c r="CO71" s="1" t="s">
        <v>15</v>
      </c>
      <c r="CP71" s="17" t="s">
        <v>16</v>
      </c>
      <c r="CQ71" s="17" t="s">
        <v>23</v>
      </c>
      <c r="CR71" s="17" t="s">
        <v>18</v>
      </c>
      <c r="CS71" s="17" t="s">
        <v>19</v>
      </c>
      <c r="CT71" s="17" t="s">
        <v>20</v>
      </c>
      <c r="CU71" s="1" t="s">
        <v>15</v>
      </c>
      <c r="CV71" s="1" t="s">
        <v>22</v>
      </c>
      <c r="CW71" s="1" t="s">
        <v>17</v>
      </c>
      <c r="CX71" s="1" t="s">
        <v>11</v>
      </c>
      <c r="CY71" s="1" t="s">
        <v>12</v>
      </c>
      <c r="DG71" s="1" t="s">
        <v>15</v>
      </c>
      <c r="DH71" s="1" t="s">
        <v>22</v>
      </c>
      <c r="DI71" s="1" t="s">
        <v>17</v>
      </c>
      <c r="DJ71" s="1" t="s">
        <v>11</v>
      </c>
      <c r="DK71" s="1" t="s">
        <v>12</v>
      </c>
      <c r="DL71" s="1" t="s">
        <v>21</v>
      </c>
      <c r="DN71" s="1" t="s">
        <v>15</v>
      </c>
      <c r="DO71" s="1" t="s">
        <v>22</v>
      </c>
      <c r="DP71" s="1" t="s">
        <v>17</v>
      </c>
      <c r="DQ71" s="1" t="s">
        <v>11</v>
      </c>
      <c r="DR71" s="1" t="s">
        <v>12</v>
      </c>
    </row>
    <row r="72" spans="1:124" x14ac:dyDescent="0.2">
      <c r="A72" s="2" t="s">
        <v>772</v>
      </c>
      <c r="B72" s="5">
        <f t="shared" ref="B72:G72" si="26">SUM(B87,B95,B110,B126,B136,B151,B160,B175)</f>
        <v>821144</v>
      </c>
      <c r="C72" s="5">
        <f t="shared" si="26"/>
        <v>709164</v>
      </c>
      <c r="D72" s="5">
        <f t="shared" si="26"/>
        <v>95395</v>
      </c>
      <c r="E72" s="5">
        <f t="shared" si="26"/>
        <v>1515673</v>
      </c>
      <c r="F72" s="5">
        <f t="shared" si="26"/>
        <v>1075366</v>
      </c>
      <c r="G72" s="5">
        <f t="shared" si="26"/>
        <v>24745</v>
      </c>
      <c r="H72" s="1">
        <f>SUM(B72:G72)</f>
        <v>4241487</v>
      </c>
      <c r="BX72" s="5">
        <f t="shared" ref="BX72:CN72" si="27">SUM(BX87,BX95,BX110,BX126,BX136,BX151,BX160,BX175)</f>
        <v>10</v>
      </c>
      <c r="BY72" s="5">
        <f t="shared" si="27"/>
        <v>12</v>
      </c>
      <c r="BZ72" s="5">
        <f t="shared" si="27"/>
        <v>0</v>
      </c>
      <c r="CA72" s="5">
        <f t="shared" si="27"/>
        <v>40</v>
      </c>
      <c r="CB72" s="5">
        <f t="shared" si="27"/>
        <v>16</v>
      </c>
      <c r="CC72" s="5">
        <f t="shared" si="27"/>
        <v>0</v>
      </c>
      <c r="CD72" s="5">
        <f t="shared" si="27"/>
        <v>8</v>
      </c>
      <c r="CE72" s="5">
        <f t="shared" si="27"/>
        <v>6</v>
      </c>
      <c r="CF72" s="5">
        <f t="shared" si="27"/>
        <v>0</v>
      </c>
      <c r="CG72" s="5">
        <f t="shared" si="27"/>
        <v>25</v>
      </c>
      <c r="CH72" s="5">
        <f t="shared" si="27"/>
        <v>10</v>
      </c>
      <c r="CI72" s="5">
        <f t="shared" si="27"/>
        <v>0</v>
      </c>
      <c r="CJ72" s="5">
        <f t="shared" si="27"/>
        <v>7</v>
      </c>
      <c r="CK72" s="5">
        <f t="shared" si="27"/>
        <v>7</v>
      </c>
      <c r="CL72" s="5">
        <f t="shared" si="27"/>
        <v>0</v>
      </c>
      <c r="CM72" s="5">
        <f t="shared" si="27"/>
        <v>4</v>
      </c>
      <c r="CN72" s="5">
        <f t="shared" si="27"/>
        <v>11</v>
      </c>
      <c r="CO72" s="2">
        <f>CD72+CJ72</f>
        <v>15</v>
      </c>
      <c r="CP72" s="2">
        <f>CE72+CK72</f>
        <v>13</v>
      </c>
      <c r="CQ72" s="2">
        <f>CF72+CL72</f>
        <v>0</v>
      </c>
      <c r="CR72" s="2">
        <f>CG72+CM72</f>
        <v>29</v>
      </c>
      <c r="CS72" s="2">
        <f>CH72+CN72</f>
        <v>21</v>
      </c>
      <c r="CT72" s="2">
        <f>CI72</f>
        <v>0</v>
      </c>
      <c r="CU72" s="1">
        <f>78*B72/(B72+C72+E72+F72)</f>
        <v>15.540849144709242</v>
      </c>
      <c r="CV72" s="17">
        <f>78*C72/(B72+C72+E72+F72)</f>
        <v>13.421532329114729</v>
      </c>
      <c r="CW72" s="27" t="s">
        <v>25</v>
      </c>
      <c r="CX72" s="1">
        <f>78*E72/(B72+C72+E72+F72)</f>
        <v>28.6854016417448</v>
      </c>
      <c r="CY72" s="1">
        <f>78*F72/(B72+C72+E72+F72)</f>
        <v>20.352216884431233</v>
      </c>
      <c r="DA72" s="1">
        <v>15</v>
      </c>
      <c r="DB72" s="1">
        <v>13</v>
      </c>
      <c r="DC72" s="1">
        <v>2</v>
      </c>
      <c r="DD72" s="1">
        <v>28</v>
      </c>
      <c r="DE72" s="1">
        <v>20</v>
      </c>
      <c r="DG72" s="1">
        <f>100*B72/H72</f>
        <v>19.359814140653974</v>
      </c>
      <c r="DH72" s="1">
        <f>100*C72/H72</f>
        <v>16.719702311948616</v>
      </c>
      <c r="DI72" s="1">
        <f>100*D72/H72</f>
        <v>2.2490933014765813</v>
      </c>
      <c r="DJ72" s="1">
        <f>100*E72/H72</f>
        <v>35.734472367827607</v>
      </c>
      <c r="DK72" s="1">
        <f>100*F72/H72</f>
        <v>25.353513991673204</v>
      </c>
      <c r="DL72" s="1">
        <f>100*G72/H72</f>
        <v>0.58340388642002206</v>
      </c>
      <c r="DM72" s="3" t="s">
        <v>777</v>
      </c>
      <c r="DN72" s="1">
        <f>B72/BX72</f>
        <v>82114.399999999994</v>
      </c>
      <c r="DO72" s="1">
        <f>C72/BY72</f>
        <v>59097</v>
      </c>
      <c r="DP72" s="1">
        <v>0</v>
      </c>
      <c r="DQ72" s="1">
        <f>E72/CA72</f>
        <v>37891.824999999997</v>
      </c>
      <c r="DR72" s="1">
        <f>F72/CB72</f>
        <v>67210.375</v>
      </c>
      <c r="DS72" s="1"/>
      <c r="DT72" s="1"/>
    </row>
    <row r="73" spans="1:124" x14ac:dyDescent="0.2">
      <c r="A73" s="27" t="s">
        <v>791</v>
      </c>
      <c r="B73" s="50">
        <v>821144</v>
      </c>
      <c r="C73" s="50">
        <v>709164</v>
      </c>
      <c r="D73" s="50">
        <v>95395</v>
      </c>
      <c r="E73" s="50">
        <v>1515673</v>
      </c>
      <c r="F73" s="50">
        <v>1075366</v>
      </c>
      <c r="G73" s="29">
        <v>24745</v>
      </c>
      <c r="H73" s="27">
        <f>SUM(B73:G73)</f>
        <v>4241487</v>
      </c>
      <c r="BX73" s="1">
        <v>10</v>
      </c>
      <c r="BY73" s="1">
        <v>12</v>
      </c>
      <c r="CA73" s="1">
        <v>40</v>
      </c>
      <c r="CB73" s="1">
        <v>16</v>
      </c>
      <c r="CU73" s="1">
        <f>78*B73/(B73+C73+D73+E73+F73)</f>
        <v>15.189269820159735</v>
      </c>
      <c r="CV73" s="17">
        <f>78*C73/(B73+C73+D73+E73+F73)</f>
        <v>13.117898130831813</v>
      </c>
      <c r="CW73" s="1">
        <f>78*D73/(B73+C73+D73+E73+F73)</f>
        <v>1.7645874468962057</v>
      </c>
      <c r="CX73" s="1">
        <f>78*E73/(B73+C73+D73+E73+F73)</f>
        <v>28.036454210383276</v>
      </c>
      <c r="CY73" s="1">
        <f>78*F73/(B73+C73+D73+E73+F73)</f>
        <v>19.891790391728971</v>
      </c>
      <c r="DA73" s="1">
        <v>15</v>
      </c>
      <c r="DB73" s="1">
        <v>13</v>
      </c>
      <c r="DC73" s="1">
        <v>2</v>
      </c>
      <c r="DD73" s="1">
        <v>28</v>
      </c>
      <c r="DE73" s="1">
        <v>20</v>
      </c>
      <c r="DM73" s="3" t="s">
        <v>25</v>
      </c>
    </row>
    <row r="74" spans="1:124" x14ac:dyDescent="0.2">
      <c r="A74" s="27"/>
      <c r="B74" s="50"/>
      <c r="C74" s="50"/>
      <c r="D74" s="50">
        <v>0</v>
      </c>
      <c r="E74" s="50"/>
      <c r="F74" s="50"/>
      <c r="CV74" s="17"/>
      <c r="DM74" s="3"/>
    </row>
    <row r="75" spans="1:124" x14ac:dyDescent="0.2">
      <c r="A75" s="27" t="s">
        <v>48</v>
      </c>
      <c r="B75" s="52">
        <v>18545</v>
      </c>
      <c r="C75" s="56">
        <v>4408</v>
      </c>
      <c r="D75" s="56">
        <v>1130</v>
      </c>
      <c r="E75" s="56">
        <v>15777</v>
      </c>
      <c r="F75" s="56">
        <v>14777</v>
      </c>
      <c r="G75" s="1">
        <v>589</v>
      </c>
      <c r="H75" s="1">
        <f t="shared" ref="H75:H95" si="28">SUM(B75:G75)</f>
        <v>55226</v>
      </c>
      <c r="DG75" s="31">
        <f t="shared" ref="DG75:DG87" si="29">100*B75/H75</f>
        <v>33.580197732951873</v>
      </c>
      <c r="DH75" s="1">
        <f t="shared" ref="DH75:DH87" si="30">100*C75/H75</f>
        <v>7.9817477275196467</v>
      </c>
      <c r="DI75" s="1">
        <f t="shared" ref="DI75:DI87" si="31">100*D75/H75</f>
        <v>2.0461376887697824</v>
      </c>
      <c r="DJ75" s="1">
        <f t="shared" ref="DJ75:DJ87" si="32">100*E75/H75</f>
        <v>28.568065766124651</v>
      </c>
      <c r="DK75" s="27">
        <f t="shared" ref="DK75:DK87" si="33">100*F75/H75</f>
        <v>26.757324448629269</v>
      </c>
      <c r="DL75" s="1">
        <f t="shared" ref="DL75:DL87" si="34">100*G75/H75</f>
        <v>1.0665266360047803</v>
      </c>
      <c r="DM75" s="27" t="s">
        <v>458</v>
      </c>
    </row>
    <row r="76" spans="1:124" x14ac:dyDescent="0.2">
      <c r="A76" s="27" t="s">
        <v>47</v>
      </c>
      <c r="B76" s="56">
        <v>14389</v>
      </c>
      <c r="C76" s="56">
        <v>3555</v>
      </c>
      <c r="D76" s="56">
        <v>1654</v>
      </c>
      <c r="E76" s="56">
        <v>15534</v>
      </c>
      <c r="F76" s="52">
        <v>16034</v>
      </c>
      <c r="G76" s="1">
        <v>738</v>
      </c>
      <c r="H76" s="1">
        <f t="shared" si="28"/>
        <v>51904</v>
      </c>
      <c r="DG76" s="27">
        <f t="shared" si="29"/>
        <v>27.722333538840939</v>
      </c>
      <c r="DH76" s="1">
        <f t="shared" si="30"/>
        <v>6.8491831072749694</v>
      </c>
      <c r="DI76" s="1">
        <f t="shared" si="31"/>
        <v>3.186652281134402</v>
      </c>
      <c r="DJ76" s="1">
        <f t="shared" si="32"/>
        <v>29.928329223181258</v>
      </c>
      <c r="DK76" s="31">
        <f t="shared" si="33"/>
        <v>30.891646115906287</v>
      </c>
      <c r="DL76" s="1">
        <f t="shared" si="34"/>
        <v>1.4218557336621456</v>
      </c>
      <c r="DM76" s="27" t="s">
        <v>604</v>
      </c>
    </row>
    <row r="77" spans="1:124" x14ac:dyDescent="0.2">
      <c r="A77" s="27" t="s">
        <v>297</v>
      </c>
      <c r="B77" s="56">
        <v>15699</v>
      </c>
      <c r="C77" s="56">
        <v>2242</v>
      </c>
      <c r="D77" s="56">
        <v>1904</v>
      </c>
      <c r="E77" s="56">
        <v>12938</v>
      </c>
      <c r="F77" s="52">
        <v>20929</v>
      </c>
      <c r="G77" s="1">
        <v>969</v>
      </c>
      <c r="H77" s="1">
        <f>SUM(B77:G77)</f>
        <v>54681</v>
      </c>
      <c r="DG77" s="2">
        <f t="shared" si="29"/>
        <v>28.710155264168542</v>
      </c>
      <c r="DH77" s="1">
        <f t="shared" si="30"/>
        <v>4.1001444743146616</v>
      </c>
      <c r="DI77" s="1">
        <f t="shared" si="31"/>
        <v>3.4820138622190524</v>
      </c>
      <c r="DJ77" s="1">
        <f t="shared" si="32"/>
        <v>23.66086940619228</v>
      </c>
      <c r="DK77" s="31">
        <f t="shared" si="33"/>
        <v>38.274720652511839</v>
      </c>
      <c r="DL77" s="1">
        <f t="shared" si="34"/>
        <v>1.7720963405936248</v>
      </c>
      <c r="DM77" s="27" t="s">
        <v>618</v>
      </c>
    </row>
    <row r="78" spans="1:124" x14ac:dyDescent="0.2">
      <c r="A78" s="27" t="s">
        <v>46</v>
      </c>
      <c r="B78" s="56">
        <v>3668</v>
      </c>
      <c r="C78" s="56">
        <v>4159</v>
      </c>
      <c r="D78" s="56">
        <v>1575</v>
      </c>
      <c r="E78" s="56">
        <v>14597</v>
      </c>
      <c r="F78" s="52">
        <v>19242</v>
      </c>
      <c r="G78" s="35">
        <v>378</v>
      </c>
      <c r="H78" s="1">
        <f>SUM(B78:G78)</f>
        <v>43619</v>
      </c>
      <c r="DG78" s="1">
        <f t="shared" si="29"/>
        <v>8.409179486003806</v>
      </c>
      <c r="DH78" s="1">
        <f t="shared" si="30"/>
        <v>9.5348357367202361</v>
      </c>
      <c r="DI78" s="1">
        <f t="shared" si="31"/>
        <v>3.6108118021962907</v>
      </c>
      <c r="DJ78" s="1">
        <f t="shared" si="32"/>
        <v>33.464774524863017</v>
      </c>
      <c r="DK78" s="31">
        <f t="shared" si="33"/>
        <v>44.113803617689541</v>
      </c>
      <c r="DL78" s="1">
        <f t="shared" si="34"/>
        <v>0.86659483252710978</v>
      </c>
      <c r="DM78" s="27" t="s">
        <v>660</v>
      </c>
    </row>
    <row r="79" spans="1:124" x14ac:dyDescent="0.2">
      <c r="A79" s="27" t="s">
        <v>388</v>
      </c>
      <c r="B79" s="56">
        <v>4307</v>
      </c>
      <c r="C79" s="56">
        <v>5948</v>
      </c>
      <c r="D79" s="56">
        <v>2398</v>
      </c>
      <c r="E79" s="52">
        <v>25491</v>
      </c>
      <c r="F79" s="56">
        <v>11757</v>
      </c>
      <c r="G79" s="35">
        <v>263</v>
      </c>
      <c r="H79" s="1">
        <f>SUM(B79:G79)</f>
        <v>50164</v>
      </c>
      <c r="DG79" s="27">
        <f>100*B79/H79</f>
        <v>8.5858384498843794</v>
      </c>
      <c r="DH79" s="1">
        <f>100*C79/H79</f>
        <v>11.85710868351806</v>
      </c>
      <c r="DI79" s="2">
        <f>100*D79/H79</f>
        <v>4.7803205486005904</v>
      </c>
      <c r="DJ79" s="31">
        <f>100*E79/H79</f>
        <v>50.815325731600353</v>
      </c>
      <c r="DK79" s="27">
        <f>100*F79/H79</f>
        <v>23.43712622597879</v>
      </c>
      <c r="DL79" s="1">
        <f>100*G79/H79</f>
        <v>0.52428036041782955</v>
      </c>
      <c r="DM79" s="27" t="s">
        <v>623</v>
      </c>
    </row>
    <row r="80" spans="1:124" x14ac:dyDescent="0.2">
      <c r="A80" s="27" t="s">
        <v>378</v>
      </c>
      <c r="B80" s="56">
        <v>9164</v>
      </c>
      <c r="C80" s="56">
        <v>3713</v>
      </c>
      <c r="D80" s="56">
        <v>1717</v>
      </c>
      <c r="E80" s="52">
        <v>23603</v>
      </c>
      <c r="F80" s="56">
        <v>15566</v>
      </c>
      <c r="G80" s="35"/>
      <c r="H80" s="1">
        <f>SUM(B80:G80)</f>
        <v>53763</v>
      </c>
      <c r="DG80" s="27">
        <f>100*B80/H80</f>
        <v>17.045179770474117</v>
      </c>
      <c r="DH80" s="27">
        <f>100*C80/H80</f>
        <v>6.9062366311403753</v>
      </c>
      <c r="DI80" s="1">
        <f>100*D80/H80</f>
        <v>3.1936461878987408</v>
      </c>
      <c r="DJ80" s="31">
        <f>100*E80/H80</f>
        <v>43.901939995907966</v>
      </c>
      <c r="DK80" s="27">
        <f>100*F80/H80</f>
        <v>28.9529974145788</v>
      </c>
      <c r="DL80" s="1">
        <f>100*G80/H80</f>
        <v>0</v>
      </c>
      <c r="DM80" s="27" t="s">
        <v>613</v>
      </c>
    </row>
    <row r="81" spans="1:117" x14ac:dyDescent="0.2">
      <c r="A81" s="27" t="s">
        <v>296</v>
      </c>
      <c r="B81" s="56">
        <v>12283</v>
      </c>
      <c r="C81" s="56">
        <v>2510</v>
      </c>
      <c r="D81" s="56">
        <v>1783</v>
      </c>
      <c r="E81" s="56">
        <v>12068</v>
      </c>
      <c r="F81" s="52">
        <v>28672</v>
      </c>
      <c r="G81" s="35">
        <v>1019</v>
      </c>
      <c r="H81" s="1">
        <f>SUM(B81:G81)</f>
        <v>58335</v>
      </c>
      <c r="DG81" s="27">
        <f t="shared" si="29"/>
        <v>21.055969829433444</v>
      </c>
      <c r="DH81" s="1">
        <f t="shared" si="30"/>
        <v>4.3027342075940691</v>
      </c>
      <c r="DI81" s="1">
        <f t="shared" si="31"/>
        <v>3.0564841004542727</v>
      </c>
      <c r="DJ81" s="1">
        <f t="shared" si="32"/>
        <v>20.687408931173394</v>
      </c>
      <c r="DK81" s="31">
        <f t="shared" si="33"/>
        <v>49.150595697265793</v>
      </c>
      <c r="DL81" s="1">
        <f t="shared" si="34"/>
        <v>1.7468072340790264</v>
      </c>
      <c r="DM81" s="27" t="s">
        <v>627</v>
      </c>
    </row>
    <row r="82" spans="1:117" x14ac:dyDescent="0.2">
      <c r="A82" s="27" t="s">
        <v>50</v>
      </c>
      <c r="B82" s="56">
        <v>6182</v>
      </c>
      <c r="C82" s="56">
        <v>2390</v>
      </c>
      <c r="D82" s="56">
        <v>1443</v>
      </c>
      <c r="E82" s="52">
        <v>26391</v>
      </c>
      <c r="F82" s="56">
        <v>13132</v>
      </c>
      <c r="G82" s="1">
        <v>1232</v>
      </c>
      <c r="H82" s="1">
        <f t="shared" si="28"/>
        <v>50770</v>
      </c>
      <c r="DG82" s="1">
        <f t="shared" si="29"/>
        <v>12.176482174512508</v>
      </c>
      <c r="DH82" s="1">
        <f t="shared" si="30"/>
        <v>4.7075044317510342</v>
      </c>
      <c r="DI82" s="1">
        <f t="shared" si="31"/>
        <v>2.8422296631869215</v>
      </c>
      <c r="DJ82" s="31">
        <f t="shared" si="32"/>
        <v>51.981485129013194</v>
      </c>
      <c r="DK82" s="1">
        <f t="shared" si="33"/>
        <v>25.865668701989364</v>
      </c>
      <c r="DL82" s="1">
        <f t="shared" si="34"/>
        <v>2.4266298995469766</v>
      </c>
      <c r="DM82" s="28" t="s">
        <v>459</v>
      </c>
    </row>
    <row r="83" spans="1:117" x14ac:dyDescent="0.2">
      <c r="A83" s="27" t="s">
        <v>294</v>
      </c>
      <c r="B83" s="56">
        <v>7346</v>
      </c>
      <c r="C83" s="56">
        <v>4051</v>
      </c>
      <c r="D83" s="56">
        <v>1175</v>
      </c>
      <c r="E83" s="52">
        <v>26026</v>
      </c>
      <c r="F83" s="56">
        <v>16684</v>
      </c>
      <c r="G83" s="51">
        <v>285</v>
      </c>
      <c r="H83" s="1">
        <f>SUM(B83:G83)</f>
        <v>55567</v>
      </c>
      <c r="DG83" s="27">
        <f t="shared" si="29"/>
        <v>13.220076664207173</v>
      </c>
      <c r="DH83" s="1">
        <f t="shared" si="30"/>
        <v>7.2902981985710946</v>
      </c>
      <c r="DI83" s="1">
        <f t="shared" si="31"/>
        <v>2.1145643997336547</v>
      </c>
      <c r="DJ83" s="31">
        <f t="shared" si="32"/>
        <v>46.837151546781364</v>
      </c>
      <c r="DK83" s="1">
        <f t="shared" si="33"/>
        <v>30.025014846941531</v>
      </c>
      <c r="DL83" s="1">
        <f t="shared" si="34"/>
        <v>0.51289434376518439</v>
      </c>
      <c r="DM83" s="27" t="s">
        <v>606</v>
      </c>
    </row>
    <row r="84" spans="1:117" x14ac:dyDescent="0.2">
      <c r="A84" s="27" t="s">
        <v>295</v>
      </c>
      <c r="B84" s="56">
        <v>3204</v>
      </c>
      <c r="C84" s="56">
        <v>4957</v>
      </c>
      <c r="D84" s="23">
        <v>805</v>
      </c>
      <c r="E84" s="52">
        <v>28826</v>
      </c>
      <c r="F84" s="56">
        <v>6611</v>
      </c>
      <c r="G84" s="51">
        <v>128</v>
      </c>
      <c r="H84" s="1">
        <f t="shared" si="28"/>
        <v>44531</v>
      </c>
      <c r="K84" s="7">
        <v>4039</v>
      </c>
      <c r="N84" s="1">
        <v>287</v>
      </c>
      <c r="O84" s="1">
        <f>SUM(B84:N84)</f>
        <v>93388</v>
      </c>
      <c r="DG84" s="1">
        <f t="shared" si="29"/>
        <v>7.1949877613348008</v>
      </c>
      <c r="DH84" s="1">
        <f t="shared" si="30"/>
        <v>11.131571264961487</v>
      </c>
      <c r="DI84" s="1">
        <f t="shared" si="31"/>
        <v>1.8077294469021581</v>
      </c>
      <c r="DJ84" s="31">
        <f t="shared" si="32"/>
        <v>64.732433585592062</v>
      </c>
      <c r="DK84" s="1">
        <f t="shared" si="33"/>
        <v>14.845837731018841</v>
      </c>
      <c r="DL84" s="1">
        <f t="shared" si="34"/>
        <v>0.28744021019065369</v>
      </c>
      <c r="DM84" s="27" t="s">
        <v>460</v>
      </c>
    </row>
    <row r="85" spans="1:117" x14ac:dyDescent="0.2">
      <c r="A85" s="27" t="s">
        <v>51</v>
      </c>
      <c r="B85" s="56">
        <v>7049</v>
      </c>
      <c r="C85" s="56">
        <v>3819</v>
      </c>
      <c r="D85" s="23">
        <v>886</v>
      </c>
      <c r="E85" s="52">
        <v>22234</v>
      </c>
      <c r="F85" s="56">
        <v>6144</v>
      </c>
      <c r="G85" s="1">
        <v>997</v>
      </c>
      <c r="H85" s="1">
        <f t="shared" si="28"/>
        <v>41129</v>
      </c>
      <c r="DG85" s="1">
        <f t="shared" si="29"/>
        <v>17.138758540202776</v>
      </c>
      <c r="DH85" s="1">
        <f t="shared" si="30"/>
        <v>9.2854190473874887</v>
      </c>
      <c r="DI85" s="1">
        <f t="shared" si="31"/>
        <v>2.1541977679982494</v>
      </c>
      <c r="DJ85" s="31">
        <f t="shared" si="32"/>
        <v>54.05917965425855</v>
      </c>
      <c r="DK85" s="27">
        <f t="shared" si="33"/>
        <v>14.938364657540907</v>
      </c>
      <c r="DL85" s="1">
        <f t="shared" si="34"/>
        <v>2.4240803326120255</v>
      </c>
      <c r="DM85" s="28" t="s">
        <v>461</v>
      </c>
    </row>
    <row r="86" spans="1:117" x14ac:dyDescent="0.2">
      <c r="A86" s="27" t="s">
        <v>45</v>
      </c>
      <c r="B86" s="56">
        <v>6680</v>
      </c>
      <c r="C86" s="56">
        <v>6226</v>
      </c>
      <c r="D86" s="23">
        <v>814</v>
      </c>
      <c r="E86" s="52">
        <v>29211</v>
      </c>
      <c r="F86" s="56">
        <v>8478</v>
      </c>
      <c r="G86" s="1">
        <v>249</v>
      </c>
      <c r="H86" s="1">
        <f>SUM(B86:G86)</f>
        <v>51658</v>
      </c>
      <c r="DG86" s="1">
        <f t="shared" si="29"/>
        <v>12.931201362809245</v>
      </c>
      <c r="DH86" s="27">
        <f t="shared" si="30"/>
        <v>12.052344264199156</v>
      </c>
      <c r="DI86" s="1">
        <f t="shared" si="31"/>
        <v>1.5757481900189709</v>
      </c>
      <c r="DJ86" s="2">
        <f t="shared" si="32"/>
        <v>56.546904642068995</v>
      </c>
      <c r="DK86" s="27">
        <f t="shared" si="33"/>
        <v>16.411785202679159</v>
      </c>
      <c r="DL86" s="1">
        <f t="shared" si="34"/>
        <v>0.48201633822447637</v>
      </c>
      <c r="DM86" s="28" t="s">
        <v>462</v>
      </c>
    </row>
    <row r="87" spans="1:117" x14ac:dyDescent="0.2">
      <c r="A87" s="2" t="s">
        <v>770</v>
      </c>
      <c r="B87" s="25">
        <f>SUM(B75:B86)</f>
        <v>108516</v>
      </c>
      <c r="C87" s="25">
        <f>SUM(C75:C86)</f>
        <v>47978</v>
      </c>
      <c r="D87" s="25">
        <f>SUM(D74:D86)</f>
        <v>17284</v>
      </c>
      <c r="E87" s="25">
        <f>SUM(E75:E86)</f>
        <v>252696</v>
      </c>
      <c r="F87" s="25">
        <f>SUM(F75:F86)</f>
        <v>178026</v>
      </c>
      <c r="G87" s="25">
        <f>SUM(G75:G86)</f>
        <v>6847</v>
      </c>
      <c r="H87" s="1">
        <f t="shared" si="28"/>
        <v>611347</v>
      </c>
      <c r="BX87" s="1">
        <v>1</v>
      </c>
      <c r="CA87" s="1">
        <v>7</v>
      </c>
      <c r="CB87" s="1">
        <v>4</v>
      </c>
      <c r="CD87" s="1">
        <v>1</v>
      </c>
      <c r="CG87" s="1">
        <v>4</v>
      </c>
      <c r="CH87" s="1">
        <v>2</v>
      </c>
      <c r="CJ87" s="1">
        <v>1</v>
      </c>
      <c r="CK87" s="1">
        <v>1</v>
      </c>
      <c r="CM87" s="1">
        <v>1</v>
      </c>
      <c r="CN87" s="1">
        <v>2</v>
      </c>
      <c r="CO87" s="2">
        <f>CD87+CJ87</f>
        <v>2</v>
      </c>
      <c r="CP87" s="2">
        <f>CE87+CK87</f>
        <v>1</v>
      </c>
      <c r="CQ87" s="2">
        <f>CF87+CL87</f>
        <v>0</v>
      </c>
      <c r="CR87" s="2">
        <f>CG87+CM87</f>
        <v>5</v>
      </c>
      <c r="CS87" s="2">
        <f>CH87+CN87</f>
        <v>4</v>
      </c>
      <c r="CU87" s="27">
        <f>12*B87/(B87+C87+D87+E87+F87)</f>
        <v>2.1541637717121587</v>
      </c>
      <c r="CV87" s="27">
        <f>12*C87/(B87+C87+D87+E87+F87)</f>
        <v>0.95241687344913151</v>
      </c>
      <c r="CW87" s="1">
        <f>12*D87/(B87+C87+D87+E87+F87)</f>
        <v>0.34310669975186103</v>
      </c>
      <c r="CX87" s="27">
        <f>12*E87/(B87+C87+D87+E87+F87)</f>
        <v>5.0162977667493793</v>
      </c>
      <c r="CY87" s="27">
        <f>12*F87/(B87+C87+D87+E87+F87)</f>
        <v>3.5340148883374689</v>
      </c>
      <c r="CZ87" s="27"/>
      <c r="DG87" s="1">
        <f t="shared" si="29"/>
        <v>17.750312015925488</v>
      </c>
      <c r="DH87" s="1">
        <f t="shared" si="30"/>
        <v>7.8479161589081157</v>
      </c>
      <c r="DI87" s="1">
        <f t="shared" si="31"/>
        <v>2.8271996100414332</v>
      </c>
      <c r="DJ87" s="27">
        <f t="shared" si="32"/>
        <v>41.334299505845287</v>
      </c>
      <c r="DK87" s="27">
        <f t="shared" si="33"/>
        <v>29.120286842006259</v>
      </c>
      <c r="DL87" s="1">
        <f t="shared" si="34"/>
        <v>1.1199858672734142</v>
      </c>
      <c r="DM87" s="3" t="s">
        <v>778</v>
      </c>
    </row>
    <row r="88" spans="1:117" x14ac:dyDescent="0.2">
      <c r="A88" s="3"/>
      <c r="B88" s="38"/>
      <c r="C88" s="38"/>
      <c r="D88" s="38">
        <v>0</v>
      </c>
      <c r="E88" s="38"/>
      <c r="F88" s="39"/>
      <c r="DG88" s="2"/>
      <c r="DH88" s="1"/>
      <c r="DI88" s="1"/>
      <c r="DJ88" s="1"/>
      <c r="DK88" s="27"/>
      <c r="DL88" s="1"/>
    </row>
    <row r="89" spans="1:117" x14ac:dyDescent="0.2">
      <c r="A89" s="27" t="s">
        <v>137</v>
      </c>
      <c r="B89" s="23">
        <v>908</v>
      </c>
      <c r="C89" s="56">
        <v>18201</v>
      </c>
      <c r="D89" s="23">
        <v>747</v>
      </c>
      <c r="E89" s="52">
        <v>24187</v>
      </c>
      <c r="F89" s="56">
        <v>3884</v>
      </c>
      <c r="G89" s="51">
        <v>124</v>
      </c>
      <c r="H89" s="1">
        <f t="shared" si="28"/>
        <v>48051</v>
      </c>
      <c r="DG89" s="1">
        <f t="shared" ref="DG89:DG95" si="35">100*B89/H89</f>
        <v>1.8896589040810805</v>
      </c>
      <c r="DH89" s="2">
        <f t="shared" ref="DH89:DH95" si="36">100*C89/H89</f>
        <v>37.878504089405006</v>
      </c>
      <c r="DI89" s="1">
        <f t="shared" ref="DI89:DI95" si="37">100*D89/H89</f>
        <v>1.5545982393706688</v>
      </c>
      <c r="DJ89" s="31">
        <f t="shared" ref="DJ89:DJ95" si="38">100*E89/H89</f>
        <v>50.336101225780943</v>
      </c>
      <c r="DK89" s="1">
        <f t="shared" ref="DK89:DK95" si="39">100*F89/H89</f>
        <v>8.0830783958710537</v>
      </c>
      <c r="DL89" s="1">
        <f t="shared" ref="DL89:DL95" si="40">100*G89/H89</f>
        <v>0.25805914549124886</v>
      </c>
      <c r="DM89" s="27" t="s">
        <v>436</v>
      </c>
    </row>
    <row r="90" spans="1:117" x14ac:dyDescent="0.2">
      <c r="A90" s="27" t="s">
        <v>141</v>
      </c>
      <c r="B90" s="56">
        <v>1879</v>
      </c>
      <c r="C90" s="56">
        <v>7867</v>
      </c>
      <c r="D90" s="23">
        <v>977</v>
      </c>
      <c r="E90" s="52">
        <v>24832</v>
      </c>
      <c r="F90" s="56">
        <v>4646</v>
      </c>
      <c r="G90" s="51">
        <v>129</v>
      </c>
      <c r="H90" s="1">
        <f t="shared" si="28"/>
        <v>40330</v>
      </c>
      <c r="DG90" s="1">
        <f t="shared" si="35"/>
        <v>4.6590627324572278</v>
      </c>
      <c r="DH90" s="1">
        <f t="shared" si="36"/>
        <v>19.506570790974461</v>
      </c>
      <c r="DI90" s="1">
        <f t="shared" si="37"/>
        <v>2.4225142573766427</v>
      </c>
      <c r="DJ90" s="31">
        <f t="shared" si="38"/>
        <v>61.572030746342676</v>
      </c>
      <c r="DK90" s="1">
        <f t="shared" si="39"/>
        <v>11.519960327299778</v>
      </c>
      <c r="DL90" s="1">
        <f t="shared" si="40"/>
        <v>0.31986114554921896</v>
      </c>
      <c r="DM90" s="27" t="s">
        <v>764</v>
      </c>
    </row>
    <row r="91" spans="1:117" x14ac:dyDescent="0.2">
      <c r="A91" s="27" t="s">
        <v>298</v>
      </c>
      <c r="B91" s="56">
        <v>2043</v>
      </c>
      <c r="C91" s="56">
        <v>11694</v>
      </c>
      <c r="D91" s="23">
        <v>865</v>
      </c>
      <c r="E91" s="52">
        <v>34319</v>
      </c>
      <c r="F91" s="56">
        <v>9584</v>
      </c>
      <c r="H91" s="1">
        <f t="shared" si="28"/>
        <v>58505</v>
      </c>
      <c r="DG91" s="1">
        <f t="shared" si="35"/>
        <v>3.4920092299803436</v>
      </c>
      <c r="DH91" s="27">
        <f t="shared" si="36"/>
        <v>19.988035210665757</v>
      </c>
      <c r="DI91" s="1">
        <f t="shared" si="37"/>
        <v>1.4785061105888386</v>
      </c>
      <c r="DJ91" s="3">
        <f t="shared" si="38"/>
        <v>58.659943594564567</v>
      </c>
      <c r="DK91" s="27">
        <f t="shared" si="39"/>
        <v>16.381505854200494</v>
      </c>
      <c r="DL91" s="1">
        <f t="shared" si="40"/>
        <v>0</v>
      </c>
      <c r="DM91" s="27" t="s">
        <v>763</v>
      </c>
    </row>
    <row r="92" spans="1:117" x14ac:dyDescent="0.2">
      <c r="A92" s="27" t="s">
        <v>299</v>
      </c>
      <c r="B92" s="56">
        <v>1282</v>
      </c>
      <c r="C92" s="56">
        <v>7414</v>
      </c>
      <c r="D92" s="56">
        <v>1581</v>
      </c>
      <c r="E92" s="52">
        <v>29755</v>
      </c>
      <c r="F92" s="56">
        <v>11229</v>
      </c>
      <c r="G92" s="1">
        <v>332</v>
      </c>
      <c r="H92" s="1">
        <f>SUM(B92:G92)</f>
        <v>51593</v>
      </c>
      <c r="DG92" s="1">
        <f>100*B92/H92</f>
        <v>2.4848332138080749</v>
      </c>
      <c r="DH92" s="1">
        <f>100*C92/H92</f>
        <v>14.370166495454809</v>
      </c>
      <c r="DI92" s="1">
        <f>100*D92/H92</f>
        <v>3.0643691973717364</v>
      </c>
      <c r="DJ92" s="31">
        <f>100*E92/H92</f>
        <v>57.672552478049347</v>
      </c>
      <c r="DK92" s="27">
        <f>100*F92/H92</f>
        <v>21.764580466342334</v>
      </c>
      <c r="DL92" s="1">
        <f>100*G92/H92</f>
        <v>0.64349814897369795</v>
      </c>
      <c r="DM92" s="27" t="s">
        <v>762</v>
      </c>
    </row>
    <row r="93" spans="1:117" x14ac:dyDescent="0.2">
      <c r="A93" s="27" t="s">
        <v>377</v>
      </c>
      <c r="B93" s="56">
        <v>5338</v>
      </c>
      <c r="C93" s="56">
        <v>6049</v>
      </c>
      <c r="D93" s="56">
        <v>1245</v>
      </c>
      <c r="E93" s="52">
        <v>29974</v>
      </c>
      <c r="F93" s="56">
        <v>11769</v>
      </c>
      <c r="G93" s="51">
        <v>230</v>
      </c>
      <c r="H93" s="1">
        <f>SUM(B93:G93)</f>
        <v>54605</v>
      </c>
      <c r="DG93" s="1">
        <f>100*B93/H93</f>
        <v>9.7756615694533462</v>
      </c>
      <c r="DH93" s="1">
        <f>100*C93/H93</f>
        <v>11.07774013368739</v>
      </c>
      <c r="DI93" s="1">
        <f>100*D93/H93</f>
        <v>2.2800109880047614</v>
      </c>
      <c r="DJ93" s="3">
        <f>100*E93/H93</f>
        <v>54.892409120043951</v>
      </c>
      <c r="DK93" s="2">
        <f>100*F93/H93</f>
        <v>21.552971339620914</v>
      </c>
      <c r="DL93" s="1">
        <f>100*G93/H93</f>
        <v>0.42120684918963464</v>
      </c>
      <c r="DM93" s="28" t="s">
        <v>761</v>
      </c>
    </row>
    <row r="94" spans="1:117" x14ac:dyDescent="0.2">
      <c r="A94" s="27" t="s">
        <v>49</v>
      </c>
      <c r="B94" s="56">
        <v>1681</v>
      </c>
      <c r="C94" s="56">
        <v>10857</v>
      </c>
      <c r="D94" s="56">
        <v>1812</v>
      </c>
      <c r="E94" s="52">
        <v>39965</v>
      </c>
      <c r="F94" s="56">
        <v>7997</v>
      </c>
      <c r="H94" s="1">
        <f t="shared" si="28"/>
        <v>62312</v>
      </c>
      <c r="DG94" s="1">
        <f t="shared" si="35"/>
        <v>2.6977147258954934</v>
      </c>
      <c r="DH94" s="27">
        <f t="shared" si="36"/>
        <v>17.423610219540379</v>
      </c>
      <c r="DI94" s="27">
        <f t="shared" si="37"/>
        <v>2.9079471048915138</v>
      </c>
      <c r="DJ94" s="31">
        <f t="shared" si="38"/>
        <v>64.136923866991907</v>
      </c>
      <c r="DK94" s="27">
        <f t="shared" si="39"/>
        <v>12.833804082680704</v>
      </c>
      <c r="DL94" s="1">
        <f t="shared" si="40"/>
        <v>0</v>
      </c>
      <c r="DM94" s="27" t="s">
        <v>463</v>
      </c>
    </row>
    <row r="95" spans="1:117" x14ac:dyDescent="0.2">
      <c r="A95" s="2" t="s">
        <v>760</v>
      </c>
      <c r="B95" s="7">
        <f>SUM(B89:B94)</f>
        <v>13131</v>
      </c>
      <c r="C95" s="7">
        <f>SUM(C89:C94)</f>
        <v>62082</v>
      </c>
      <c r="D95" s="7">
        <f>SUM(D88:D94)</f>
        <v>7227</v>
      </c>
      <c r="E95" s="7">
        <f>SUM(E89:E94)</f>
        <v>183032</v>
      </c>
      <c r="F95" s="7">
        <f>SUM(F89:F94)</f>
        <v>49109</v>
      </c>
      <c r="G95" s="7">
        <f>SUM(G89:G94)</f>
        <v>815</v>
      </c>
      <c r="H95" s="27">
        <f t="shared" si="28"/>
        <v>315396</v>
      </c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>
        <v>6</v>
      </c>
      <c r="CB95" s="27">
        <v>0</v>
      </c>
      <c r="CC95" s="27"/>
      <c r="CD95" s="27"/>
      <c r="CE95" s="27"/>
      <c r="CF95" s="27"/>
      <c r="CG95" s="27">
        <v>4</v>
      </c>
      <c r="CH95" s="27">
        <v>0</v>
      </c>
      <c r="CI95" s="27"/>
      <c r="CJ95" s="27">
        <v>0</v>
      </c>
      <c r="CK95" s="27">
        <v>1</v>
      </c>
      <c r="CL95" s="27"/>
      <c r="CM95" s="27"/>
      <c r="CN95" s="27">
        <v>1</v>
      </c>
      <c r="CO95" s="2">
        <f>CD95+CJ95</f>
        <v>0</v>
      </c>
      <c r="CP95" s="2">
        <f>CE95+CK95</f>
        <v>1</v>
      </c>
      <c r="CQ95" s="2">
        <f>CF95+CL95</f>
        <v>0</v>
      </c>
      <c r="CR95" s="2">
        <f>CG95+CM95</f>
        <v>4</v>
      </c>
      <c r="CS95" s="2">
        <f>CH95+CN95</f>
        <v>1</v>
      </c>
      <c r="CT95" s="27"/>
      <c r="CU95" s="27">
        <f>6*B95/(B95+C95+D95+E95+F95)</f>
        <v>0.25044742053715896</v>
      </c>
      <c r="CV95" s="27">
        <f>6*C95/(B95+C95+D95+E95+F95)</f>
        <v>1.1840893124505294</v>
      </c>
      <c r="CW95" s="1">
        <f>6*D95/(B95+C95+D95+E95+F95)</f>
        <v>0.13784049259173314</v>
      </c>
      <c r="CX95" s="27">
        <f>6*E95/(B95+C95+D95+E95+F95)</f>
        <v>3.4909673502214056</v>
      </c>
      <c r="CY95" s="27">
        <f>6*F95/(B95+C95+D95+E95+F95)</f>
        <v>0.93665542419917291</v>
      </c>
      <c r="CZ95" s="27"/>
      <c r="DB95" s="27"/>
      <c r="DC95" s="27"/>
      <c r="DD95" s="27"/>
      <c r="DE95" s="27"/>
      <c r="DF95" s="27"/>
      <c r="DG95" s="27">
        <f t="shared" si="35"/>
        <v>4.1633375185481105</v>
      </c>
      <c r="DH95" s="27">
        <f t="shared" si="36"/>
        <v>19.683826047254879</v>
      </c>
      <c r="DI95" s="27">
        <f t="shared" si="37"/>
        <v>2.2914050907430656</v>
      </c>
      <c r="DJ95" s="27">
        <f t="shared" si="38"/>
        <v>58.032441755761013</v>
      </c>
      <c r="DK95" s="27">
        <f t="shared" si="39"/>
        <v>15.570584281347893</v>
      </c>
      <c r="DL95" s="27">
        <f t="shared" si="40"/>
        <v>0.25840530634503928</v>
      </c>
      <c r="DM95" s="3"/>
    </row>
    <row r="96" spans="1:117" x14ac:dyDescent="0.2">
      <c r="A96" s="2"/>
      <c r="B96" s="7"/>
      <c r="C96" s="7"/>
      <c r="D96" s="7">
        <v>0</v>
      </c>
      <c r="E96" s="7"/>
      <c r="F96" s="7"/>
      <c r="G96" s="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"/>
      <c r="CP96" s="2"/>
      <c r="CQ96" s="2"/>
      <c r="CR96" s="2"/>
      <c r="CS96" s="2"/>
      <c r="CT96" s="27"/>
      <c r="CU96" s="27"/>
      <c r="CV96" s="27"/>
      <c r="CX96" s="27"/>
      <c r="CY96" s="27"/>
      <c r="CZ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3"/>
    </row>
    <row r="97" spans="1:117" x14ac:dyDescent="0.2">
      <c r="A97" s="27" t="s">
        <v>52</v>
      </c>
      <c r="B97" s="56">
        <v>9836</v>
      </c>
      <c r="C97" s="56">
        <v>6259</v>
      </c>
      <c r="D97" s="56">
        <v>1089</v>
      </c>
      <c r="E97" s="52">
        <v>24557</v>
      </c>
      <c r="F97" s="56">
        <v>13225</v>
      </c>
      <c r="G97" s="1">
        <v>203</v>
      </c>
      <c r="H97" s="1">
        <f>SUM(B97:G97)</f>
        <v>55169</v>
      </c>
      <c r="DG97" s="1">
        <f t="shared" ref="DG97:DG109" si="41">100*B97/H97</f>
        <v>17.828853160289292</v>
      </c>
      <c r="DH97" s="1">
        <f t="shared" ref="DH97:DH109" si="42">100*C97/H97</f>
        <v>11.345139480505356</v>
      </c>
      <c r="DI97" s="1">
        <f t="shared" ref="DI97:DI109" si="43">100*D97/H97</f>
        <v>1.9739346372056772</v>
      </c>
      <c r="DJ97" s="31">
        <f t="shared" ref="DJ97:DJ109" si="44">100*E97/H97</f>
        <v>44.512316699595786</v>
      </c>
      <c r="DK97" s="27">
        <f t="shared" ref="DK97:DK109" si="45">100*F97/H97</f>
        <v>23.971795754862331</v>
      </c>
      <c r="DL97" s="1">
        <f t="shared" ref="DL97:DL109" si="46">100*G97/H97</f>
        <v>0.36796026754155414</v>
      </c>
      <c r="DM97" s="27" t="s">
        <v>659</v>
      </c>
    </row>
    <row r="98" spans="1:117" x14ac:dyDescent="0.2">
      <c r="A98" s="27" t="s">
        <v>372</v>
      </c>
      <c r="B98" s="56">
        <v>11820</v>
      </c>
      <c r="C98" s="56">
        <v>6498</v>
      </c>
      <c r="D98" s="56">
        <v>1057</v>
      </c>
      <c r="E98" s="52">
        <v>22323</v>
      </c>
      <c r="F98" s="56">
        <v>12827</v>
      </c>
      <c r="H98" s="1">
        <f>SUM(B98:G98)</f>
        <v>54525</v>
      </c>
      <c r="DG98" s="27">
        <f t="shared" si="41"/>
        <v>21.678129298486933</v>
      </c>
      <c r="DH98" s="1">
        <f t="shared" si="42"/>
        <v>11.917469050894086</v>
      </c>
      <c r="DI98" s="1">
        <f t="shared" si="43"/>
        <v>1.9385602934433745</v>
      </c>
      <c r="DJ98" s="31">
        <f t="shared" si="44"/>
        <v>40.940852819807425</v>
      </c>
      <c r="DK98" s="27">
        <f t="shared" si="45"/>
        <v>23.524988537368181</v>
      </c>
      <c r="DL98" s="1">
        <f t="shared" si="46"/>
        <v>0</v>
      </c>
      <c r="DM98" s="27" t="s">
        <v>658</v>
      </c>
    </row>
    <row r="99" spans="1:117" x14ac:dyDescent="0.2">
      <c r="A99" s="27" t="s">
        <v>142</v>
      </c>
      <c r="B99" s="56">
        <v>9068</v>
      </c>
      <c r="C99" s="56">
        <v>7262</v>
      </c>
      <c r="D99" s="56">
        <v>1280</v>
      </c>
      <c r="E99" s="52">
        <v>25082</v>
      </c>
      <c r="F99" s="56">
        <v>11391</v>
      </c>
      <c r="G99" s="51">
        <v>260</v>
      </c>
      <c r="H99" s="1">
        <f>SUM(B99:G99)</f>
        <v>54343</v>
      </c>
      <c r="DG99" s="27">
        <f t="shared" si="41"/>
        <v>16.686601770237196</v>
      </c>
      <c r="DH99" s="1">
        <f t="shared" si="42"/>
        <v>13.363266658079237</v>
      </c>
      <c r="DI99" s="1">
        <f t="shared" si="43"/>
        <v>2.3554091603334375</v>
      </c>
      <c r="DJ99" s="31">
        <f t="shared" si="44"/>
        <v>46.154978562096311</v>
      </c>
      <c r="DK99" s="27">
        <f t="shared" si="45"/>
        <v>20.961301363561084</v>
      </c>
      <c r="DL99" s="1">
        <f t="shared" si="46"/>
        <v>0.47844248569272951</v>
      </c>
      <c r="DM99" s="28" t="s">
        <v>607</v>
      </c>
    </row>
    <row r="100" spans="1:117" x14ac:dyDescent="0.2">
      <c r="A100" s="27" t="s">
        <v>300</v>
      </c>
      <c r="B100" s="56">
        <v>6731</v>
      </c>
      <c r="C100" s="56">
        <v>9811</v>
      </c>
      <c r="D100" s="23">
        <v>921</v>
      </c>
      <c r="E100" s="52">
        <v>25857</v>
      </c>
      <c r="F100" s="56">
        <v>10710</v>
      </c>
      <c r="G100" s="51">
        <v>175</v>
      </c>
      <c r="H100" s="1">
        <f>SUM(B100:G100)</f>
        <v>54205</v>
      </c>
      <c r="DG100" s="1">
        <f t="shared" si="41"/>
        <v>12.417673646342589</v>
      </c>
      <c r="DH100" s="2">
        <f t="shared" si="42"/>
        <v>18.09980629093257</v>
      </c>
      <c r="DI100" s="1">
        <f t="shared" si="43"/>
        <v>1.6991052485933031</v>
      </c>
      <c r="DJ100" s="31">
        <f t="shared" si="44"/>
        <v>47.702241490637398</v>
      </c>
      <c r="DK100" s="27">
        <f t="shared" si="45"/>
        <v>19.758324877778804</v>
      </c>
      <c r="DL100" s="1">
        <f t="shared" si="46"/>
        <v>0.32284844571533994</v>
      </c>
      <c r="DM100" s="27" t="s">
        <v>605</v>
      </c>
    </row>
    <row r="101" spans="1:117" x14ac:dyDescent="0.2">
      <c r="A101" s="27" t="s">
        <v>143</v>
      </c>
      <c r="B101" s="52">
        <v>19238</v>
      </c>
      <c r="C101" s="56">
        <v>6615</v>
      </c>
      <c r="D101" s="56">
        <v>1016</v>
      </c>
      <c r="E101" s="56">
        <v>16316</v>
      </c>
      <c r="F101" s="56">
        <v>14928</v>
      </c>
      <c r="G101" s="51">
        <v>171</v>
      </c>
      <c r="H101" s="1">
        <f t="shared" ref="H101:H106" si="47">SUM(B101:G101)</f>
        <v>58284</v>
      </c>
      <c r="DG101" s="31">
        <f t="shared" si="41"/>
        <v>33.007343353235882</v>
      </c>
      <c r="DH101" s="27">
        <f t="shared" si="42"/>
        <v>11.349598517603459</v>
      </c>
      <c r="DI101" s="1">
        <f t="shared" si="43"/>
        <v>1.7431885251527006</v>
      </c>
      <c r="DJ101" s="1">
        <f t="shared" si="44"/>
        <v>27.99396060668451</v>
      </c>
      <c r="DK101" s="27">
        <f t="shared" si="45"/>
        <v>25.612518015235743</v>
      </c>
      <c r="DL101" s="1">
        <f t="shared" si="46"/>
        <v>0.29339098208770847</v>
      </c>
      <c r="DM101" s="27" t="s">
        <v>645</v>
      </c>
    </row>
    <row r="102" spans="1:117" x14ac:dyDescent="0.2">
      <c r="A102" s="27" t="s">
        <v>373</v>
      </c>
      <c r="B102" s="56">
        <v>15238</v>
      </c>
      <c r="C102" s="56">
        <v>7000</v>
      </c>
      <c r="D102" s="56">
        <v>1352</v>
      </c>
      <c r="E102" s="52">
        <v>18281</v>
      </c>
      <c r="F102" s="56">
        <v>14022</v>
      </c>
      <c r="G102" s="1">
        <v>355</v>
      </c>
      <c r="H102" s="1">
        <f t="shared" si="47"/>
        <v>56248</v>
      </c>
      <c r="DG102" s="1">
        <f t="shared" si="41"/>
        <v>27.090741004124592</v>
      </c>
      <c r="DH102" s="2">
        <f t="shared" si="42"/>
        <v>12.444886929313043</v>
      </c>
      <c r="DI102" s="1">
        <f t="shared" si="43"/>
        <v>2.4036410183473191</v>
      </c>
      <c r="DJ102" s="31">
        <f t="shared" si="44"/>
        <v>32.500711136395964</v>
      </c>
      <c r="DK102" s="27">
        <f t="shared" si="45"/>
        <v>24.928886360403926</v>
      </c>
      <c r="DL102" s="1">
        <f t="shared" si="46"/>
        <v>0.63113355141516148</v>
      </c>
      <c r="DM102" s="27" t="s">
        <v>476</v>
      </c>
    </row>
    <row r="103" spans="1:117" x14ac:dyDescent="0.2">
      <c r="A103" s="27" t="s">
        <v>55</v>
      </c>
      <c r="B103" s="52">
        <v>22618</v>
      </c>
      <c r="C103" s="56">
        <v>7053</v>
      </c>
      <c r="D103" s="56">
        <v>1242</v>
      </c>
      <c r="E103" s="56">
        <v>17798</v>
      </c>
      <c r="F103" s="56">
        <v>15167</v>
      </c>
      <c r="G103" s="50">
        <v>1333</v>
      </c>
      <c r="H103" s="1">
        <f t="shared" si="47"/>
        <v>65211</v>
      </c>
      <c r="DG103" s="31">
        <f t="shared" si="41"/>
        <v>34.684332397908328</v>
      </c>
      <c r="DH103" s="1">
        <f t="shared" si="42"/>
        <v>10.815659934673597</v>
      </c>
      <c r="DI103" s="1">
        <f t="shared" si="43"/>
        <v>1.9045866494916501</v>
      </c>
      <c r="DJ103" s="1">
        <f t="shared" si="44"/>
        <v>27.292941374921408</v>
      </c>
      <c r="DK103" s="27">
        <f t="shared" si="45"/>
        <v>23.258345984573154</v>
      </c>
      <c r="DL103" s="1">
        <f t="shared" si="46"/>
        <v>2.0441336584318597</v>
      </c>
      <c r="DM103" s="27" t="s">
        <v>800</v>
      </c>
    </row>
    <row r="104" spans="1:117" x14ac:dyDescent="0.2">
      <c r="A104" s="27" t="s">
        <v>158</v>
      </c>
      <c r="B104" s="52">
        <v>19405</v>
      </c>
      <c r="C104" s="56">
        <v>5093</v>
      </c>
      <c r="D104" s="23">
        <v>976</v>
      </c>
      <c r="E104" s="56">
        <v>14484</v>
      </c>
      <c r="F104" s="56">
        <v>12431</v>
      </c>
      <c r="G104" s="51">
        <v>620</v>
      </c>
      <c r="H104" s="1">
        <f t="shared" si="47"/>
        <v>53009</v>
      </c>
      <c r="DG104" s="31">
        <f t="shared" si="41"/>
        <v>36.606991265634136</v>
      </c>
      <c r="DH104" s="1">
        <f t="shared" si="42"/>
        <v>9.6078024486407969</v>
      </c>
      <c r="DI104" s="1">
        <f t="shared" si="43"/>
        <v>1.8411967779056386</v>
      </c>
      <c r="DJ104" s="1">
        <f t="shared" si="44"/>
        <v>27.323662019657039</v>
      </c>
      <c r="DK104" s="27">
        <f t="shared" si="45"/>
        <v>23.450734780886265</v>
      </c>
      <c r="DL104" s="1">
        <f t="shared" si="46"/>
        <v>1.1696127072761229</v>
      </c>
      <c r="DM104" s="28" t="s">
        <v>468</v>
      </c>
    </row>
    <row r="105" spans="1:117" x14ac:dyDescent="0.2">
      <c r="A105" s="27" t="s">
        <v>56</v>
      </c>
      <c r="B105" s="52">
        <v>18875</v>
      </c>
      <c r="C105" s="56">
        <v>5705</v>
      </c>
      <c r="D105" s="56">
        <v>1335</v>
      </c>
      <c r="E105" s="56">
        <v>15995</v>
      </c>
      <c r="F105" s="56">
        <v>14566</v>
      </c>
      <c r="G105" s="51">
        <v>213</v>
      </c>
      <c r="H105" s="1">
        <f>SUM(B105:G105)</f>
        <v>56689</v>
      </c>
      <c r="DG105" s="31">
        <f t="shared" si="41"/>
        <v>33.295701106034677</v>
      </c>
      <c r="DH105" s="27">
        <f t="shared" si="42"/>
        <v>10.06368078463194</v>
      </c>
      <c r="DI105" s="1">
        <f t="shared" si="43"/>
        <v>2.3549542239235124</v>
      </c>
      <c r="DJ105" s="1">
        <f t="shared" si="44"/>
        <v>28.21535042071654</v>
      </c>
      <c r="DK105" s="27">
        <f t="shared" si="45"/>
        <v>25.694579195258338</v>
      </c>
      <c r="DL105" s="1">
        <f t="shared" si="46"/>
        <v>0.37573426943498739</v>
      </c>
      <c r="DM105" s="27" t="s">
        <v>469</v>
      </c>
    </row>
    <row r="106" spans="1:117" x14ac:dyDescent="0.2">
      <c r="A106" s="27" t="s">
        <v>140</v>
      </c>
      <c r="B106" s="52">
        <v>18157</v>
      </c>
      <c r="C106" s="56">
        <v>4793</v>
      </c>
      <c r="D106" s="56">
        <v>1436</v>
      </c>
      <c r="E106" s="56">
        <v>14933</v>
      </c>
      <c r="F106" s="56">
        <v>17077</v>
      </c>
      <c r="G106" s="1">
        <v>261</v>
      </c>
      <c r="H106" s="1">
        <f t="shared" si="47"/>
        <v>56657</v>
      </c>
      <c r="DG106" s="31">
        <f t="shared" si="41"/>
        <v>32.04723158656477</v>
      </c>
      <c r="DH106" s="1">
        <f t="shared" si="42"/>
        <v>8.4596784157297424</v>
      </c>
      <c r="DI106" s="1">
        <f t="shared" si="43"/>
        <v>2.5345500114725454</v>
      </c>
      <c r="DJ106" s="1">
        <f t="shared" si="44"/>
        <v>26.356849109553984</v>
      </c>
      <c r="DK106" s="2">
        <f t="shared" si="45"/>
        <v>30.141024057045026</v>
      </c>
      <c r="DL106" s="1">
        <f t="shared" si="46"/>
        <v>0.46066681963393757</v>
      </c>
      <c r="DM106" s="27" t="s">
        <v>799</v>
      </c>
    </row>
    <row r="107" spans="1:117" x14ac:dyDescent="0.2">
      <c r="A107" s="27" t="s">
        <v>303</v>
      </c>
      <c r="B107" s="56">
        <v>18792</v>
      </c>
      <c r="C107" s="56">
        <v>6209</v>
      </c>
      <c r="D107" s="56">
        <v>1251</v>
      </c>
      <c r="E107" s="52">
        <v>20277</v>
      </c>
      <c r="F107" s="56">
        <v>16644</v>
      </c>
      <c r="H107" s="1">
        <f>SUM(B107:G107)</f>
        <v>63173</v>
      </c>
      <c r="DG107" s="27">
        <f t="shared" si="41"/>
        <v>29.746885536542511</v>
      </c>
      <c r="DH107" s="27">
        <f t="shared" si="42"/>
        <v>9.8285660012980234</v>
      </c>
      <c r="DI107" s="1">
        <f t="shared" si="43"/>
        <v>1.9802763838981843</v>
      </c>
      <c r="DJ107" s="31">
        <f t="shared" si="44"/>
        <v>32.097573330378488</v>
      </c>
      <c r="DK107" s="27">
        <f t="shared" si="45"/>
        <v>26.346698747882797</v>
      </c>
      <c r="DL107" s="1">
        <f t="shared" si="46"/>
        <v>0</v>
      </c>
      <c r="DM107" s="27" t="s">
        <v>470</v>
      </c>
    </row>
    <row r="108" spans="1:117" x14ac:dyDescent="0.2">
      <c r="A108" s="27" t="s">
        <v>57</v>
      </c>
      <c r="B108" s="56">
        <v>14755</v>
      </c>
      <c r="C108" s="56">
        <v>6099</v>
      </c>
      <c r="D108" s="56">
        <v>1136</v>
      </c>
      <c r="E108" s="52">
        <v>18787</v>
      </c>
      <c r="F108" s="56">
        <v>17111</v>
      </c>
      <c r="G108" s="51">
        <v>158</v>
      </c>
      <c r="H108" s="1">
        <f>SUM(B108:G108)</f>
        <v>58046</v>
      </c>
      <c r="DG108" s="27">
        <f t="shared" si="41"/>
        <v>25.419494883368362</v>
      </c>
      <c r="DH108" s="27">
        <f t="shared" si="42"/>
        <v>10.507183957550907</v>
      </c>
      <c r="DI108" s="1">
        <f t="shared" si="43"/>
        <v>1.9570685318540468</v>
      </c>
      <c r="DJ108" s="31">
        <f t="shared" si="44"/>
        <v>32.365709954174278</v>
      </c>
      <c r="DK108" s="27">
        <f t="shared" si="45"/>
        <v>29.478344761051581</v>
      </c>
      <c r="DL108" s="1">
        <f t="shared" si="46"/>
        <v>0.27219791200082694</v>
      </c>
      <c r="DM108" s="27" t="s">
        <v>435</v>
      </c>
    </row>
    <row r="109" spans="1:117" x14ac:dyDescent="0.2">
      <c r="A109" s="27" t="s">
        <v>149</v>
      </c>
      <c r="B109" s="52">
        <v>18710</v>
      </c>
      <c r="C109" s="56">
        <v>6020</v>
      </c>
      <c r="D109" s="56">
        <v>1301</v>
      </c>
      <c r="E109" s="56">
        <v>15514</v>
      </c>
      <c r="F109" s="56">
        <v>17873</v>
      </c>
      <c r="G109" s="35"/>
      <c r="H109" s="1">
        <f>SUM(B109:G109)</f>
        <v>59418</v>
      </c>
      <c r="DG109" s="31">
        <f t="shared" si="41"/>
        <v>31.48877444545424</v>
      </c>
      <c r="DH109" s="1">
        <f t="shared" si="42"/>
        <v>10.131609949846847</v>
      </c>
      <c r="DI109" s="1">
        <f t="shared" si="43"/>
        <v>2.1895721835134134</v>
      </c>
      <c r="DJ109" s="1">
        <f t="shared" si="44"/>
        <v>26.109933016930896</v>
      </c>
      <c r="DK109" s="2">
        <f t="shared" si="45"/>
        <v>30.080110404254604</v>
      </c>
      <c r="DL109" s="1">
        <f t="shared" si="46"/>
        <v>0</v>
      </c>
      <c r="DM109" s="27" t="s">
        <v>672</v>
      </c>
    </row>
    <row r="110" spans="1:117" x14ac:dyDescent="0.2">
      <c r="A110" s="2" t="s">
        <v>771</v>
      </c>
      <c r="B110" s="25">
        <f>SUM(B97:B109)</f>
        <v>203243</v>
      </c>
      <c r="C110" s="25">
        <f t="shared" ref="C110:G110" si="48">SUM(C97:C109)</f>
        <v>84417</v>
      </c>
      <c r="D110" s="25">
        <f>SUM(D96:D109)</f>
        <v>15392</v>
      </c>
      <c r="E110" s="25">
        <f t="shared" si="48"/>
        <v>250204</v>
      </c>
      <c r="F110" s="25">
        <f t="shared" si="48"/>
        <v>187972</v>
      </c>
      <c r="G110" s="25">
        <f t="shared" si="48"/>
        <v>3749</v>
      </c>
      <c r="H110" s="27">
        <f t="shared" ref="H110" si="49">SUM(B110:G110)</f>
        <v>744977</v>
      </c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>
        <v>6</v>
      </c>
      <c r="BY110" s="27"/>
      <c r="BZ110" s="27"/>
      <c r="CA110" s="27">
        <v>7</v>
      </c>
      <c r="CB110" s="27">
        <v>0</v>
      </c>
      <c r="CC110" s="27"/>
      <c r="CD110" s="27">
        <v>4</v>
      </c>
      <c r="CE110" s="27"/>
      <c r="CF110" s="27"/>
      <c r="CG110" s="27">
        <v>4</v>
      </c>
      <c r="CH110" s="27">
        <v>0</v>
      </c>
      <c r="CI110" s="27"/>
      <c r="CJ110" s="27">
        <v>0</v>
      </c>
      <c r="CK110" s="27">
        <v>2</v>
      </c>
      <c r="CL110" s="27"/>
      <c r="CM110" s="27">
        <v>0</v>
      </c>
      <c r="CN110" s="27">
        <v>3</v>
      </c>
      <c r="CO110" s="2">
        <f>CD110+CJ110</f>
        <v>4</v>
      </c>
      <c r="CP110" s="2">
        <f>CE110+CK110</f>
        <v>2</v>
      </c>
      <c r="CQ110" s="2">
        <f>CF110+CL110</f>
        <v>0</v>
      </c>
      <c r="CR110" s="2">
        <f>CG110+CM110</f>
        <v>4</v>
      </c>
      <c r="CS110" s="2">
        <f>CH110+CN110</f>
        <v>3</v>
      </c>
      <c r="CT110" s="27"/>
      <c r="CU110" s="27">
        <f>13*B110/(B110+C110+D110+E110+F110)</f>
        <v>3.5645698759356095</v>
      </c>
      <c r="CV110" s="27">
        <f>13*C110/(B110+C110+D110+E110+F110)</f>
        <v>1.4805444478621963</v>
      </c>
      <c r="CW110" s="1">
        <f>13*D110/(B110+C110+D110+E110+F110)</f>
        <v>0.26995202555758824</v>
      </c>
      <c r="CX110" s="27">
        <f>13*E110/(B110+C110+D110+E110+F110)</f>
        <v>4.3881936462195172</v>
      </c>
      <c r="CY110" s="27">
        <f>13*F110/(B110+C110+D110+E110+F110)</f>
        <v>3.296740004425089</v>
      </c>
      <c r="CZ110" s="27"/>
      <c r="DB110" s="27"/>
      <c r="DC110" s="27"/>
      <c r="DD110" s="27"/>
      <c r="DE110" s="27"/>
      <c r="DF110" s="27"/>
      <c r="DG110" s="27">
        <f t="shared" ref="DG110" si="50">100*B110/H110</f>
        <v>27.281781853667965</v>
      </c>
      <c r="DH110" s="27">
        <f t="shared" ref="DH110" si="51">100*C110/H110</f>
        <v>11.331490770856012</v>
      </c>
      <c r="DI110" s="27">
        <f t="shared" ref="DI110" si="52">100*D110/H110</f>
        <v>2.0661040542191236</v>
      </c>
      <c r="DJ110" s="27">
        <f t="shared" ref="DJ110" si="53">100*E110/H110</f>
        <v>33.585466396949165</v>
      </c>
      <c r="DK110" s="27">
        <f t="shared" ref="DK110" si="54">100*F110/H110</f>
        <v>25.231919911621432</v>
      </c>
      <c r="DL110" s="27">
        <f t="shared" ref="DL110" si="55">100*G110/H110</f>
        <v>0.50323701268629772</v>
      </c>
      <c r="DM110" s="3" t="s">
        <v>778</v>
      </c>
    </row>
    <row r="111" spans="1:117" x14ac:dyDescent="0.2">
      <c r="A111" s="27"/>
      <c r="B111" s="52"/>
      <c r="C111" s="56"/>
      <c r="D111" s="56"/>
      <c r="E111" s="56"/>
      <c r="F111" s="56"/>
      <c r="G111" s="35"/>
      <c r="DG111" s="31"/>
      <c r="DH111" s="1"/>
      <c r="DI111" s="1"/>
      <c r="DJ111" s="1"/>
      <c r="DK111" s="27"/>
      <c r="DL111" s="1"/>
      <c r="DM111" s="27"/>
    </row>
    <row r="112" spans="1:117" x14ac:dyDescent="0.2">
      <c r="B112" s="12" t="s">
        <v>8</v>
      </c>
      <c r="C112" s="12" t="s">
        <v>9</v>
      </c>
      <c r="D112" s="12" t="s">
        <v>10</v>
      </c>
      <c r="E112" s="12" t="s">
        <v>11</v>
      </c>
      <c r="F112" s="12" t="s">
        <v>12</v>
      </c>
      <c r="G112" s="12" t="s">
        <v>13</v>
      </c>
      <c r="H112" s="12" t="s">
        <v>14</v>
      </c>
      <c r="BX112" s="12" t="s">
        <v>15</v>
      </c>
      <c r="BY112" s="12" t="s">
        <v>16</v>
      </c>
      <c r="BZ112" s="1" t="s">
        <v>17</v>
      </c>
      <c r="CA112" s="12" t="s">
        <v>18</v>
      </c>
      <c r="CB112" s="12" t="s">
        <v>19</v>
      </c>
      <c r="CC112" s="12" t="s">
        <v>20</v>
      </c>
      <c r="CD112" s="12" t="s">
        <v>15</v>
      </c>
      <c r="CE112" s="12" t="s">
        <v>16</v>
      </c>
      <c r="CF112" s="1" t="s">
        <v>17</v>
      </c>
      <c r="CG112" s="12" t="s">
        <v>18</v>
      </c>
      <c r="CH112" s="12" t="s">
        <v>19</v>
      </c>
      <c r="CI112" s="12" t="s">
        <v>21</v>
      </c>
      <c r="CJ112" s="12" t="s">
        <v>15</v>
      </c>
      <c r="CK112" s="12" t="s">
        <v>22</v>
      </c>
      <c r="CL112" s="12" t="s">
        <v>17</v>
      </c>
      <c r="CM112" s="12" t="s">
        <v>11</v>
      </c>
      <c r="CN112" s="12" t="s">
        <v>12</v>
      </c>
      <c r="CO112" s="1" t="s">
        <v>15</v>
      </c>
      <c r="CP112" s="17" t="s">
        <v>16</v>
      </c>
      <c r="CQ112" s="17" t="s">
        <v>23</v>
      </c>
      <c r="CR112" s="17" t="s">
        <v>18</v>
      </c>
      <c r="CS112" s="17" t="s">
        <v>19</v>
      </c>
      <c r="CT112" s="17" t="s">
        <v>20</v>
      </c>
      <c r="CU112" s="1" t="s">
        <v>15</v>
      </c>
      <c r="CV112" s="1" t="s">
        <v>22</v>
      </c>
      <c r="CW112" s="1" t="s">
        <v>17</v>
      </c>
      <c r="CX112" s="1" t="s">
        <v>11</v>
      </c>
      <c r="CY112" s="1" t="s">
        <v>12</v>
      </c>
      <c r="DA112" s="1" t="s">
        <v>15</v>
      </c>
      <c r="DB112" s="1" t="s">
        <v>22</v>
      </c>
      <c r="DC112" s="1" t="s">
        <v>17</v>
      </c>
      <c r="DD112" s="1" t="s">
        <v>11</v>
      </c>
      <c r="DE112" s="1" t="s">
        <v>12</v>
      </c>
      <c r="DF112" s="1" t="s">
        <v>21</v>
      </c>
      <c r="DG112" s="1" t="s">
        <v>15</v>
      </c>
      <c r="DH112" s="1" t="s">
        <v>22</v>
      </c>
      <c r="DI112" s="1" t="s">
        <v>17</v>
      </c>
      <c r="DJ112" s="1" t="s">
        <v>11</v>
      </c>
      <c r="DK112" s="1" t="s">
        <v>12</v>
      </c>
      <c r="DL112" s="1" t="s">
        <v>13</v>
      </c>
    </row>
    <row r="113" spans="1:117" x14ac:dyDescent="0.2">
      <c r="B113" s="12"/>
      <c r="C113" s="12"/>
      <c r="D113" s="12">
        <v>0</v>
      </c>
      <c r="E113" s="12"/>
      <c r="F113" s="12"/>
      <c r="G113" s="12"/>
      <c r="H113" s="12"/>
      <c r="BX113" s="12"/>
      <c r="BY113" s="12"/>
      <c r="CA113" s="12"/>
      <c r="CB113" s="12"/>
      <c r="CC113" s="12"/>
      <c r="CD113" s="12"/>
      <c r="CE113" s="12"/>
      <c r="CG113" s="12"/>
      <c r="CH113" s="12"/>
      <c r="CI113" s="12"/>
      <c r="CJ113" s="12"/>
      <c r="CK113" s="12"/>
      <c r="CL113" s="12"/>
      <c r="CM113" s="12"/>
      <c r="CN113" s="12"/>
      <c r="CP113" s="17"/>
      <c r="CQ113" s="17"/>
      <c r="CR113" s="17"/>
      <c r="CS113" s="17"/>
      <c r="CT113" s="17"/>
      <c r="DG113" s="1"/>
      <c r="DH113" s="1"/>
      <c r="DI113" s="1"/>
      <c r="DJ113" s="1"/>
      <c r="DK113" s="1"/>
      <c r="DL113" s="1"/>
    </row>
    <row r="114" spans="1:117" x14ac:dyDescent="0.2">
      <c r="A114" s="27" t="s">
        <v>369</v>
      </c>
      <c r="B114" s="50">
        <v>15873</v>
      </c>
      <c r="C114" s="50">
        <v>5087</v>
      </c>
      <c r="D114" s="50">
        <v>1447</v>
      </c>
      <c r="E114" s="58">
        <v>17468</v>
      </c>
      <c r="F114" s="52">
        <v>18171</v>
      </c>
      <c r="G114" s="51">
        <v>153</v>
      </c>
      <c r="H114" s="1">
        <f t="shared" ref="H114:H126" si="56">SUM(B114:G114)</f>
        <v>58199</v>
      </c>
      <c r="DG114" s="1">
        <f t="shared" ref="DG114:DG126" si="57">100*B114/H114</f>
        <v>27.27366449595354</v>
      </c>
      <c r="DH114" s="1">
        <f t="shared" ref="DH114:DH126" si="58">100*C114/H114</f>
        <v>8.7407000120276983</v>
      </c>
      <c r="DI114" s="1">
        <f t="shared" ref="DI114:DI126" si="59">100*D114/H114</f>
        <v>2.486297015412636</v>
      </c>
      <c r="DJ114" s="1">
        <f t="shared" ref="DJ114:DJ126" si="60">100*E114/H114</f>
        <v>30.014261413426347</v>
      </c>
      <c r="DK114" s="31">
        <f t="shared" ref="DK114:DK126" si="61">100*F114/H114</f>
        <v>31.222185948212168</v>
      </c>
      <c r="DL114" s="1">
        <f t="shared" ref="DL114:DL126" si="62">100*G114/H114</f>
        <v>0.26289111496761114</v>
      </c>
      <c r="DM114" s="28" t="s">
        <v>653</v>
      </c>
    </row>
    <row r="115" spans="1:117" x14ac:dyDescent="0.2">
      <c r="A115" s="27" t="s">
        <v>371</v>
      </c>
      <c r="B115" s="50">
        <v>13974</v>
      </c>
      <c r="C115" s="50">
        <v>4961</v>
      </c>
      <c r="D115" s="50">
        <v>1510</v>
      </c>
      <c r="E115" s="52">
        <v>18301</v>
      </c>
      <c r="F115" s="58">
        <v>12468</v>
      </c>
      <c r="G115" s="1">
        <v>493</v>
      </c>
      <c r="H115" s="1">
        <f>SUM(B115:G115)</f>
        <v>51707</v>
      </c>
      <c r="DG115" s="1">
        <f t="shared" si="57"/>
        <v>27.025354400758118</v>
      </c>
      <c r="DH115" s="1">
        <f t="shared" si="58"/>
        <v>9.5944456263175191</v>
      </c>
      <c r="DI115" s="1">
        <f t="shared" si="59"/>
        <v>2.9203009263736051</v>
      </c>
      <c r="DJ115" s="31">
        <f t="shared" si="60"/>
        <v>35.39366043282341</v>
      </c>
      <c r="DK115" s="27">
        <f t="shared" si="61"/>
        <v>24.112789370878218</v>
      </c>
      <c r="DL115" s="1">
        <f t="shared" si="62"/>
        <v>0.95344924284913068</v>
      </c>
      <c r="DM115" s="28" t="s">
        <v>808</v>
      </c>
    </row>
    <row r="116" spans="1:117" x14ac:dyDescent="0.2">
      <c r="A116" s="27" t="s">
        <v>370</v>
      </c>
      <c r="B116" s="52">
        <v>17007</v>
      </c>
      <c r="C116" s="50">
        <v>6079</v>
      </c>
      <c r="D116" s="50">
        <v>5056</v>
      </c>
      <c r="E116" s="56">
        <v>16794</v>
      </c>
      <c r="F116" s="58">
        <v>14454</v>
      </c>
      <c r="G116" s="35"/>
      <c r="H116" s="1">
        <f t="shared" si="56"/>
        <v>59390</v>
      </c>
      <c r="DG116" s="31">
        <f t="shared" si="57"/>
        <v>28.63613402929786</v>
      </c>
      <c r="DH116" s="1">
        <f t="shared" si="58"/>
        <v>10.235729920862099</v>
      </c>
      <c r="DI116" s="1">
        <f t="shared" si="59"/>
        <v>8.5132177134197669</v>
      </c>
      <c r="DJ116" s="3">
        <f t="shared" si="60"/>
        <v>28.277487792557668</v>
      </c>
      <c r="DK116" s="27">
        <f t="shared" si="61"/>
        <v>24.337430543862602</v>
      </c>
      <c r="DL116" s="1">
        <f t="shared" si="62"/>
        <v>0</v>
      </c>
      <c r="DM116" s="27" t="s">
        <v>464</v>
      </c>
    </row>
    <row r="117" spans="1:117" x14ac:dyDescent="0.2">
      <c r="A117" s="27" t="s">
        <v>353</v>
      </c>
      <c r="B117" s="50">
        <v>16460</v>
      </c>
      <c r="C117" s="50">
        <v>6284</v>
      </c>
      <c r="D117" s="50">
        <v>1388</v>
      </c>
      <c r="E117" s="52">
        <v>18848</v>
      </c>
      <c r="F117" s="58">
        <v>14296</v>
      </c>
      <c r="G117" s="51">
        <v>641</v>
      </c>
      <c r="H117" s="1">
        <f t="shared" si="56"/>
        <v>57917</v>
      </c>
      <c r="DG117" s="2">
        <f t="shared" si="57"/>
        <v>28.419980316660048</v>
      </c>
      <c r="DH117" s="1">
        <f t="shared" si="58"/>
        <v>10.850009496348223</v>
      </c>
      <c r="DI117" s="1">
        <f t="shared" si="59"/>
        <v>2.3965329695944195</v>
      </c>
      <c r="DJ117" s="31">
        <f t="shared" si="60"/>
        <v>32.543122053973789</v>
      </c>
      <c r="DK117" s="27">
        <f t="shared" si="61"/>
        <v>24.683598943315435</v>
      </c>
      <c r="DL117" s="1">
        <f t="shared" si="62"/>
        <v>1.1067562201080856</v>
      </c>
      <c r="DM117" s="27" t="s">
        <v>765</v>
      </c>
    </row>
    <row r="118" spans="1:117" x14ac:dyDescent="0.2">
      <c r="A118" s="27" t="s">
        <v>380</v>
      </c>
      <c r="B118" s="57">
        <v>18387</v>
      </c>
      <c r="C118" s="57">
        <v>6173</v>
      </c>
      <c r="D118" s="57">
        <v>1498</v>
      </c>
      <c r="E118" s="56">
        <v>19494</v>
      </c>
      <c r="F118" s="39">
        <v>20641</v>
      </c>
      <c r="G118" s="38">
        <v>245</v>
      </c>
      <c r="H118" s="1">
        <f>SUM(B118:G118)</f>
        <v>66438</v>
      </c>
      <c r="DG118" s="1">
        <f>100*B118/H118</f>
        <v>27.675426713627743</v>
      </c>
      <c r="DH118" s="1">
        <f>100*C118/H118</f>
        <v>9.2913693970318185</v>
      </c>
      <c r="DI118" s="1">
        <f>100*D118/H118</f>
        <v>2.2547337367169389</v>
      </c>
      <c r="DJ118" s="1">
        <f>100*E118/H118</f>
        <v>29.341641831481983</v>
      </c>
      <c r="DK118" s="31">
        <f>100*F118/H118</f>
        <v>31.068063457659772</v>
      </c>
      <c r="DL118" s="1">
        <f>100*G118/H118</f>
        <v>0.36876486348174237</v>
      </c>
      <c r="DM118" s="27" t="s">
        <v>136</v>
      </c>
    </row>
    <row r="119" spans="1:117" x14ac:dyDescent="0.2">
      <c r="A119" s="27" t="s">
        <v>54</v>
      </c>
      <c r="B119" s="50">
        <v>14979</v>
      </c>
      <c r="C119" s="50">
        <v>6549</v>
      </c>
      <c r="D119" s="50">
        <v>1281</v>
      </c>
      <c r="E119" s="52">
        <v>20022</v>
      </c>
      <c r="F119" s="56">
        <v>17555</v>
      </c>
      <c r="H119" s="1">
        <f>SUM(B119:G119)</f>
        <v>60386</v>
      </c>
      <c r="DG119" s="27">
        <f>100*B119/H119</f>
        <v>24.805418474480842</v>
      </c>
      <c r="DH119" s="1">
        <f>100*C119/H119</f>
        <v>10.845229026595568</v>
      </c>
      <c r="DI119" s="1">
        <f>100*D119/H119</f>
        <v>2.1213526314046303</v>
      </c>
      <c r="DJ119" s="31">
        <f>100*E119/H119</f>
        <v>33.156691948464875</v>
      </c>
      <c r="DK119" s="27">
        <f>100*F119/H119</f>
        <v>29.071307919054085</v>
      </c>
      <c r="DL119" s="1">
        <f>100*G119/H119</f>
        <v>0</v>
      </c>
      <c r="DM119" s="27" t="s">
        <v>467</v>
      </c>
    </row>
    <row r="120" spans="1:117" x14ac:dyDescent="0.2">
      <c r="A120" s="27" t="s">
        <v>306</v>
      </c>
      <c r="B120" s="50">
        <v>13200</v>
      </c>
      <c r="C120" s="50">
        <v>9098</v>
      </c>
      <c r="D120" s="50">
        <v>1243</v>
      </c>
      <c r="E120" s="56">
        <v>14980</v>
      </c>
      <c r="F120" s="52">
        <v>15578</v>
      </c>
      <c r="G120" s="51">
        <v>270</v>
      </c>
      <c r="H120" s="1">
        <f>SUM(B120:G120)</f>
        <v>54369</v>
      </c>
      <c r="DG120" s="1">
        <f>100*B120/H120</f>
        <v>24.27854108039508</v>
      </c>
      <c r="DH120" s="2">
        <f>100*C120/H120</f>
        <v>16.733800511320791</v>
      </c>
      <c r="DI120" s="1">
        <f>100*D120/H120</f>
        <v>2.2862292850705366</v>
      </c>
      <c r="DJ120" s="1">
        <f>100*E120/H120</f>
        <v>27.552465559418049</v>
      </c>
      <c r="DK120" s="31">
        <f>100*F120/H120</f>
        <v>28.652357041696554</v>
      </c>
      <c r="DL120" s="1">
        <f>100*G120/H120</f>
        <v>0.49660652209899026</v>
      </c>
      <c r="DM120" s="27" t="s">
        <v>644</v>
      </c>
    </row>
    <row r="121" spans="1:117" x14ac:dyDescent="0.2">
      <c r="A121" s="27" t="s">
        <v>150</v>
      </c>
      <c r="B121" s="50">
        <v>6071</v>
      </c>
      <c r="C121" s="50">
        <v>7215</v>
      </c>
      <c r="D121" s="50">
        <v>1081</v>
      </c>
      <c r="E121" s="52">
        <v>28818</v>
      </c>
      <c r="F121" s="58">
        <v>14075</v>
      </c>
      <c r="H121" s="1">
        <f t="shared" si="56"/>
        <v>57260</v>
      </c>
      <c r="DG121" s="1">
        <f t="shared" si="57"/>
        <v>10.602514844568635</v>
      </c>
      <c r="DH121" s="2">
        <f t="shared" si="58"/>
        <v>12.600419140761439</v>
      </c>
      <c r="DI121" s="1">
        <f t="shared" si="59"/>
        <v>1.8878798463150541</v>
      </c>
      <c r="DJ121" s="31">
        <f t="shared" si="60"/>
        <v>50.328326929793924</v>
      </c>
      <c r="DK121" s="27">
        <f t="shared" si="61"/>
        <v>24.580859238560951</v>
      </c>
      <c r="DL121" s="1">
        <f t="shared" si="62"/>
        <v>0</v>
      </c>
      <c r="DM121" s="27" t="s">
        <v>661</v>
      </c>
    </row>
    <row r="122" spans="1:117" x14ac:dyDescent="0.2">
      <c r="A122" s="27" t="s">
        <v>151</v>
      </c>
      <c r="B122" s="50">
        <v>15107</v>
      </c>
      <c r="C122" s="50">
        <v>6859</v>
      </c>
      <c r="D122" s="50">
        <v>1235</v>
      </c>
      <c r="E122" s="52">
        <v>20993</v>
      </c>
      <c r="F122" s="58">
        <v>13174</v>
      </c>
      <c r="G122" s="35">
        <v>204</v>
      </c>
      <c r="H122" s="1">
        <f t="shared" si="56"/>
        <v>57572</v>
      </c>
      <c r="DG122" s="1">
        <f t="shared" si="57"/>
        <v>26.240186201625789</v>
      </c>
      <c r="DH122" s="27">
        <f t="shared" si="58"/>
        <v>11.913777530744111</v>
      </c>
      <c r="DI122" s="1">
        <f t="shared" si="59"/>
        <v>2.1451399986104356</v>
      </c>
      <c r="DJ122" s="31">
        <f t="shared" si="60"/>
        <v>36.463906065448484</v>
      </c>
      <c r="DK122" s="27">
        <f t="shared" si="61"/>
        <v>22.882651288820956</v>
      </c>
      <c r="DL122" s="1">
        <f t="shared" si="62"/>
        <v>0.35433891475022583</v>
      </c>
      <c r="DM122" s="27" t="s">
        <v>465</v>
      </c>
    </row>
    <row r="123" spans="1:117" x14ac:dyDescent="0.2">
      <c r="A123" s="27" t="s">
        <v>379</v>
      </c>
      <c r="B123" s="50">
        <v>12615</v>
      </c>
      <c r="C123" s="50">
        <v>5805</v>
      </c>
      <c r="D123" s="50">
        <v>982</v>
      </c>
      <c r="E123" s="52">
        <v>20245</v>
      </c>
      <c r="F123" s="58">
        <v>11986</v>
      </c>
      <c r="G123" s="51">
        <v>149</v>
      </c>
      <c r="H123" s="1">
        <f t="shared" si="56"/>
        <v>51782</v>
      </c>
      <c r="DG123" s="27">
        <f t="shared" si="57"/>
        <v>24.361747325325403</v>
      </c>
      <c r="DH123" s="1">
        <f t="shared" si="58"/>
        <v>11.210459232938087</v>
      </c>
      <c r="DI123" s="1">
        <f t="shared" si="59"/>
        <v>1.896411880576262</v>
      </c>
      <c r="DJ123" s="31">
        <f t="shared" si="60"/>
        <v>39.096597273183733</v>
      </c>
      <c r="DK123" s="27">
        <f t="shared" si="61"/>
        <v>23.147039511799466</v>
      </c>
      <c r="DL123" s="1">
        <f t="shared" si="62"/>
        <v>0.28774477617704997</v>
      </c>
      <c r="DM123" s="28" t="s">
        <v>466</v>
      </c>
    </row>
    <row r="124" spans="1:117" x14ac:dyDescent="0.2">
      <c r="A124" s="27" t="s">
        <v>301</v>
      </c>
      <c r="B124" s="50">
        <v>17452</v>
      </c>
      <c r="C124" s="50">
        <v>6132</v>
      </c>
      <c r="D124" s="51">
        <v>867</v>
      </c>
      <c r="E124" s="56">
        <v>17955</v>
      </c>
      <c r="F124" s="52">
        <v>18726</v>
      </c>
      <c r="G124" s="1">
        <v>403</v>
      </c>
      <c r="H124" s="1">
        <f t="shared" si="56"/>
        <v>61535</v>
      </c>
      <c r="DG124" s="2">
        <f t="shared" si="57"/>
        <v>28.36109531161128</v>
      </c>
      <c r="DH124" s="1">
        <f t="shared" si="58"/>
        <v>9.9650605346550751</v>
      </c>
      <c r="DI124" s="1">
        <f t="shared" si="59"/>
        <v>1.4089542536767694</v>
      </c>
      <c r="DJ124" s="1">
        <f t="shared" si="60"/>
        <v>29.178516291541399</v>
      </c>
      <c r="DK124" s="31">
        <f t="shared" si="61"/>
        <v>30.431461769724546</v>
      </c>
      <c r="DL124" s="1">
        <f t="shared" si="62"/>
        <v>0.65491183879093195</v>
      </c>
      <c r="DM124" s="27" t="s">
        <v>807</v>
      </c>
    </row>
    <row r="125" spans="1:117" x14ac:dyDescent="0.2">
      <c r="A125" s="27" t="s">
        <v>381</v>
      </c>
      <c r="B125" s="50">
        <v>9858</v>
      </c>
      <c r="C125" s="50">
        <v>9048</v>
      </c>
      <c r="D125" s="50">
        <v>1445</v>
      </c>
      <c r="E125" s="52">
        <v>30550</v>
      </c>
      <c r="F125" s="58">
        <v>14627</v>
      </c>
      <c r="H125" s="1">
        <f t="shared" si="56"/>
        <v>65528</v>
      </c>
      <c r="DG125" s="1">
        <f t="shared" si="57"/>
        <v>15.043950677572946</v>
      </c>
      <c r="DH125" s="27">
        <f t="shared" si="58"/>
        <v>13.807837870833842</v>
      </c>
      <c r="DI125" s="1">
        <f t="shared" si="59"/>
        <v>2.205164204614821</v>
      </c>
      <c r="DJ125" s="31">
        <f t="shared" si="60"/>
        <v>46.621291661579782</v>
      </c>
      <c r="DK125" s="27">
        <f t="shared" si="61"/>
        <v>22.321755585398609</v>
      </c>
      <c r="DL125" s="1">
        <f t="shared" si="62"/>
        <v>0</v>
      </c>
      <c r="DM125" s="27" t="s">
        <v>671</v>
      </c>
    </row>
    <row r="126" spans="1:117" x14ac:dyDescent="0.2">
      <c r="A126" s="2" t="s">
        <v>775</v>
      </c>
      <c r="B126" s="25">
        <f>SUM(B114:B125)</f>
        <v>170983</v>
      </c>
      <c r="C126" s="25">
        <f>SUM(C114:C125)</f>
        <v>79290</v>
      </c>
      <c r="D126" s="25">
        <f>SUM(D113:D125)</f>
        <v>19033</v>
      </c>
      <c r="E126" s="25">
        <f>SUM(E114:E125)</f>
        <v>244468</v>
      </c>
      <c r="F126" s="25">
        <f>SUM(F114:F125)</f>
        <v>185751</v>
      </c>
      <c r="G126" s="25">
        <f>SUM(G114:G125)</f>
        <v>2558</v>
      </c>
      <c r="H126" s="27">
        <f t="shared" si="56"/>
        <v>702083</v>
      </c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>
        <v>1</v>
      </c>
      <c r="BY126" s="27"/>
      <c r="BZ126" s="27"/>
      <c r="CA126" s="27">
        <v>7</v>
      </c>
      <c r="CB126" s="27">
        <v>4</v>
      </c>
      <c r="CC126" s="27"/>
      <c r="CD126" s="27">
        <v>1</v>
      </c>
      <c r="CE126" s="27"/>
      <c r="CF126" s="27"/>
      <c r="CG126" s="27">
        <v>4</v>
      </c>
      <c r="CH126" s="27">
        <v>2</v>
      </c>
      <c r="CI126" s="27"/>
      <c r="CJ126" s="27">
        <v>2</v>
      </c>
      <c r="CK126" s="27">
        <v>2</v>
      </c>
      <c r="CL126" s="27"/>
      <c r="CM126" s="27">
        <v>0</v>
      </c>
      <c r="CN126" s="27">
        <v>1</v>
      </c>
      <c r="CO126" s="2">
        <f>CD126+CJ126</f>
        <v>3</v>
      </c>
      <c r="CP126" s="2">
        <f>CE126+CK126</f>
        <v>2</v>
      </c>
      <c r="CQ126" s="2">
        <f>CF126+CL126</f>
        <v>0</v>
      </c>
      <c r="CR126" s="2">
        <f>CG126+CM126</f>
        <v>4</v>
      </c>
      <c r="CS126" s="2">
        <f>CH126+CN126</f>
        <v>3</v>
      </c>
      <c r="CT126" s="27"/>
      <c r="CU126" s="27">
        <f>12*B126/(B126+C126+D126+E126+F126)</f>
        <v>2.9331274793609952</v>
      </c>
      <c r="CV126" s="27">
        <f>12*C126/(B126+C126+D126+E126+F126)</f>
        <v>1.3601801222257961</v>
      </c>
      <c r="CW126" s="1">
        <f>12*D126/(B126+C126+D126+E126+F126)</f>
        <v>0.32650155462635361</v>
      </c>
      <c r="CX126" s="27">
        <f>12*E126/(B126+C126+D126+E126+F126)</f>
        <v>4.1937257424681036</v>
      </c>
      <c r="CY126" s="27">
        <f>12*F126/(B126+C126+D126+E126+F126)</f>
        <v>3.1864651013187522</v>
      </c>
      <c r="CZ126" s="27"/>
      <c r="DB126" s="27"/>
      <c r="DC126" s="27"/>
      <c r="DD126" s="27"/>
      <c r="DE126" s="27"/>
      <c r="DF126" s="27"/>
      <c r="DG126" s="27">
        <f t="shared" si="57"/>
        <v>24.353673283643101</v>
      </c>
      <c r="DH126" s="27">
        <f t="shared" si="58"/>
        <v>11.293536519186478</v>
      </c>
      <c r="DI126" s="27">
        <f t="shared" si="59"/>
        <v>2.7109330378317091</v>
      </c>
      <c r="DJ126" s="27">
        <f t="shared" si="60"/>
        <v>34.820384484455545</v>
      </c>
      <c r="DK126" s="27">
        <f t="shared" si="61"/>
        <v>26.457128288250818</v>
      </c>
      <c r="DL126" s="27">
        <f t="shared" si="62"/>
        <v>0.36434438663234975</v>
      </c>
      <c r="DM126" s="3" t="s">
        <v>778</v>
      </c>
    </row>
    <row r="127" spans="1:117" x14ac:dyDescent="0.2">
      <c r="A127" s="27" t="s">
        <v>25</v>
      </c>
      <c r="E127" s="27"/>
      <c r="CW127" s="27"/>
      <c r="DM127" s="3" t="s">
        <v>25</v>
      </c>
    </row>
    <row r="128" spans="1:117" x14ac:dyDescent="0.2">
      <c r="B128" s="12" t="s">
        <v>8</v>
      </c>
      <c r="C128" s="12" t="s">
        <v>9</v>
      </c>
      <c r="D128" s="12" t="s">
        <v>10</v>
      </c>
      <c r="E128" s="47" t="s">
        <v>11</v>
      </c>
      <c r="F128" s="12" t="s">
        <v>12</v>
      </c>
      <c r="G128" s="12" t="s">
        <v>13</v>
      </c>
      <c r="H128" s="12" t="s">
        <v>14</v>
      </c>
      <c r="BX128" s="2" t="s">
        <v>147</v>
      </c>
      <c r="BY128" s="2"/>
      <c r="CA128" s="2"/>
      <c r="CB128" s="2"/>
      <c r="CC128" s="2"/>
      <c r="CD128" s="2" t="s">
        <v>2</v>
      </c>
      <c r="CE128" s="2"/>
      <c r="CG128" s="2"/>
      <c r="CH128" s="2"/>
      <c r="CI128" s="2"/>
      <c r="CJ128" s="2" t="s">
        <v>43</v>
      </c>
      <c r="CK128" s="2"/>
      <c r="CL128" s="2"/>
      <c r="CM128" s="2"/>
      <c r="CN128" s="2"/>
      <c r="CO128" s="2" t="s">
        <v>4</v>
      </c>
      <c r="DA128" s="1" t="s">
        <v>5</v>
      </c>
    </row>
    <row r="129" spans="1:118" x14ac:dyDescent="0.2">
      <c r="B129" s="12"/>
      <c r="C129" s="12"/>
      <c r="D129" s="12">
        <v>0</v>
      </c>
      <c r="E129" s="47"/>
      <c r="F129" s="12"/>
      <c r="G129" s="12"/>
      <c r="H129" s="12"/>
      <c r="BX129" s="2"/>
      <c r="BY129" s="2"/>
      <c r="CA129" s="2"/>
      <c r="CB129" s="2"/>
      <c r="CC129" s="2"/>
      <c r="CD129" s="2"/>
      <c r="CE129" s="2"/>
      <c r="CG129" s="2"/>
      <c r="CH129" s="2"/>
      <c r="CI129" s="2"/>
      <c r="CJ129" s="2"/>
      <c r="CK129" s="2"/>
      <c r="CL129" s="2"/>
      <c r="CM129" s="2"/>
      <c r="CN129" s="2"/>
      <c r="CO129" s="2"/>
    </row>
    <row r="130" spans="1:118" x14ac:dyDescent="0.2">
      <c r="A130" s="27" t="s">
        <v>628</v>
      </c>
      <c r="B130" s="56">
        <v>9525</v>
      </c>
      <c r="C130" s="56">
        <v>5680</v>
      </c>
      <c r="D130" s="56">
        <v>1118</v>
      </c>
      <c r="E130" s="52">
        <v>22093</v>
      </c>
      <c r="F130" s="56">
        <v>12650</v>
      </c>
      <c r="H130" s="1">
        <f>SUM(B130:G130)</f>
        <v>51066</v>
      </c>
      <c r="DG130" s="27">
        <f t="shared" ref="DG130:DG136" si="63">100*B130/H130</f>
        <v>18.652332275878276</v>
      </c>
      <c r="DH130" s="2">
        <f t="shared" ref="DH130:DH136" si="64">100*C130/H130</f>
        <v>11.122860611757334</v>
      </c>
      <c r="DI130" s="1">
        <f t="shared" ref="DI130:DI136" si="65">100*D130/H130</f>
        <v>2.1893236204127993</v>
      </c>
      <c r="DJ130" s="31">
        <f t="shared" ref="DJ130:DJ136" si="66">100*E130/H130</f>
        <v>43.263619629499082</v>
      </c>
      <c r="DK130" s="27">
        <f t="shared" ref="DK130:DK136" si="67">100*F130/H130</f>
        <v>24.771863862452513</v>
      </c>
      <c r="DL130" s="1">
        <f t="shared" ref="DL130:DL136" si="68">100*G130/H130</f>
        <v>0</v>
      </c>
      <c r="DM130" s="27" t="s">
        <v>646</v>
      </c>
    </row>
    <row r="131" spans="1:118" x14ac:dyDescent="0.2">
      <c r="A131" s="27" t="s">
        <v>58</v>
      </c>
      <c r="B131" s="56">
        <v>5455</v>
      </c>
      <c r="C131" s="56">
        <v>4733</v>
      </c>
      <c r="D131" s="23">
        <v>942</v>
      </c>
      <c r="E131" s="52">
        <v>31076</v>
      </c>
      <c r="F131" s="56">
        <v>15352</v>
      </c>
      <c r="G131" s="1">
        <v>242</v>
      </c>
      <c r="H131" s="1">
        <f t="shared" ref="H131:H136" si="69">SUM(B131:G131)</f>
        <v>57800</v>
      </c>
      <c r="DG131" s="1">
        <f t="shared" si="63"/>
        <v>9.437716262975778</v>
      </c>
      <c r="DH131" s="1">
        <f t="shared" si="64"/>
        <v>8.188581314878892</v>
      </c>
      <c r="DI131" s="1">
        <f t="shared" si="65"/>
        <v>1.6297577854671281</v>
      </c>
      <c r="DJ131" s="31">
        <f t="shared" si="66"/>
        <v>53.764705882352942</v>
      </c>
      <c r="DK131" s="27">
        <f t="shared" si="67"/>
        <v>26.560553633217992</v>
      </c>
      <c r="DL131" s="1">
        <f t="shared" si="68"/>
        <v>0.41868512110726641</v>
      </c>
      <c r="DM131" s="27" t="s">
        <v>471</v>
      </c>
    </row>
    <row r="132" spans="1:118" x14ac:dyDescent="0.2">
      <c r="A132" s="27" t="s">
        <v>302</v>
      </c>
      <c r="B132" s="56">
        <v>3625</v>
      </c>
      <c r="C132" s="56">
        <v>4278</v>
      </c>
      <c r="D132" s="56">
        <v>1035</v>
      </c>
      <c r="E132" s="52">
        <v>28478</v>
      </c>
      <c r="F132" s="56">
        <v>17472</v>
      </c>
      <c r="G132" s="1">
        <v>552</v>
      </c>
      <c r="H132" s="1">
        <f t="shared" si="69"/>
        <v>55440</v>
      </c>
      <c r="DG132" s="1">
        <f t="shared" si="63"/>
        <v>6.5386002886002883</v>
      </c>
      <c r="DH132" s="1">
        <f t="shared" si="64"/>
        <v>7.7164502164502169</v>
      </c>
      <c r="DI132" s="1">
        <f t="shared" si="65"/>
        <v>1.8668831168831168</v>
      </c>
      <c r="DJ132" s="31">
        <f t="shared" si="66"/>
        <v>51.367243867243864</v>
      </c>
      <c r="DK132" s="27">
        <f t="shared" si="67"/>
        <v>31.515151515151516</v>
      </c>
      <c r="DL132" s="1">
        <f t="shared" si="68"/>
        <v>0.99567099567099571</v>
      </c>
      <c r="DM132" s="27" t="s">
        <v>472</v>
      </c>
    </row>
    <row r="133" spans="1:118" x14ac:dyDescent="0.2">
      <c r="A133" s="27" t="s">
        <v>59</v>
      </c>
      <c r="B133" s="56">
        <v>4337</v>
      </c>
      <c r="C133" s="56">
        <v>8716</v>
      </c>
      <c r="D133" s="56">
        <v>1089</v>
      </c>
      <c r="E133" s="52">
        <v>34154</v>
      </c>
      <c r="F133" s="56">
        <v>14090</v>
      </c>
      <c r="G133" s="1">
        <v>239</v>
      </c>
      <c r="H133" s="1">
        <f t="shared" si="69"/>
        <v>62625</v>
      </c>
      <c r="DG133" s="1">
        <f t="shared" si="63"/>
        <v>6.9253493013972056</v>
      </c>
      <c r="DH133" s="27">
        <f t="shared" si="64"/>
        <v>13.917764471057884</v>
      </c>
      <c r="DI133" s="1">
        <f t="shared" si="65"/>
        <v>1.7389221556886227</v>
      </c>
      <c r="DJ133" s="31">
        <f t="shared" si="66"/>
        <v>54.537325349301398</v>
      </c>
      <c r="DK133" s="27">
        <f t="shared" si="67"/>
        <v>22.499001996007983</v>
      </c>
      <c r="DL133" s="1">
        <f t="shared" si="68"/>
        <v>0.38163672654690617</v>
      </c>
      <c r="DM133" s="27" t="s">
        <v>617</v>
      </c>
    </row>
    <row r="134" spans="1:118" x14ac:dyDescent="0.2">
      <c r="A134" s="27" t="s">
        <v>304</v>
      </c>
      <c r="B134" s="56">
        <v>9651</v>
      </c>
      <c r="C134" s="56">
        <v>3425</v>
      </c>
      <c r="D134" s="23">
        <v>859</v>
      </c>
      <c r="E134" s="56">
        <v>14733</v>
      </c>
      <c r="F134" s="52">
        <v>20636</v>
      </c>
      <c r="G134" s="1">
        <v>425</v>
      </c>
      <c r="H134" s="1">
        <f t="shared" si="69"/>
        <v>49729</v>
      </c>
      <c r="DG134" s="27">
        <f t="shared" si="63"/>
        <v>19.407186953286814</v>
      </c>
      <c r="DH134" s="1">
        <f t="shared" si="64"/>
        <v>6.8873293249411809</v>
      </c>
      <c r="DI134" s="1">
        <f t="shared" si="65"/>
        <v>1.727362303685978</v>
      </c>
      <c r="DJ134" s="1">
        <f t="shared" si="66"/>
        <v>29.626576042148443</v>
      </c>
      <c r="DK134" s="31">
        <f t="shared" si="67"/>
        <v>41.496913269922985</v>
      </c>
      <c r="DL134" s="1">
        <f t="shared" si="68"/>
        <v>0.85463210601459916</v>
      </c>
      <c r="DM134" s="28" t="s">
        <v>474</v>
      </c>
    </row>
    <row r="135" spans="1:118" x14ac:dyDescent="0.2">
      <c r="A135" s="27" t="s">
        <v>305</v>
      </c>
      <c r="B135" s="56">
        <v>6398</v>
      </c>
      <c r="C135" s="56">
        <v>3211</v>
      </c>
      <c r="D135" s="23">
        <v>779</v>
      </c>
      <c r="E135" s="56">
        <v>11094</v>
      </c>
      <c r="F135" s="52">
        <v>12778</v>
      </c>
      <c r="G135" s="1">
        <v>258</v>
      </c>
      <c r="H135" s="1">
        <f t="shared" si="69"/>
        <v>34518</v>
      </c>
      <c r="DG135" s="1">
        <f t="shared" si="63"/>
        <v>18.53525696737934</v>
      </c>
      <c r="DH135" s="27">
        <f t="shared" si="64"/>
        <v>9.3023929544006023</v>
      </c>
      <c r="DI135" s="1">
        <f t="shared" si="65"/>
        <v>2.2567935569847615</v>
      </c>
      <c r="DJ135" s="1">
        <f t="shared" si="66"/>
        <v>32.139753172257954</v>
      </c>
      <c r="DK135" s="31">
        <f t="shared" si="67"/>
        <v>37.018367228692277</v>
      </c>
      <c r="DL135" s="1">
        <f t="shared" si="68"/>
        <v>0.74743612028506867</v>
      </c>
      <c r="DM135" s="30" t="s">
        <v>473</v>
      </c>
    </row>
    <row r="136" spans="1:118" x14ac:dyDescent="0.2">
      <c r="A136" s="2" t="s">
        <v>769</v>
      </c>
      <c r="B136" s="25">
        <f>SUM(B130:B135)</f>
        <v>38991</v>
      </c>
      <c r="C136" s="25">
        <f t="shared" ref="C136:G136" si="70">SUM(C130:C135)</f>
        <v>30043</v>
      </c>
      <c r="D136" s="25">
        <f>SUM(D129:D135)</f>
        <v>5822</v>
      </c>
      <c r="E136" s="25">
        <f t="shared" si="70"/>
        <v>141628</v>
      </c>
      <c r="F136" s="25">
        <f t="shared" si="70"/>
        <v>92978</v>
      </c>
      <c r="G136" s="25">
        <f t="shared" si="70"/>
        <v>1716</v>
      </c>
      <c r="H136" s="27">
        <f t="shared" si="69"/>
        <v>311178</v>
      </c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>
        <v>0</v>
      </c>
      <c r="BY136" s="27"/>
      <c r="BZ136" s="27"/>
      <c r="CA136" s="27">
        <v>4</v>
      </c>
      <c r="CB136" s="27">
        <v>2</v>
      </c>
      <c r="CC136" s="27"/>
      <c r="CD136" s="27">
        <v>0</v>
      </c>
      <c r="CE136" s="27"/>
      <c r="CF136" s="27"/>
      <c r="CG136" s="27">
        <v>2</v>
      </c>
      <c r="CH136" s="27">
        <v>2</v>
      </c>
      <c r="CI136" s="27"/>
      <c r="CJ136" s="27">
        <v>1</v>
      </c>
      <c r="CK136" s="27">
        <v>0</v>
      </c>
      <c r="CL136" s="27">
        <v>0</v>
      </c>
      <c r="CM136" s="27">
        <v>1</v>
      </c>
      <c r="CN136" s="27">
        <v>0</v>
      </c>
      <c r="CO136" s="2">
        <f>CD136+CJ136</f>
        <v>1</v>
      </c>
      <c r="CP136" s="2">
        <f>CE136+CK136</f>
        <v>0</v>
      </c>
      <c r="CQ136" s="2">
        <f>CF136+CL136</f>
        <v>0</v>
      </c>
      <c r="CR136" s="2">
        <f>CG136+CM136</f>
        <v>3</v>
      </c>
      <c r="CS136" s="2">
        <f>CH136+CN136</f>
        <v>2</v>
      </c>
      <c r="CT136" s="27"/>
      <c r="CU136" s="27">
        <f>6*B136/(B136+C136+D136+E136+F136)</f>
        <v>0.75597650115361503</v>
      </c>
      <c r="CV136" s="27">
        <f>6*C136/(B136+C136+D136+E136+F136)</f>
        <v>0.58248831843651239</v>
      </c>
      <c r="CW136" s="1">
        <f>6*D136/(B136+C136+D136+E136+F136)</f>
        <v>0.11287977199139151</v>
      </c>
      <c r="CX136" s="27">
        <f>6*E136/(B136+C136+D136+E136+F136)</f>
        <v>2.745952653314462</v>
      </c>
      <c r="CY136" s="27">
        <f>6*F136/(B136+C136+D136+E136+F136)</f>
        <v>1.8027027551040193</v>
      </c>
      <c r="CZ136" s="27"/>
      <c r="DB136" s="27"/>
      <c r="DC136" s="27"/>
      <c r="DD136" s="27"/>
      <c r="DE136" s="27"/>
      <c r="DF136" s="27"/>
      <c r="DG136" s="27">
        <f t="shared" si="63"/>
        <v>12.530127451169427</v>
      </c>
      <c r="DH136" s="27">
        <f t="shared" si="64"/>
        <v>9.6546028318197301</v>
      </c>
      <c r="DI136" s="27">
        <f t="shared" si="65"/>
        <v>1.8709548875563182</v>
      </c>
      <c r="DJ136" s="27">
        <f t="shared" si="66"/>
        <v>45.513500311718694</v>
      </c>
      <c r="DK136" s="27">
        <f t="shared" si="67"/>
        <v>29.879361651530637</v>
      </c>
      <c r="DL136" s="27">
        <f t="shared" si="68"/>
        <v>0.5514528662051944</v>
      </c>
      <c r="DM136" s="3" t="s">
        <v>25</v>
      </c>
      <c r="DN136" s="44" t="s">
        <v>25</v>
      </c>
    </row>
    <row r="137" spans="1:118" x14ac:dyDescent="0.2">
      <c r="B137" s="25"/>
      <c r="C137" s="25"/>
      <c r="D137" s="25"/>
      <c r="E137" s="25"/>
      <c r="F137" s="25"/>
      <c r="G137" s="25"/>
      <c r="CO137" s="2"/>
      <c r="CP137" s="2"/>
      <c r="CQ137" s="2"/>
      <c r="CR137" s="2"/>
      <c r="CS137" s="2"/>
      <c r="CT137" s="2"/>
      <c r="CW137" s="27"/>
      <c r="DG137" s="1"/>
      <c r="DH137" s="1"/>
      <c r="DI137" s="1"/>
      <c r="DJ137" s="1"/>
      <c r="DK137" s="1"/>
      <c r="DL137" s="1"/>
      <c r="DM137" s="3"/>
    </row>
    <row r="138" spans="1:118" x14ac:dyDescent="0.2">
      <c r="A138" s="2" t="s">
        <v>434</v>
      </c>
      <c r="B138" s="25">
        <f>SUM(B87,B95,B114:B118,B121:B123,B125,B97:B104,B106, B108:B109)</f>
        <v>412575</v>
      </c>
      <c r="C138" s="25">
        <f t="shared" ref="C138:G138" si="71">SUM(C87,C95,C114:C118,C121:C123,C125,C97:C104,C106, C108:C109)</f>
        <v>240074</v>
      </c>
      <c r="D138" s="25">
        <f t="shared" si="71"/>
        <v>52959</v>
      </c>
      <c r="E138" s="25">
        <f t="shared" si="71"/>
        <v>841171</v>
      </c>
      <c r="F138" s="25">
        <f t="shared" si="71"/>
        <v>517789</v>
      </c>
      <c r="G138" s="25">
        <f t="shared" si="71"/>
        <v>13083</v>
      </c>
      <c r="H138" s="27">
        <f t="shared" ref="H138" si="72">SUM(B138:G138)</f>
        <v>2077651</v>
      </c>
      <c r="BX138" s="1">
        <v>7</v>
      </c>
      <c r="CA138" s="1">
        <v>25</v>
      </c>
      <c r="CB138" s="1">
        <v>6</v>
      </c>
      <c r="CO138" s="2"/>
      <c r="CP138" s="2"/>
      <c r="CQ138" s="2"/>
      <c r="CR138" s="2"/>
      <c r="CS138" s="2"/>
      <c r="CT138" s="2"/>
      <c r="CU138" s="27">
        <f>38*B138/(B138+C138+D138+E138+F138)</f>
        <v>7.5937678003340165</v>
      </c>
      <c r="CV138" s="27">
        <f>38*C138/(B138+C138+D138+E138+F138)</f>
        <v>4.4187510413800855</v>
      </c>
      <c r="CW138" s="1">
        <f>38*D138/(B138+C138+D138+E138+F138)</f>
        <v>0.97475210310340954</v>
      </c>
      <c r="CX138" s="27">
        <f>38*E138/(B138+C138+D138+E138+F138)</f>
        <v>15.482414723080083</v>
      </c>
      <c r="CY138" s="27">
        <f>38*F138/(B138+C138+D138+E138+F138)</f>
        <v>9.5303143321024066</v>
      </c>
      <c r="CZ138" s="27"/>
      <c r="DG138" s="27">
        <f>100*B138/H138</f>
        <v>19.857762444221866</v>
      </c>
      <c r="DH138" s="27">
        <f>100*C138/H138</f>
        <v>11.555068680928606</v>
      </c>
      <c r="DI138" s="27">
        <f>100*D138/H138</f>
        <v>2.5489844059469084</v>
      </c>
      <c r="DJ138" s="27">
        <f>100*E138/H138</f>
        <v>40.486636109721992</v>
      </c>
      <c r="DK138" s="27">
        <f>100*F138/H138</f>
        <v>24.921846835681258</v>
      </c>
      <c r="DL138" s="27">
        <f>100*G138/H138</f>
        <v>0.62970152349937503</v>
      </c>
      <c r="DM138" s="3"/>
    </row>
    <row r="139" spans="1:118" x14ac:dyDescent="0.2">
      <c r="D139" s="1">
        <v>0</v>
      </c>
      <c r="BX139" s="12" t="s">
        <v>15</v>
      </c>
      <c r="BY139" s="12" t="s">
        <v>16</v>
      </c>
      <c r="BZ139" s="1" t="s">
        <v>17</v>
      </c>
      <c r="CA139" s="12" t="s">
        <v>18</v>
      </c>
      <c r="CB139" s="12" t="s">
        <v>19</v>
      </c>
      <c r="CC139" s="12" t="s">
        <v>20</v>
      </c>
      <c r="CD139" s="12" t="s">
        <v>15</v>
      </c>
      <c r="CE139" s="12" t="s">
        <v>16</v>
      </c>
      <c r="CF139" s="1" t="s">
        <v>17</v>
      </c>
      <c r="CG139" s="12" t="s">
        <v>18</v>
      </c>
      <c r="CH139" s="12" t="s">
        <v>19</v>
      </c>
      <c r="CI139" s="12" t="s">
        <v>21</v>
      </c>
      <c r="CJ139" s="12" t="s">
        <v>15</v>
      </c>
      <c r="CK139" s="12" t="s">
        <v>22</v>
      </c>
      <c r="CL139" s="12" t="s">
        <v>17</v>
      </c>
      <c r="CM139" s="12" t="s">
        <v>11</v>
      </c>
      <c r="CN139" s="12" t="s">
        <v>12</v>
      </c>
      <c r="CO139" s="1" t="s">
        <v>15</v>
      </c>
      <c r="CP139" s="17" t="s">
        <v>16</v>
      </c>
      <c r="CQ139" s="17" t="s">
        <v>23</v>
      </c>
      <c r="CR139" s="17" t="s">
        <v>18</v>
      </c>
      <c r="CS139" s="17" t="s">
        <v>19</v>
      </c>
      <c r="CT139" s="17" t="s">
        <v>20</v>
      </c>
      <c r="CU139" s="1" t="s">
        <v>24</v>
      </c>
    </row>
    <row r="140" spans="1:118" x14ac:dyDescent="0.2">
      <c r="A140" s="27" t="s">
        <v>60</v>
      </c>
      <c r="B140" s="56">
        <v>11717</v>
      </c>
      <c r="C140" s="56">
        <v>5391</v>
      </c>
      <c r="D140" s="56">
        <v>1143</v>
      </c>
      <c r="E140" s="56">
        <v>17071</v>
      </c>
      <c r="F140" s="52">
        <v>21410</v>
      </c>
      <c r="G140" s="1">
        <v>568</v>
      </c>
      <c r="H140" s="1">
        <f>SUM(B140:G140)</f>
        <v>57300</v>
      </c>
      <c r="DG140" s="27">
        <f t="shared" ref="DG140:DG151" si="73">100*B140/H140</f>
        <v>20.448516579406633</v>
      </c>
      <c r="DH140" s="1">
        <f t="shared" ref="DH140:DH151" si="74">100*C140/H140</f>
        <v>9.4083769633507845</v>
      </c>
      <c r="DI140" s="1">
        <f t="shared" ref="DI140:DI151" si="75">100*D140/H140</f>
        <v>1.9947643979057592</v>
      </c>
      <c r="DJ140" s="1">
        <f t="shared" ref="DJ140:DJ151" si="76">100*E140/H140</f>
        <v>29.792321116928449</v>
      </c>
      <c r="DK140" s="31">
        <f t="shared" ref="DK140:DK151" si="77">100*F140/H140</f>
        <v>37.36474694589878</v>
      </c>
      <c r="DL140" s="1">
        <f t="shared" ref="DL140:DL150" si="78">100*G140/H140</f>
        <v>0.99127399650959858</v>
      </c>
      <c r="DM140" s="27" t="s">
        <v>477</v>
      </c>
    </row>
    <row r="141" spans="1:118" x14ac:dyDescent="0.2">
      <c r="A141" s="27" t="s">
        <v>334</v>
      </c>
      <c r="B141" s="56">
        <v>11551</v>
      </c>
      <c r="C141" s="56">
        <v>6978</v>
      </c>
      <c r="D141" s="56">
        <v>1085</v>
      </c>
      <c r="E141" s="52">
        <v>20582</v>
      </c>
      <c r="F141" s="56">
        <v>15300</v>
      </c>
      <c r="G141" s="51">
        <v>315</v>
      </c>
      <c r="H141" s="1">
        <f t="shared" ref="H141:H142" si="79">SUM(B141:G141)</f>
        <v>55811</v>
      </c>
      <c r="DG141" s="27">
        <f t="shared" si="73"/>
        <v>20.696636863700704</v>
      </c>
      <c r="DH141" s="1">
        <f t="shared" si="74"/>
        <v>12.502911612406157</v>
      </c>
      <c r="DI141" s="1">
        <f t="shared" si="75"/>
        <v>1.9440612065721812</v>
      </c>
      <c r="DJ141" s="31">
        <f t="shared" si="76"/>
        <v>36.878034796007952</v>
      </c>
      <c r="DK141" s="27">
        <f t="shared" si="77"/>
        <v>27.413950654888822</v>
      </c>
      <c r="DL141" s="1">
        <f t="shared" si="78"/>
        <v>0.56440486642418164</v>
      </c>
      <c r="DM141" s="28" t="s">
        <v>478</v>
      </c>
    </row>
    <row r="142" spans="1:118" x14ac:dyDescent="0.2">
      <c r="A142" s="27" t="s">
        <v>389</v>
      </c>
      <c r="B142" s="56">
        <v>10252</v>
      </c>
      <c r="C142" s="56">
        <v>6724</v>
      </c>
      <c r="D142" s="56">
        <v>1377</v>
      </c>
      <c r="E142" s="52">
        <v>25744</v>
      </c>
      <c r="F142" s="56">
        <v>14383</v>
      </c>
      <c r="G142" s="51">
        <v>195</v>
      </c>
      <c r="H142" s="1">
        <f t="shared" si="79"/>
        <v>58675</v>
      </c>
      <c r="DG142" s="1">
        <f t="shared" si="73"/>
        <v>17.472518108223262</v>
      </c>
      <c r="DH142" s="1">
        <f t="shared" si="74"/>
        <v>11.45973583297827</v>
      </c>
      <c r="DI142" s="1">
        <f t="shared" si="75"/>
        <v>2.3468257349808268</v>
      </c>
      <c r="DJ142" s="31">
        <f t="shared" si="76"/>
        <v>43.875585854282065</v>
      </c>
      <c r="DK142" s="3">
        <f t="shared" si="77"/>
        <v>24.512995313165742</v>
      </c>
      <c r="DL142" s="1">
        <f t="shared" si="78"/>
        <v>0.33233915636983385</v>
      </c>
      <c r="DM142" s="27" t="s">
        <v>817</v>
      </c>
    </row>
    <row r="143" spans="1:118" x14ac:dyDescent="0.2">
      <c r="A143" s="27" t="s">
        <v>390</v>
      </c>
      <c r="B143" s="56">
        <v>13092</v>
      </c>
      <c r="C143" s="56">
        <v>7529</v>
      </c>
      <c r="D143" s="56">
        <v>1397</v>
      </c>
      <c r="E143" s="52">
        <v>22957</v>
      </c>
      <c r="F143" s="56">
        <v>13945</v>
      </c>
      <c r="H143" s="1">
        <f>SUM(B143:G143)</f>
        <v>58920</v>
      </c>
      <c r="AP143" s="1">
        <v>23.371931450000002</v>
      </c>
      <c r="AQ143" s="1">
        <v>14.65122742</v>
      </c>
      <c r="AR143" s="1">
        <v>1.8934691990000001</v>
      </c>
      <c r="AS143" s="1">
        <v>8.9949050489999998</v>
      </c>
      <c r="AT143" s="1">
        <v>51.088466879999999</v>
      </c>
      <c r="AU143" s="1">
        <v>0</v>
      </c>
      <c r="AV143" s="1" t="s">
        <v>53</v>
      </c>
      <c r="DG143" s="1">
        <f t="shared" si="73"/>
        <v>22.219959266802444</v>
      </c>
      <c r="DH143" s="27">
        <f t="shared" si="74"/>
        <v>12.778343516632722</v>
      </c>
      <c r="DI143" s="1">
        <f t="shared" si="75"/>
        <v>2.3710115410726407</v>
      </c>
      <c r="DJ143" s="31">
        <f t="shared" si="76"/>
        <v>38.963000678886623</v>
      </c>
      <c r="DK143" s="3">
        <f t="shared" si="77"/>
        <v>23.667684996605566</v>
      </c>
      <c r="DL143" s="1">
        <f t="shared" si="78"/>
        <v>0</v>
      </c>
      <c r="DM143" s="27" t="s">
        <v>479</v>
      </c>
    </row>
    <row r="144" spans="1:118" x14ac:dyDescent="0.2">
      <c r="A144" s="27" t="s">
        <v>61</v>
      </c>
      <c r="B144" s="56">
        <v>11862</v>
      </c>
      <c r="C144" s="56">
        <v>9221</v>
      </c>
      <c r="D144" s="56">
        <v>1270</v>
      </c>
      <c r="E144" s="56">
        <v>13793</v>
      </c>
      <c r="F144" s="52">
        <v>15833</v>
      </c>
      <c r="H144" s="1">
        <f t="shared" ref="H144:H160" si="80">SUM(B144:G144)</f>
        <v>51979</v>
      </c>
      <c r="DG144" s="27">
        <f t="shared" si="73"/>
        <v>22.820754535485484</v>
      </c>
      <c r="DH144" s="1">
        <f t="shared" si="74"/>
        <v>17.739856480501739</v>
      </c>
      <c r="DI144" s="1">
        <f t="shared" si="75"/>
        <v>2.443294407356817</v>
      </c>
      <c r="DJ144" s="1">
        <f t="shared" si="76"/>
        <v>26.535716346986284</v>
      </c>
      <c r="DK144" s="3">
        <f t="shared" si="77"/>
        <v>30.460378229669676</v>
      </c>
      <c r="DL144" s="1">
        <f t="shared" si="78"/>
        <v>0</v>
      </c>
      <c r="DM144" s="28" t="s">
        <v>815</v>
      </c>
    </row>
    <row r="145" spans="1:117" x14ac:dyDescent="0.2">
      <c r="A145" s="27" t="s">
        <v>391</v>
      </c>
      <c r="B145" s="52">
        <v>20871</v>
      </c>
      <c r="C145" s="56">
        <v>5955</v>
      </c>
      <c r="D145" s="56">
        <v>1182</v>
      </c>
      <c r="E145" s="56">
        <v>12666</v>
      </c>
      <c r="F145" s="56">
        <v>11531</v>
      </c>
      <c r="H145" s="1">
        <f>SUM(B145:G145)</f>
        <v>52205</v>
      </c>
      <c r="DG145" s="31">
        <f t="shared" si="73"/>
        <v>39.978929221338952</v>
      </c>
      <c r="DH145" s="1">
        <f t="shared" si="74"/>
        <v>11.406953356958146</v>
      </c>
      <c r="DI145" s="1">
        <f t="shared" si="75"/>
        <v>2.2641509433962264</v>
      </c>
      <c r="DJ145" s="1">
        <f t="shared" si="76"/>
        <v>24.262043865530121</v>
      </c>
      <c r="DK145" s="1">
        <f t="shared" si="77"/>
        <v>22.087922612776556</v>
      </c>
      <c r="DL145" s="1">
        <f t="shared" si="78"/>
        <v>0</v>
      </c>
      <c r="DM145" s="28" t="s">
        <v>709</v>
      </c>
    </row>
    <row r="146" spans="1:117" x14ac:dyDescent="0.2">
      <c r="A146" s="27" t="s">
        <v>264</v>
      </c>
      <c r="B146" s="56">
        <v>10068</v>
      </c>
      <c r="C146" s="52">
        <v>18505</v>
      </c>
      <c r="D146" s="23">
        <v>984</v>
      </c>
      <c r="E146" s="56">
        <v>14463</v>
      </c>
      <c r="F146" s="56">
        <v>14213</v>
      </c>
      <c r="G146" s="1">
        <v>384</v>
      </c>
      <c r="H146" s="1">
        <f t="shared" si="80"/>
        <v>58617</v>
      </c>
      <c r="DG146" s="27">
        <f t="shared" si="73"/>
        <v>17.175904601054302</v>
      </c>
      <c r="DH146" s="31">
        <f t="shared" si="74"/>
        <v>31.569339952573486</v>
      </c>
      <c r="DI146" s="1">
        <f t="shared" si="75"/>
        <v>1.6786938942627565</v>
      </c>
      <c r="DJ146" s="1">
        <f t="shared" si="76"/>
        <v>24.673729464148625</v>
      </c>
      <c r="DK146" s="1">
        <f t="shared" si="77"/>
        <v>24.24723203166317</v>
      </c>
      <c r="DL146" s="1">
        <f t="shared" si="78"/>
        <v>0.6551000562976611</v>
      </c>
      <c r="DM146" s="27" t="s">
        <v>816</v>
      </c>
    </row>
    <row r="147" spans="1:117" x14ac:dyDescent="0.2">
      <c r="A147" s="27" t="s">
        <v>263</v>
      </c>
      <c r="B147" s="56">
        <v>5838</v>
      </c>
      <c r="C147" s="52">
        <v>16749</v>
      </c>
      <c r="D147" s="56">
        <v>1006</v>
      </c>
      <c r="E147" s="56">
        <v>13308</v>
      </c>
      <c r="F147" s="56">
        <v>10386</v>
      </c>
      <c r="G147" s="18"/>
      <c r="H147" s="1">
        <f>SUM(B147:G147)</f>
        <v>47287</v>
      </c>
      <c r="DG147" s="1">
        <f t="shared" si="73"/>
        <v>12.345887876160466</v>
      </c>
      <c r="DH147" s="31">
        <f t="shared" si="74"/>
        <v>35.419882843064691</v>
      </c>
      <c r="DI147" s="1">
        <f t="shared" si="75"/>
        <v>2.127434601476093</v>
      </c>
      <c r="DJ147" s="1">
        <f t="shared" si="76"/>
        <v>28.143041427876582</v>
      </c>
      <c r="DK147" s="1">
        <f t="shared" si="77"/>
        <v>21.963753251422165</v>
      </c>
      <c r="DL147" s="1">
        <f t="shared" si="78"/>
        <v>0</v>
      </c>
      <c r="DM147" s="28" t="s">
        <v>480</v>
      </c>
    </row>
    <row r="148" spans="1:117" x14ac:dyDescent="0.2">
      <c r="A148" s="27" t="s">
        <v>308</v>
      </c>
      <c r="B148" s="56">
        <v>11295</v>
      </c>
      <c r="C148" s="56">
        <v>9592</v>
      </c>
      <c r="D148" s="56">
        <v>1144</v>
      </c>
      <c r="E148" s="52">
        <v>24475</v>
      </c>
      <c r="F148" s="56">
        <v>12245</v>
      </c>
      <c r="G148" s="1">
        <v>196</v>
      </c>
      <c r="H148" s="1">
        <f>SUM(B148:G148)</f>
        <v>58947</v>
      </c>
      <c r="CO148" s="2" t="s">
        <v>25</v>
      </c>
      <c r="CP148" s="2"/>
      <c r="CQ148" s="2"/>
      <c r="CR148" s="2"/>
      <c r="CS148" s="2"/>
      <c r="DG148" s="1">
        <f t="shared" si="73"/>
        <v>19.161280472288666</v>
      </c>
      <c r="DH148" s="27">
        <f t="shared" si="74"/>
        <v>16.27224455867135</v>
      </c>
      <c r="DI148" s="1">
        <f t="shared" si="75"/>
        <v>1.9407264152543811</v>
      </c>
      <c r="DJ148" s="31">
        <f t="shared" si="76"/>
        <v>41.520348787894207</v>
      </c>
      <c r="DK148" s="3">
        <f t="shared" si="77"/>
        <v>20.772897687753407</v>
      </c>
      <c r="DL148" s="1">
        <f t="shared" si="78"/>
        <v>0.33250207813798838</v>
      </c>
      <c r="DM148" s="23" t="s">
        <v>481</v>
      </c>
    </row>
    <row r="149" spans="1:117" x14ac:dyDescent="0.2">
      <c r="A149" s="27" t="s">
        <v>62</v>
      </c>
      <c r="B149" s="56">
        <v>10249</v>
      </c>
      <c r="C149" s="56">
        <v>11231</v>
      </c>
      <c r="D149" s="56">
        <v>1032</v>
      </c>
      <c r="E149" s="56">
        <v>18224</v>
      </c>
      <c r="F149" s="52">
        <v>19193</v>
      </c>
      <c r="G149" s="35">
        <v>360</v>
      </c>
      <c r="H149" s="1">
        <f>SUM(B149:G149)</f>
        <v>60289</v>
      </c>
      <c r="DG149" s="1">
        <f t="shared" si="73"/>
        <v>16.999784371941814</v>
      </c>
      <c r="DH149" s="1">
        <f t="shared" si="74"/>
        <v>18.62860554993448</v>
      </c>
      <c r="DI149" s="1">
        <f t="shared" si="75"/>
        <v>1.7117550465259002</v>
      </c>
      <c r="DJ149" s="1">
        <f t="shared" si="76"/>
        <v>30.227736402992253</v>
      </c>
      <c r="DK149" s="31">
        <f t="shared" si="77"/>
        <v>31.834994775166283</v>
      </c>
      <c r="DL149" s="1">
        <f t="shared" si="78"/>
        <v>0.59712385343926755</v>
      </c>
      <c r="DM149" s="28" t="s">
        <v>152</v>
      </c>
    </row>
    <row r="150" spans="1:117" x14ac:dyDescent="0.2">
      <c r="A150" s="27" t="s">
        <v>307</v>
      </c>
      <c r="B150" s="56">
        <v>14037</v>
      </c>
      <c r="C150" s="56">
        <v>5548</v>
      </c>
      <c r="D150" s="23">
        <v>847</v>
      </c>
      <c r="E150" s="56">
        <v>11032</v>
      </c>
      <c r="F150" s="52">
        <v>22942</v>
      </c>
      <c r="G150" s="35"/>
      <c r="H150" s="1">
        <f>SUM(B150:G150)</f>
        <v>54406</v>
      </c>
      <c r="BX150" s="12"/>
      <c r="BY150" s="12"/>
      <c r="CA150" s="12"/>
      <c r="CB150" s="12"/>
      <c r="CC150" s="12"/>
      <c r="CD150" s="12"/>
      <c r="CE150" s="12"/>
      <c r="CG150" s="12"/>
      <c r="CH150" s="12"/>
      <c r="CI150" s="12"/>
      <c r="CJ150" s="12"/>
      <c r="CK150" s="12"/>
      <c r="CL150" s="12"/>
      <c r="CM150" s="12"/>
      <c r="CN150" s="12"/>
      <c r="DG150" s="2">
        <f t="shared" si="73"/>
        <v>25.800463184207626</v>
      </c>
      <c r="DH150" s="1">
        <f t="shared" si="74"/>
        <v>10.197404698011249</v>
      </c>
      <c r="DI150" s="1">
        <f t="shared" si="75"/>
        <v>1.556813586736757</v>
      </c>
      <c r="DJ150" s="27">
        <f t="shared" si="76"/>
        <v>20.277175311546522</v>
      </c>
      <c r="DK150" s="31">
        <f t="shared" si="77"/>
        <v>42.16814321949785</v>
      </c>
      <c r="DL150" s="1">
        <f t="shared" si="78"/>
        <v>0</v>
      </c>
      <c r="DM150" s="27" t="s">
        <v>809</v>
      </c>
    </row>
    <row r="151" spans="1:117" x14ac:dyDescent="0.2">
      <c r="A151" s="2" t="s">
        <v>776</v>
      </c>
      <c r="B151" s="25">
        <f>SUM(B140:B150)</f>
        <v>130832</v>
      </c>
      <c r="C151" s="25">
        <f>SUM(C140:C150)</f>
        <v>103423</v>
      </c>
      <c r="D151" s="25">
        <f>SUM(D139:D150)</f>
        <v>12467</v>
      </c>
      <c r="E151" s="25">
        <f>SUM(E140:E150)</f>
        <v>194315</v>
      </c>
      <c r="F151" s="25">
        <f>SUM(F140:F150)</f>
        <v>171381</v>
      </c>
      <c r="G151" s="25">
        <f>SUM(G140:G150)</f>
        <v>2018</v>
      </c>
      <c r="H151" s="1">
        <f t="shared" si="80"/>
        <v>614436</v>
      </c>
      <c r="BX151" s="1">
        <v>1</v>
      </c>
      <c r="BY151" s="1">
        <v>2</v>
      </c>
      <c r="CA151" s="1">
        <v>4</v>
      </c>
      <c r="CB151" s="1">
        <v>4</v>
      </c>
      <c r="CD151" s="1">
        <v>1</v>
      </c>
      <c r="CE151" s="1">
        <v>1</v>
      </c>
      <c r="CG151" s="1">
        <v>3</v>
      </c>
      <c r="CH151" s="1">
        <v>2</v>
      </c>
      <c r="CJ151" s="1">
        <v>1</v>
      </c>
      <c r="CK151" s="1">
        <v>1</v>
      </c>
      <c r="CM151" s="1">
        <v>1</v>
      </c>
      <c r="CN151" s="1">
        <v>1</v>
      </c>
      <c r="CO151" s="2">
        <f>CD151+CJ151</f>
        <v>2</v>
      </c>
      <c r="CP151" s="2">
        <f>CE151+CK151</f>
        <v>2</v>
      </c>
      <c r="CQ151" s="2">
        <f>CF151+CL151</f>
        <v>0</v>
      </c>
      <c r="CR151" s="2">
        <f>CG151+CM151</f>
        <v>4</v>
      </c>
      <c r="CS151" s="2">
        <f>CH151+CN151</f>
        <v>3</v>
      </c>
      <c r="CU151" s="27">
        <f>11*B151/(B151+C151+D151+E151+F151)</f>
        <v>2.3499505239885177</v>
      </c>
      <c r="CV151" s="27">
        <f>11*C151/(B151+C151+D151+E151+F151)</f>
        <v>1.8576413495357746</v>
      </c>
      <c r="CW151" s="1">
        <f>11*D151/(B151+C151+D151+E151+F151)</f>
        <v>0.22392712167179932</v>
      </c>
      <c r="CX151" s="27">
        <f>11*E151/(B151+C151+D151+E151+F151)</f>
        <v>3.4902060357468265</v>
      </c>
      <c r="CY151" s="27">
        <f>11*F151/(B151+C151+D151+E151+F151)</f>
        <v>3.0782749690570821</v>
      </c>
      <c r="CZ151" s="27"/>
      <c r="DG151" s="27">
        <f t="shared" si="73"/>
        <v>21.293023195255486</v>
      </c>
      <c r="DH151" s="27">
        <f t="shared" si="74"/>
        <v>16.832184312117128</v>
      </c>
      <c r="DI151" s="1">
        <f t="shared" si="75"/>
        <v>2.029015226972378</v>
      </c>
      <c r="DJ151" s="1">
        <f t="shared" si="76"/>
        <v>31.624937340911014</v>
      </c>
      <c r="DK151" s="1">
        <f t="shared" si="77"/>
        <v>27.892408647930786</v>
      </c>
      <c r="DL151" s="1"/>
      <c r="DM151" s="3" t="s">
        <v>778</v>
      </c>
    </row>
    <row r="152" spans="1:117" x14ac:dyDescent="0.2">
      <c r="A152" s="3"/>
      <c r="B152" s="2"/>
      <c r="C152" s="27"/>
      <c r="D152" s="27">
        <v>0</v>
      </c>
      <c r="E152" s="27"/>
      <c r="F152" s="27"/>
      <c r="DG152" s="31"/>
      <c r="DH152" s="27"/>
      <c r="DI152" s="1"/>
      <c r="DJ152" s="1"/>
      <c r="DK152" s="1"/>
      <c r="DL152" s="1"/>
      <c r="DM152" s="27"/>
    </row>
    <row r="153" spans="1:117" x14ac:dyDescent="0.2">
      <c r="A153" s="27" t="s">
        <v>67</v>
      </c>
      <c r="B153" s="56">
        <v>4144</v>
      </c>
      <c r="C153" s="52">
        <v>32910</v>
      </c>
      <c r="D153" s="23">
        <v>943</v>
      </c>
      <c r="E153" s="56">
        <v>12442</v>
      </c>
      <c r="F153" s="56">
        <v>5443</v>
      </c>
      <c r="G153" s="18"/>
      <c r="H153" s="1">
        <f t="shared" ref="H153:H159" si="81">SUM(B153:G153)</f>
        <v>55882</v>
      </c>
      <c r="DG153" s="1">
        <f t="shared" ref="DG153:DG160" si="82">100*B153/H153</f>
        <v>7.4156257828996814</v>
      </c>
      <c r="DH153" s="31">
        <f t="shared" ref="DH153:DH160" si="83">100*C153/H153</f>
        <v>58.891950896531981</v>
      </c>
      <c r="DI153" s="1">
        <f t="shared" ref="DI153:DI160" si="84">100*D153/H153</f>
        <v>1.6874843420063705</v>
      </c>
      <c r="DJ153" s="1">
        <f t="shared" ref="DJ153:DJ160" si="85">100*E153/H153</f>
        <v>22.264772198561253</v>
      </c>
      <c r="DK153" s="1">
        <f t="shared" ref="DK153:DK160" si="86">100*F153/H153</f>
        <v>9.740166780000715</v>
      </c>
      <c r="DL153" s="1">
        <f t="shared" ref="DL153:DL160" si="87">100*G153/H153</f>
        <v>0</v>
      </c>
      <c r="DM153" s="23" t="s">
        <v>482</v>
      </c>
    </row>
    <row r="154" spans="1:117" x14ac:dyDescent="0.2">
      <c r="A154" s="27" t="s">
        <v>155</v>
      </c>
      <c r="B154" s="56">
        <v>7163</v>
      </c>
      <c r="C154" s="52">
        <v>31357</v>
      </c>
      <c r="D154" s="56">
        <v>1124</v>
      </c>
      <c r="E154" s="56">
        <v>13562</v>
      </c>
      <c r="F154" s="56">
        <v>9246</v>
      </c>
      <c r="G154" s="18">
        <v>136</v>
      </c>
      <c r="H154" s="1">
        <f t="shared" si="81"/>
        <v>62588</v>
      </c>
      <c r="DG154" s="1">
        <f t="shared" si="82"/>
        <v>11.444685882277753</v>
      </c>
      <c r="DH154" s="3">
        <f t="shared" si="83"/>
        <v>50.100658273151403</v>
      </c>
      <c r="DI154" s="1">
        <f t="shared" si="84"/>
        <v>1.795871413050425</v>
      </c>
      <c r="DJ154" s="1">
        <f t="shared" si="85"/>
        <v>21.668690483798812</v>
      </c>
      <c r="DK154" s="1">
        <f t="shared" si="86"/>
        <v>14.772799897743976</v>
      </c>
      <c r="DL154" s="1">
        <f t="shared" si="87"/>
        <v>0.21729404997763149</v>
      </c>
      <c r="DM154" s="27" t="s">
        <v>483</v>
      </c>
    </row>
    <row r="155" spans="1:117" x14ac:dyDescent="0.2">
      <c r="A155" s="27" t="s">
        <v>156</v>
      </c>
      <c r="B155" s="56">
        <v>7217</v>
      </c>
      <c r="C155" s="52">
        <v>31872</v>
      </c>
      <c r="D155" s="56">
        <v>2032</v>
      </c>
      <c r="E155" s="56">
        <v>12961</v>
      </c>
      <c r="F155" s="56">
        <v>8516</v>
      </c>
      <c r="G155" s="18"/>
      <c r="H155" s="1">
        <f t="shared" si="81"/>
        <v>62598</v>
      </c>
      <c r="DG155" s="1">
        <f t="shared" si="82"/>
        <v>11.529122336176874</v>
      </c>
      <c r="DH155" s="31">
        <f t="shared" si="83"/>
        <v>50.915364708137638</v>
      </c>
      <c r="DI155" s="1">
        <f t="shared" si="84"/>
        <v>3.2461100993641971</v>
      </c>
      <c r="DJ155" s="1">
        <f t="shared" si="85"/>
        <v>20.705134349340234</v>
      </c>
      <c r="DK155" s="1">
        <f t="shared" si="86"/>
        <v>13.604268506981054</v>
      </c>
      <c r="DL155" s="1">
        <f t="shared" si="87"/>
        <v>0</v>
      </c>
      <c r="DM155" s="28" t="s">
        <v>652</v>
      </c>
    </row>
    <row r="156" spans="1:117" x14ac:dyDescent="0.2">
      <c r="A156" s="27" t="s">
        <v>257</v>
      </c>
      <c r="B156" s="56">
        <v>7939</v>
      </c>
      <c r="C156" s="52">
        <v>14274</v>
      </c>
      <c r="D156" s="23">
        <v>823</v>
      </c>
      <c r="E156" s="56">
        <v>14002</v>
      </c>
      <c r="F156" s="56">
        <v>11918</v>
      </c>
      <c r="G156" s="18">
        <v>287</v>
      </c>
      <c r="H156" s="1">
        <f t="shared" si="81"/>
        <v>49243</v>
      </c>
      <c r="DG156" s="1">
        <f t="shared" si="82"/>
        <v>16.122088418658489</v>
      </c>
      <c r="DH156" s="3">
        <f t="shared" si="83"/>
        <v>28.986861076701256</v>
      </c>
      <c r="DI156" s="1">
        <f t="shared" si="84"/>
        <v>1.6713035355278922</v>
      </c>
      <c r="DJ156" s="1">
        <f t="shared" si="85"/>
        <v>28.434498304327519</v>
      </c>
      <c r="DK156" s="27">
        <f t="shared" si="86"/>
        <v>24.202424710111082</v>
      </c>
      <c r="DL156" s="1">
        <f t="shared" si="87"/>
        <v>0.58282395467376069</v>
      </c>
      <c r="DM156" s="28" t="s">
        <v>484</v>
      </c>
    </row>
    <row r="157" spans="1:117" x14ac:dyDescent="0.2">
      <c r="A157" s="28" t="s">
        <v>395</v>
      </c>
      <c r="B157" s="56">
        <v>8673</v>
      </c>
      <c r="C157" s="56">
        <v>3363</v>
      </c>
      <c r="D157" s="23">
        <v>669</v>
      </c>
      <c r="E157" s="56">
        <v>12594</v>
      </c>
      <c r="F157" s="52">
        <v>19374</v>
      </c>
      <c r="G157" s="26">
        <v>273</v>
      </c>
      <c r="H157" s="1">
        <f t="shared" si="81"/>
        <v>44946</v>
      </c>
      <c r="DG157" s="1">
        <f t="shared" si="82"/>
        <v>19.296489120277666</v>
      </c>
      <c r="DH157" s="1">
        <f t="shared" si="83"/>
        <v>7.4823121078627688</v>
      </c>
      <c r="DI157" s="1">
        <f t="shared" si="84"/>
        <v>1.4884528100387131</v>
      </c>
      <c r="DJ157" s="1">
        <f t="shared" si="85"/>
        <v>28.020291015885729</v>
      </c>
      <c r="DK157" s="31">
        <f t="shared" si="86"/>
        <v>43.105059404618878</v>
      </c>
      <c r="DL157" s="1">
        <f t="shared" si="87"/>
        <v>0.60739554131624618</v>
      </c>
      <c r="DM157" s="28" t="s">
        <v>157</v>
      </c>
    </row>
    <row r="158" spans="1:117" x14ac:dyDescent="0.2">
      <c r="A158" s="27" t="s">
        <v>258</v>
      </c>
      <c r="B158" s="56">
        <v>7641</v>
      </c>
      <c r="C158" s="56">
        <v>2228</v>
      </c>
      <c r="D158" s="23">
        <v>365</v>
      </c>
      <c r="E158" s="52">
        <v>14378</v>
      </c>
      <c r="F158" s="56">
        <v>7340</v>
      </c>
      <c r="G158" s="18">
        <v>4404</v>
      </c>
      <c r="H158" s="1">
        <f t="shared" si="81"/>
        <v>36356</v>
      </c>
      <c r="DG158" s="2">
        <f t="shared" si="82"/>
        <v>21.017163604356917</v>
      </c>
      <c r="DH158" s="1">
        <f t="shared" si="83"/>
        <v>6.1282869402574542</v>
      </c>
      <c r="DI158" s="1">
        <f t="shared" si="84"/>
        <v>1.0039608317746727</v>
      </c>
      <c r="DJ158" s="31">
        <f t="shared" si="85"/>
        <v>39.547805039058204</v>
      </c>
      <c r="DK158" s="1">
        <f t="shared" si="86"/>
        <v>20.189239740345471</v>
      </c>
      <c r="DL158" s="1">
        <f t="shared" si="87"/>
        <v>12.113543844207284</v>
      </c>
      <c r="DM158" s="27" t="s">
        <v>485</v>
      </c>
    </row>
    <row r="159" spans="1:117" x14ac:dyDescent="0.2">
      <c r="A159" s="27" t="s">
        <v>259</v>
      </c>
      <c r="B159" s="56">
        <v>8289</v>
      </c>
      <c r="C159" s="56">
        <v>2398</v>
      </c>
      <c r="D159" s="23">
        <v>400</v>
      </c>
      <c r="E159" s="52">
        <v>15345</v>
      </c>
      <c r="F159" s="56">
        <v>12885</v>
      </c>
      <c r="G159" s="51">
        <v>300</v>
      </c>
      <c r="H159" s="1">
        <f t="shared" si="81"/>
        <v>39617</v>
      </c>
      <c r="DG159" s="1">
        <f t="shared" si="82"/>
        <v>20.922836156195572</v>
      </c>
      <c r="DH159" s="1">
        <f t="shared" si="83"/>
        <v>6.0529570638867156</v>
      </c>
      <c r="DI159" s="1">
        <f t="shared" si="84"/>
        <v>1.0096675669535806</v>
      </c>
      <c r="DJ159" s="31">
        <f t="shared" si="85"/>
        <v>38.733372037256736</v>
      </c>
      <c r="DK159" s="2">
        <f t="shared" si="86"/>
        <v>32.523916500492213</v>
      </c>
      <c r="DL159" s="1">
        <f t="shared" si="87"/>
        <v>0.75725067521518541</v>
      </c>
      <c r="DM159" s="27" t="s">
        <v>486</v>
      </c>
    </row>
    <row r="160" spans="1:117" x14ac:dyDescent="0.2">
      <c r="A160" s="2" t="s">
        <v>788</v>
      </c>
      <c r="B160" s="25">
        <f>SUM(B153:B159)</f>
        <v>51066</v>
      </c>
      <c r="C160" s="25">
        <f t="shared" ref="C160:G160" si="88">SUM(C153:C159)</f>
        <v>118402</v>
      </c>
      <c r="D160" s="25">
        <f>SUM(D152:D159)</f>
        <v>6356</v>
      </c>
      <c r="E160" s="25">
        <f t="shared" si="88"/>
        <v>95284</v>
      </c>
      <c r="F160" s="25">
        <f t="shared" si="88"/>
        <v>74722</v>
      </c>
      <c r="G160" s="25">
        <f t="shared" si="88"/>
        <v>5400</v>
      </c>
      <c r="H160" s="27">
        <f t="shared" si="80"/>
        <v>351230</v>
      </c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>
        <v>4</v>
      </c>
      <c r="BZ160" s="27"/>
      <c r="CA160" s="27">
        <v>2</v>
      </c>
      <c r="CB160" s="27">
        <v>1</v>
      </c>
      <c r="CC160" s="27"/>
      <c r="CD160" s="27"/>
      <c r="CE160" s="27">
        <v>2</v>
      </c>
      <c r="CF160" s="27"/>
      <c r="CG160" s="27">
        <v>2</v>
      </c>
      <c r="CH160" s="27">
        <v>1</v>
      </c>
      <c r="CI160" s="27"/>
      <c r="CJ160" s="27">
        <v>1</v>
      </c>
      <c r="CK160" s="27"/>
      <c r="CL160" s="27"/>
      <c r="CM160" s="27">
        <v>0</v>
      </c>
      <c r="CN160" s="27">
        <v>1</v>
      </c>
      <c r="CO160" s="2">
        <f>CD160+CJ160</f>
        <v>1</v>
      </c>
      <c r="CP160" s="2">
        <f>CE160+CK160</f>
        <v>2</v>
      </c>
      <c r="CQ160" s="2">
        <f>CF160+CL160</f>
        <v>0</v>
      </c>
      <c r="CR160" s="2">
        <f>CG160+CM160</f>
        <v>2</v>
      </c>
      <c r="CS160" s="2">
        <f>CH160+CN160</f>
        <v>2</v>
      </c>
      <c r="CT160" s="27"/>
      <c r="CU160" s="27">
        <f>7*B160/(B160+C160+D160+E160+F160)</f>
        <v>1.0336350229881734</v>
      </c>
      <c r="CV160" s="27">
        <f>7*C160/(B160+C160+D160+E160+F160)</f>
        <v>2.396593702107972</v>
      </c>
      <c r="CW160" s="1">
        <f>7*D160/(B160+C160+D160+E160+F160)</f>
        <v>0.12865280629210885</v>
      </c>
      <c r="CX160" s="27">
        <f>7*E160/(B160+C160+D160+E160+F160)</f>
        <v>1.9286585894803805</v>
      </c>
      <c r="CY160" s="27">
        <f>7*F160/(B160+C160+D160+E160+F160)</f>
        <v>1.512459879131365</v>
      </c>
      <c r="CZ160" s="27"/>
      <c r="DG160" s="1">
        <f t="shared" si="82"/>
        <v>14.539190843606754</v>
      </c>
      <c r="DH160" s="27">
        <f t="shared" si="83"/>
        <v>33.710673917376077</v>
      </c>
      <c r="DI160" s="1">
        <f t="shared" si="84"/>
        <v>1.8096404065711926</v>
      </c>
      <c r="DJ160" s="1">
        <f t="shared" si="85"/>
        <v>27.128662130228054</v>
      </c>
      <c r="DK160" s="27">
        <f t="shared" si="86"/>
        <v>21.274378612305327</v>
      </c>
      <c r="DL160" s="1">
        <f t="shared" si="87"/>
        <v>1.5374540899125928</v>
      </c>
      <c r="DM160" s="3"/>
    </row>
    <row r="161" spans="1:117" x14ac:dyDescent="0.2">
      <c r="A161" s="2"/>
      <c r="B161" s="25"/>
      <c r="C161" s="25"/>
      <c r="D161" s="25"/>
      <c r="E161" s="25"/>
      <c r="F161" s="25"/>
      <c r="G161" s="25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"/>
      <c r="CP161" s="2"/>
      <c r="CQ161" s="2"/>
      <c r="CR161" s="2"/>
      <c r="CS161" s="2"/>
      <c r="CT161" s="27"/>
      <c r="CU161" s="27"/>
      <c r="CV161" s="27"/>
      <c r="CX161" s="27"/>
      <c r="CY161" s="27"/>
      <c r="CZ161" s="27"/>
      <c r="DG161" s="1"/>
      <c r="DH161" s="27"/>
      <c r="DI161" s="1"/>
      <c r="DJ161" s="1"/>
      <c r="DK161" s="27"/>
      <c r="DL161" s="1"/>
      <c r="DM161" s="3"/>
    </row>
    <row r="162" spans="1:117" x14ac:dyDescent="0.2">
      <c r="B162" s="47" t="s">
        <v>8</v>
      </c>
      <c r="C162" s="47" t="s">
        <v>9</v>
      </c>
      <c r="D162" s="47" t="s">
        <v>10</v>
      </c>
      <c r="E162" s="47" t="s">
        <v>11</v>
      </c>
      <c r="F162" s="47" t="s">
        <v>12</v>
      </c>
      <c r="G162" s="12" t="s">
        <v>13</v>
      </c>
      <c r="H162" s="12" t="s">
        <v>14</v>
      </c>
      <c r="BX162" s="2" t="s">
        <v>147</v>
      </c>
      <c r="BY162" s="2"/>
      <c r="CA162" s="2"/>
      <c r="CB162" s="2"/>
      <c r="CC162" s="2"/>
      <c r="CD162" s="2" t="s">
        <v>2</v>
      </c>
      <c r="CE162" s="2"/>
      <c r="CG162" s="2"/>
      <c r="CH162" s="2"/>
      <c r="CI162" s="2"/>
      <c r="CJ162" s="2" t="s">
        <v>43</v>
      </c>
      <c r="CK162" s="2"/>
      <c r="CL162" s="2"/>
      <c r="CM162" s="2"/>
      <c r="CN162" s="2"/>
      <c r="CO162" s="2" t="s">
        <v>4</v>
      </c>
      <c r="DA162" s="1" t="s">
        <v>5</v>
      </c>
      <c r="DB162" s="1" t="s">
        <v>22</v>
      </c>
      <c r="DC162" s="1" t="s">
        <v>17</v>
      </c>
      <c r="DD162" s="1" t="s">
        <v>11</v>
      </c>
      <c r="DE162" s="1" t="s">
        <v>12</v>
      </c>
      <c r="DF162" s="1" t="s">
        <v>21</v>
      </c>
      <c r="DG162" s="1" t="s">
        <v>15</v>
      </c>
      <c r="DH162" s="1" t="s">
        <v>22</v>
      </c>
      <c r="DI162" s="1" t="s">
        <v>17</v>
      </c>
      <c r="DJ162" s="1" t="s">
        <v>11</v>
      </c>
      <c r="DK162" s="1" t="s">
        <v>12</v>
      </c>
      <c r="DL162" s="1" t="s">
        <v>13</v>
      </c>
    </row>
    <row r="163" spans="1:117" x14ac:dyDescent="0.2">
      <c r="B163" s="47"/>
      <c r="C163" s="47"/>
      <c r="D163" s="47">
        <v>0</v>
      </c>
      <c r="E163" s="47"/>
      <c r="F163" s="47"/>
      <c r="G163" s="12"/>
      <c r="H163" s="12"/>
      <c r="BX163" s="2"/>
      <c r="BY163" s="2"/>
      <c r="CA163" s="2"/>
      <c r="CB163" s="2"/>
      <c r="CC163" s="2"/>
      <c r="CD163" s="2"/>
      <c r="CE163" s="2"/>
      <c r="CG163" s="2"/>
      <c r="CH163" s="2"/>
      <c r="CI163" s="2"/>
      <c r="CJ163" s="2"/>
      <c r="CK163" s="2"/>
      <c r="CL163" s="2"/>
      <c r="CM163" s="2"/>
      <c r="CN163" s="2"/>
      <c r="CO163" s="2"/>
      <c r="DG163" s="1"/>
      <c r="DH163" s="1"/>
      <c r="DI163" s="1"/>
      <c r="DJ163" s="1"/>
      <c r="DK163" s="1"/>
      <c r="DL163" s="1"/>
    </row>
    <row r="164" spans="1:117" x14ac:dyDescent="0.2">
      <c r="A164" s="27" t="s">
        <v>64</v>
      </c>
      <c r="B164" s="56">
        <v>10153</v>
      </c>
      <c r="C164" s="56">
        <v>11737</v>
      </c>
      <c r="D164" s="56">
        <v>1570</v>
      </c>
      <c r="E164" s="52">
        <v>15566</v>
      </c>
      <c r="F164" s="56">
        <v>14566</v>
      </c>
      <c r="G164" s="1">
        <v>275</v>
      </c>
      <c r="H164" s="1">
        <f t="shared" ref="H164:H170" si="89">SUM(B164:G164)</f>
        <v>53867</v>
      </c>
      <c r="DG164" s="27">
        <f t="shared" ref="DG164:DG179" si="90">100*B164/H164</f>
        <v>18.848274453747191</v>
      </c>
      <c r="DH164" s="1">
        <f t="shared" ref="DH164:DH179" si="91">100*C164/H164</f>
        <v>21.788850316520318</v>
      </c>
      <c r="DI164" s="1">
        <f t="shared" ref="DI164:DI179" si="92">100*D164/H164</f>
        <v>2.9145859245920507</v>
      </c>
      <c r="DJ164" s="31">
        <f t="shared" ref="DJ164:DJ179" si="93">100*E164/H164</f>
        <v>28.897098409044499</v>
      </c>
      <c r="DK164" s="2">
        <f t="shared" ref="DK164:DK179" si="94">100*F164/H164</f>
        <v>27.040674253253382</v>
      </c>
      <c r="DL164" s="1">
        <f t="shared" ref="DL164:DL179" si="95">100*G164/H164</f>
        <v>0.51051664284255671</v>
      </c>
      <c r="DM164" s="27" t="s">
        <v>674</v>
      </c>
    </row>
    <row r="165" spans="1:117" x14ac:dyDescent="0.2">
      <c r="A165" s="27" t="s">
        <v>63</v>
      </c>
      <c r="B165" s="56">
        <v>6688</v>
      </c>
      <c r="C165" s="52">
        <v>32637</v>
      </c>
      <c r="D165" s="56">
        <v>1210</v>
      </c>
      <c r="E165" s="56">
        <v>13852</v>
      </c>
      <c r="F165" s="56">
        <v>10296</v>
      </c>
      <c r="H165" s="1">
        <f>SUM(B165:G165)</f>
        <v>64683</v>
      </c>
      <c r="DG165" s="1">
        <f t="shared" si="90"/>
        <v>10.339656478518313</v>
      </c>
      <c r="DH165" s="31">
        <f t="shared" si="91"/>
        <v>50.456843374611566</v>
      </c>
      <c r="DI165" s="1">
        <f t="shared" si="92"/>
        <v>1.8706615339424579</v>
      </c>
      <c r="DJ165" s="1">
        <f t="shared" si="93"/>
        <v>21.41520956047184</v>
      </c>
      <c r="DK165" s="27">
        <f t="shared" si="94"/>
        <v>15.917629052455823</v>
      </c>
      <c r="DL165" s="1">
        <f t="shared" si="95"/>
        <v>0</v>
      </c>
      <c r="DM165" s="27" t="s">
        <v>487</v>
      </c>
    </row>
    <row r="166" spans="1:117" x14ac:dyDescent="0.2">
      <c r="A166" s="27" t="s">
        <v>65</v>
      </c>
      <c r="B166" s="56">
        <v>8900</v>
      </c>
      <c r="C166" s="56">
        <v>16789</v>
      </c>
      <c r="D166" s="56">
        <v>1561</v>
      </c>
      <c r="E166" s="52">
        <v>21516</v>
      </c>
      <c r="F166" s="56">
        <v>12850</v>
      </c>
      <c r="G166" s="1">
        <v>128</v>
      </c>
      <c r="H166" s="1">
        <f t="shared" si="89"/>
        <v>61744</v>
      </c>
      <c r="DG166" s="1">
        <f t="shared" si="90"/>
        <v>14.41435605079036</v>
      </c>
      <c r="DH166" s="1">
        <f t="shared" si="91"/>
        <v>27.191306037833634</v>
      </c>
      <c r="DI166" s="1">
        <f t="shared" si="92"/>
        <v>2.528180875874579</v>
      </c>
      <c r="DJ166" s="31">
        <f t="shared" si="93"/>
        <v>34.847110650427574</v>
      </c>
      <c r="DK166" s="27">
        <f t="shared" si="94"/>
        <v>20.811738792433275</v>
      </c>
      <c r="DL166" s="1">
        <f t="shared" si="95"/>
        <v>0.20730759264058046</v>
      </c>
      <c r="DM166" s="27" t="s">
        <v>488</v>
      </c>
    </row>
    <row r="167" spans="1:117" x14ac:dyDescent="0.2">
      <c r="A167" s="27" t="s">
        <v>262</v>
      </c>
      <c r="B167" s="56">
        <v>7177</v>
      </c>
      <c r="C167" s="52">
        <v>24608</v>
      </c>
      <c r="D167" s="65">
        <v>1256</v>
      </c>
      <c r="E167" s="56">
        <v>13525</v>
      </c>
      <c r="F167" s="56">
        <v>11690</v>
      </c>
      <c r="H167" s="1">
        <f>SUM(B167:G167)</f>
        <v>58256</v>
      </c>
      <c r="DG167" s="1">
        <f t="shared" si="90"/>
        <v>12.319761054655315</v>
      </c>
      <c r="DH167" s="31">
        <f t="shared" si="91"/>
        <v>42.241142543257347</v>
      </c>
      <c r="DI167" s="1">
        <f t="shared" si="92"/>
        <v>2.1560010985992859</v>
      </c>
      <c r="DJ167" s="1">
        <f t="shared" si="93"/>
        <v>23.21649272177973</v>
      </c>
      <c r="DK167" s="27">
        <f t="shared" si="94"/>
        <v>20.06660258170832</v>
      </c>
      <c r="DL167" s="1">
        <f t="shared" si="95"/>
        <v>0</v>
      </c>
      <c r="DM167" s="23" t="s">
        <v>489</v>
      </c>
    </row>
    <row r="168" spans="1:117" x14ac:dyDescent="0.2">
      <c r="A168" s="27" t="s">
        <v>261</v>
      </c>
      <c r="B168" s="56">
        <v>7467</v>
      </c>
      <c r="C168" s="52">
        <v>15461</v>
      </c>
      <c r="D168" s="56">
        <v>1220</v>
      </c>
      <c r="E168" s="56">
        <v>12854</v>
      </c>
      <c r="F168" s="56">
        <v>12881</v>
      </c>
      <c r="G168" s="1">
        <v>675</v>
      </c>
      <c r="H168" s="5">
        <f>SUM(B168:G168)</f>
        <v>50558</v>
      </c>
      <c r="DG168" s="1">
        <f t="shared" si="90"/>
        <v>14.769175995885913</v>
      </c>
      <c r="DH168" s="3">
        <f t="shared" si="91"/>
        <v>30.580719174017961</v>
      </c>
      <c r="DI168" s="1">
        <f t="shared" si="92"/>
        <v>2.4130701372680883</v>
      </c>
      <c r="DJ168" s="1">
        <f t="shared" si="93"/>
        <v>25.424265200363937</v>
      </c>
      <c r="DK168" s="2">
        <f t="shared" si="94"/>
        <v>25.47766921159856</v>
      </c>
      <c r="DL168" s="1">
        <f t="shared" si="95"/>
        <v>1.3351002808655406</v>
      </c>
      <c r="DM168" s="28" t="s">
        <v>490</v>
      </c>
    </row>
    <row r="169" spans="1:117" x14ac:dyDescent="0.2">
      <c r="A169" s="6" t="s">
        <v>260</v>
      </c>
      <c r="B169" s="56">
        <v>6665</v>
      </c>
      <c r="C169" s="52">
        <v>27290</v>
      </c>
      <c r="D169" s="56">
        <v>1096</v>
      </c>
      <c r="E169" s="56">
        <v>13322</v>
      </c>
      <c r="F169" s="56">
        <v>13686</v>
      </c>
      <c r="H169" s="1">
        <f t="shared" si="89"/>
        <v>62059</v>
      </c>
      <c r="DG169" s="1">
        <f t="shared" si="90"/>
        <v>10.739779886881838</v>
      </c>
      <c r="DH169" s="31">
        <f t="shared" si="91"/>
        <v>43.974282537585204</v>
      </c>
      <c r="DI169" s="1">
        <f t="shared" si="92"/>
        <v>1.766061328735558</v>
      </c>
      <c r="DJ169" s="1">
        <f t="shared" si="93"/>
        <v>21.466668815159768</v>
      </c>
      <c r="DK169" s="27">
        <f t="shared" si="94"/>
        <v>22.053207431637635</v>
      </c>
      <c r="DL169" s="1">
        <f t="shared" si="95"/>
        <v>0</v>
      </c>
      <c r="DM169" s="27" t="s">
        <v>491</v>
      </c>
    </row>
    <row r="170" spans="1:117" x14ac:dyDescent="0.2">
      <c r="A170" s="27" t="s">
        <v>394</v>
      </c>
      <c r="B170" s="56">
        <v>9650</v>
      </c>
      <c r="C170" s="52">
        <v>16903</v>
      </c>
      <c r="D170" s="23">
        <v>859</v>
      </c>
      <c r="E170" s="56">
        <v>13556</v>
      </c>
      <c r="F170" s="56">
        <v>9306</v>
      </c>
      <c r="G170" s="51">
        <v>182</v>
      </c>
      <c r="H170" s="1">
        <f t="shared" si="89"/>
        <v>50456</v>
      </c>
      <c r="DG170" s="2">
        <f t="shared" si="90"/>
        <v>19.125574758205168</v>
      </c>
      <c r="DH170" s="3">
        <f t="shared" si="91"/>
        <v>33.500475661962895</v>
      </c>
      <c r="DI170" s="1">
        <f t="shared" si="92"/>
        <v>1.7024734422070715</v>
      </c>
      <c r="DJ170" s="1">
        <f t="shared" si="93"/>
        <v>26.866973204376091</v>
      </c>
      <c r="DK170" s="27">
        <f t="shared" si="94"/>
        <v>18.443792611384175</v>
      </c>
      <c r="DL170" s="1">
        <f t="shared" si="95"/>
        <v>0.3607103218645949</v>
      </c>
      <c r="DM170" s="27" t="s">
        <v>673</v>
      </c>
    </row>
    <row r="171" spans="1:117" x14ac:dyDescent="0.2">
      <c r="A171" s="27" t="s">
        <v>66</v>
      </c>
      <c r="B171" s="52">
        <v>17338</v>
      </c>
      <c r="C171" s="56">
        <v>4317</v>
      </c>
      <c r="D171" s="23">
        <v>673</v>
      </c>
      <c r="E171" s="56">
        <v>12343</v>
      </c>
      <c r="F171" s="56">
        <v>7359</v>
      </c>
      <c r="H171" s="1">
        <f t="shared" ref="H171:H174" si="96">SUM(B171:G171)</f>
        <v>42030</v>
      </c>
      <c r="DG171" s="31">
        <f t="shared" si="90"/>
        <v>41.251487033071612</v>
      </c>
      <c r="DH171" s="1">
        <f t="shared" si="91"/>
        <v>10.271234832262669</v>
      </c>
      <c r="DI171" s="1">
        <f t="shared" si="92"/>
        <v>1.6012372115155842</v>
      </c>
      <c r="DJ171" s="1">
        <f t="shared" si="93"/>
        <v>29.367118724720438</v>
      </c>
      <c r="DK171" s="27">
        <f t="shared" si="94"/>
        <v>17.508922198429694</v>
      </c>
      <c r="DL171" s="1">
        <f t="shared" si="95"/>
        <v>0</v>
      </c>
      <c r="DM171" s="27" t="s">
        <v>492</v>
      </c>
    </row>
    <row r="172" spans="1:117" x14ac:dyDescent="0.2">
      <c r="A172" s="27" t="s">
        <v>393</v>
      </c>
      <c r="B172" s="56">
        <v>8990</v>
      </c>
      <c r="C172" s="56">
        <v>7270</v>
      </c>
      <c r="D172" s="23">
        <v>907</v>
      </c>
      <c r="E172" s="52">
        <v>13619</v>
      </c>
      <c r="F172" s="56">
        <v>13019</v>
      </c>
      <c r="G172" s="18"/>
      <c r="H172" s="1">
        <f t="shared" si="96"/>
        <v>43805</v>
      </c>
      <c r="DG172" s="27">
        <f t="shared" si="90"/>
        <v>20.522771373130922</v>
      </c>
      <c r="DH172" s="1">
        <f t="shared" si="91"/>
        <v>16.596278963588631</v>
      </c>
      <c r="DI172" s="1">
        <f t="shared" si="92"/>
        <v>2.0705398927063121</v>
      </c>
      <c r="DJ172" s="31">
        <f t="shared" si="93"/>
        <v>31.090058212532817</v>
      </c>
      <c r="DK172" s="27">
        <f t="shared" si="94"/>
        <v>29.720351558041319</v>
      </c>
      <c r="DL172" s="1">
        <f t="shared" si="95"/>
        <v>0</v>
      </c>
      <c r="DM172" s="27" t="s">
        <v>493</v>
      </c>
    </row>
    <row r="173" spans="1:117" x14ac:dyDescent="0.2">
      <c r="A173" s="27" t="s">
        <v>153</v>
      </c>
      <c r="B173" s="56">
        <v>11202</v>
      </c>
      <c r="C173" s="56">
        <v>8124</v>
      </c>
      <c r="D173" s="23">
        <v>656</v>
      </c>
      <c r="E173" s="56">
        <v>13700</v>
      </c>
      <c r="F173" s="52">
        <v>14039</v>
      </c>
      <c r="G173" s="18">
        <v>382</v>
      </c>
      <c r="H173" s="1">
        <f t="shared" si="96"/>
        <v>48103</v>
      </c>
      <c r="DG173" s="2">
        <f t="shared" si="90"/>
        <v>23.287528844354821</v>
      </c>
      <c r="DH173" s="27">
        <f t="shared" si="91"/>
        <v>16.888759536827227</v>
      </c>
      <c r="DI173" s="1">
        <f t="shared" si="92"/>
        <v>1.3637403072573435</v>
      </c>
      <c r="DJ173" s="1">
        <f t="shared" si="93"/>
        <v>28.480552148514647</v>
      </c>
      <c r="DK173" s="31">
        <f t="shared" si="94"/>
        <v>29.185289898758914</v>
      </c>
      <c r="DL173" s="1">
        <f t="shared" si="95"/>
        <v>0.79412926428705066</v>
      </c>
      <c r="DM173" s="27" t="s">
        <v>437</v>
      </c>
    </row>
    <row r="174" spans="1:117" x14ac:dyDescent="0.2">
      <c r="A174" s="6" t="s">
        <v>154</v>
      </c>
      <c r="B174" s="56">
        <v>10152</v>
      </c>
      <c r="C174" s="52">
        <v>18393</v>
      </c>
      <c r="D174" s="23">
        <v>806</v>
      </c>
      <c r="E174" s="56">
        <v>10193</v>
      </c>
      <c r="F174" s="56">
        <v>15735</v>
      </c>
      <c r="G174" s="18"/>
      <c r="H174" s="1">
        <f t="shared" si="96"/>
        <v>55279</v>
      </c>
      <c r="DG174" s="1">
        <f t="shared" si="90"/>
        <v>18.365021074910906</v>
      </c>
      <c r="DH174" s="31">
        <f t="shared" si="91"/>
        <v>33.273033159065832</v>
      </c>
      <c r="DI174" s="1">
        <f t="shared" si="92"/>
        <v>1.4580582137882379</v>
      </c>
      <c r="DJ174" s="1">
        <f t="shared" si="93"/>
        <v>18.439190289259937</v>
      </c>
      <c r="DK174" s="1">
        <f t="shared" si="94"/>
        <v>28.46469726297509</v>
      </c>
      <c r="DL174" s="1">
        <f t="shared" si="95"/>
        <v>0</v>
      </c>
      <c r="DM174" s="28" t="s">
        <v>494</v>
      </c>
    </row>
    <row r="175" spans="1:117" x14ac:dyDescent="0.2">
      <c r="A175" s="2" t="s">
        <v>392</v>
      </c>
      <c r="B175" s="25">
        <f t="shared" ref="B175:G175" si="97">SUM(B164:B174)</f>
        <v>104382</v>
      </c>
      <c r="C175" s="25">
        <f t="shared" si="97"/>
        <v>183529</v>
      </c>
      <c r="D175" s="25">
        <f>SUM(D163:D174)</f>
        <v>11814</v>
      </c>
      <c r="E175" s="25">
        <f t="shared" si="97"/>
        <v>154046</v>
      </c>
      <c r="F175" s="25">
        <f t="shared" si="97"/>
        <v>135427</v>
      </c>
      <c r="G175" s="25">
        <f t="shared" si="97"/>
        <v>1642</v>
      </c>
      <c r="H175" s="27">
        <f t="shared" ref="H175:H179" si="98">SUM(B175:G175)</f>
        <v>590840</v>
      </c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>
        <v>1</v>
      </c>
      <c r="BY175" s="27">
        <v>6</v>
      </c>
      <c r="BZ175" s="27"/>
      <c r="CA175" s="27">
        <v>3</v>
      </c>
      <c r="CB175" s="27">
        <v>1</v>
      </c>
      <c r="CC175" s="27"/>
      <c r="CD175" s="27">
        <v>1</v>
      </c>
      <c r="CE175" s="27">
        <v>3</v>
      </c>
      <c r="CF175" s="27"/>
      <c r="CG175" s="27">
        <v>2</v>
      </c>
      <c r="CH175" s="27">
        <v>1</v>
      </c>
      <c r="CI175" s="27"/>
      <c r="CJ175" s="27">
        <v>1</v>
      </c>
      <c r="CK175" s="27"/>
      <c r="CL175" s="27"/>
      <c r="CM175" s="27">
        <v>1</v>
      </c>
      <c r="CN175" s="27">
        <v>2</v>
      </c>
      <c r="CO175" s="2">
        <f>CD175+CJ175</f>
        <v>2</v>
      </c>
      <c r="CP175" s="2">
        <f>CE175+CK175</f>
        <v>3</v>
      </c>
      <c r="CQ175" s="2">
        <f>CF175+CL175</f>
        <v>0</v>
      </c>
      <c r="CR175" s="2">
        <f>CG175+CM175</f>
        <v>3</v>
      </c>
      <c r="CS175" s="2">
        <f>CH175+CN175</f>
        <v>3</v>
      </c>
      <c r="CT175" s="27"/>
      <c r="CU175" s="27">
        <f>11*B175/(B175+C175+D175+E175+F175)</f>
        <v>1.9487540690905265</v>
      </c>
      <c r="CV175" s="27">
        <f>11*C175/(B175+C175+D175+E175+F175)</f>
        <v>3.4263846788346193</v>
      </c>
      <c r="CW175" s="1">
        <f>11*D175/(B175+C175+D175+E175+F175)</f>
        <v>0.22056083014538405</v>
      </c>
      <c r="CX175" s="27">
        <f>11*E175/(B175+C175+D175+E175+F175)</f>
        <v>2.8759534146415975</v>
      </c>
      <c r="CY175" s="27">
        <f>11*F175/(B175+C175+D175+E175+F175)</f>
        <v>2.5283470072878726</v>
      </c>
      <c r="CZ175" s="27"/>
      <c r="DG175" s="1">
        <f t="shared" si="90"/>
        <v>17.666711800148942</v>
      </c>
      <c r="DH175" s="1">
        <f t="shared" si="91"/>
        <v>31.062385755872995</v>
      </c>
      <c r="DI175" s="1">
        <f t="shared" si="92"/>
        <v>1.9995260984361249</v>
      </c>
      <c r="DJ175" s="1">
        <f t="shared" si="93"/>
        <v>26.072371538826079</v>
      </c>
      <c r="DK175" s="1">
        <f t="shared" si="94"/>
        <v>22.921095389614784</v>
      </c>
      <c r="DL175" s="1">
        <f t="shared" si="95"/>
        <v>0.27790941710107642</v>
      </c>
    </row>
    <row r="176" spans="1:117" x14ac:dyDescent="0.2">
      <c r="A176" s="27" t="s">
        <v>475</v>
      </c>
      <c r="B176" s="25">
        <f>SUM(B147,B160,B175)</f>
        <v>161286</v>
      </c>
      <c r="C176" s="25">
        <f t="shared" ref="C176:G176" si="99">SUM(C147,C160,C175)</f>
        <v>318680</v>
      </c>
      <c r="D176" s="25">
        <f t="shared" si="99"/>
        <v>19176</v>
      </c>
      <c r="E176" s="25">
        <f t="shared" si="99"/>
        <v>262638</v>
      </c>
      <c r="F176" s="25">
        <f t="shared" si="99"/>
        <v>220535</v>
      </c>
      <c r="G176" s="25">
        <f t="shared" si="99"/>
        <v>7042</v>
      </c>
      <c r="H176" s="27">
        <f t="shared" si="98"/>
        <v>989357</v>
      </c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>
        <v>1</v>
      </c>
      <c r="BY176" s="27">
        <v>11</v>
      </c>
      <c r="BZ176" s="27"/>
      <c r="CA176" s="27">
        <v>5</v>
      </c>
      <c r="CB176" s="27">
        <v>2</v>
      </c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">
        <v>3</v>
      </c>
      <c r="CP176" s="2">
        <v>6</v>
      </c>
      <c r="CQ176" s="2"/>
      <c r="CR176" s="2">
        <v>5</v>
      </c>
      <c r="CS176" s="2">
        <v>5</v>
      </c>
      <c r="CT176" s="2"/>
      <c r="CU176" s="27">
        <f>19*B176/(B176+C176+E176+F176)</f>
        <v>3.1817152041397971</v>
      </c>
      <c r="CV176" s="27">
        <f>19*C176/(B176+C176+E176+F176)</f>
        <v>6.2866522900640511</v>
      </c>
      <c r="CW176" s="27" t="s">
        <v>25</v>
      </c>
      <c r="CX176" s="27">
        <f>19*E176/(B176+C176+E176+F176)</f>
        <v>5.1811026238164999</v>
      </c>
      <c r="CY176" s="27">
        <f>19*F176/(B176+C176+E176+F176)</f>
        <v>4.3505298819796518</v>
      </c>
      <c r="CZ176" s="27"/>
      <c r="DA176" s="27"/>
      <c r="DB176" s="27"/>
      <c r="DC176" s="27"/>
      <c r="DD176" s="27"/>
      <c r="DE176" s="27"/>
      <c r="DF176" s="27"/>
      <c r="DG176" s="1">
        <f t="shared" si="90"/>
        <v>16.302103285265076</v>
      </c>
      <c r="DH176" s="1">
        <f t="shared" si="91"/>
        <v>32.210819754648725</v>
      </c>
      <c r="DI176" s="1">
        <f t="shared" si="92"/>
        <v>1.938228566634693</v>
      </c>
      <c r="DJ176" s="1">
        <f t="shared" si="93"/>
        <v>26.546332618053949</v>
      </c>
      <c r="DK176" s="1">
        <f t="shared" si="94"/>
        <v>22.290740349540155</v>
      </c>
      <c r="DL176" s="1">
        <f t="shared" si="95"/>
        <v>0.71177542585740028</v>
      </c>
      <c r="DM176" s="3" t="s">
        <v>25</v>
      </c>
    </row>
    <row r="177" spans="1:122" x14ac:dyDescent="0.2">
      <c r="A177" s="27" t="s">
        <v>636</v>
      </c>
      <c r="B177" s="7">
        <f t="shared" ref="B177:G177" si="100">B72-B131-B132-B133-B138</f>
        <v>395152</v>
      </c>
      <c r="C177" s="7">
        <f t="shared" si="100"/>
        <v>451363</v>
      </c>
      <c r="D177" s="7">
        <f t="shared" si="100"/>
        <v>39370</v>
      </c>
      <c r="E177" s="7">
        <f t="shared" si="100"/>
        <v>580794</v>
      </c>
      <c r="F177" s="7">
        <f t="shared" si="100"/>
        <v>510663</v>
      </c>
      <c r="G177" s="7">
        <f t="shared" si="100"/>
        <v>10629</v>
      </c>
      <c r="H177" s="27">
        <f t="shared" si="98"/>
        <v>1987971</v>
      </c>
      <c r="BX177" s="7">
        <f>BX72-BX138</f>
        <v>3</v>
      </c>
      <c r="BY177" s="7">
        <f>BY72-BY138</f>
        <v>12</v>
      </c>
      <c r="BZ177" s="7">
        <f>BZ72-BZ138</f>
        <v>0</v>
      </c>
      <c r="CA177" s="7">
        <v>12</v>
      </c>
      <c r="CB177" s="7">
        <f>CB72-CB138</f>
        <v>10</v>
      </c>
      <c r="CU177" s="27">
        <f>37*B177/(B177+C177+D177+E177+F177)</f>
        <v>7.3940795269609403</v>
      </c>
      <c r="CV177" s="27">
        <f>37*C177/(B177+C177+D177+E177+F177)</f>
        <v>8.4458990907996689</v>
      </c>
      <c r="CW177" s="1">
        <f>37*D177/(B177+C177+D177+E177+F177)</f>
        <v>0.7366909720220377</v>
      </c>
      <c r="CX177" s="27">
        <f>37*E177/(B177+C177+D177+E177+F177)</f>
        <v>10.867810424296859</v>
      </c>
      <c r="CY177" s="27">
        <f>37*F177/(B177+C177+D177+E177+F177)</f>
        <v>9.555519985920494</v>
      </c>
      <c r="CZ177" s="27"/>
      <c r="DA177" s="1">
        <v>7</v>
      </c>
      <c r="DB177" s="1">
        <v>8</v>
      </c>
      <c r="DC177" s="1">
        <v>1</v>
      </c>
      <c r="DD177" s="1">
        <v>11</v>
      </c>
      <c r="DE177" s="1">
        <v>10</v>
      </c>
      <c r="DG177" s="1">
        <f t="shared" si="90"/>
        <v>19.877151125443984</v>
      </c>
      <c r="DH177" s="1">
        <f t="shared" si="91"/>
        <v>22.704707463036431</v>
      </c>
      <c r="DI177" s="1">
        <f t="shared" si="92"/>
        <v>1.9804111830605176</v>
      </c>
      <c r="DJ177" s="1">
        <f t="shared" si="93"/>
        <v>29.215416120255277</v>
      </c>
      <c r="DK177" s="1">
        <f t="shared" si="94"/>
        <v>25.687648361067641</v>
      </c>
      <c r="DL177" s="1">
        <f t="shared" si="95"/>
        <v>0.53466574713615034</v>
      </c>
    </row>
    <row r="178" spans="1:122" x14ac:dyDescent="0.2">
      <c r="A178" s="27" t="s">
        <v>669</v>
      </c>
      <c r="B178" s="7">
        <f t="shared" ref="B178:G178" si="101" xml:space="preserve"> B72-B138</f>
        <v>408569</v>
      </c>
      <c r="C178" s="7">
        <f t="shared" si="101"/>
        <v>469090</v>
      </c>
      <c r="D178" s="7">
        <f t="shared" si="101"/>
        <v>42436</v>
      </c>
      <c r="E178" s="7">
        <f t="shared" si="101"/>
        <v>674502</v>
      </c>
      <c r="F178" s="7">
        <f t="shared" si="101"/>
        <v>557577</v>
      </c>
      <c r="G178" s="7">
        <f t="shared" si="101"/>
        <v>11662</v>
      </c>
      <c r="H178" s="27">
        <f t="shared" si="98"/>
        <v>2163836</v>
      </c>
      <c r="BX178" s="1">
        <v>3</v>
      </c>
      <c r="BY178" s="1">
        <v>12</v>
      </c>
      <c r="CA178" s="1">
        <v>15</v>
      </c>
      <c r="CB178" s="1">
        <v>10</v>
      </c>
      <c r="CU178" s="27">
        <f>40*B178/(B178+C178+D178+E178+F178)</f>
        <v>7.5936053497533189</v>
      </c>
      <c r="CV178" s="27">
        <f>40*C178/(B178+C178+D178+E178+F178)</f>
        <v>8.7184400517802008</v>
      </c>
      <c r="CW178" s="1">
        <f>40*D178/(B178+C178+D178+E178+F178)</f>
        <v>0.78870946308244594</v>
      </c>
      <c r="CX178" s="27">
        <f>40*E178/(B178+C178+D178+E178+F178)</f>
        <v>12.536198281365726</v>
      </c>
      <c r="CY178" s="27">
        <f>40*F178/(B178+C178+D178+E178+F178)</f>
        <v>10.363046854018309</v>
      </c>
      <c r="DG178" s="1">
        <f t="shared" si="90"/>
        <v>18.881698982732516</v>
      </c>
      <c r="DH178" s="1">
        <f t="shared" si="91"/>
        <v>21.678629988594331</v>
      </c>
      <c r="DI178" s="1">
        <f t="shared" si="92"/>
        <v>1.9611467782216396</v>
      </c>
      <c r="DJ178" s="1">
        <f t="shared" si="93"/>
        <v>31.171586016685183</v>
      </c>
      <c r="DK178" s="1">
        <f t="shared" si="94"/>
        <v>25.767987962119125</v>
      </c>
      <c r="DL178" s="1">
        <f t="shared" si="95"/>
        <v>0.53895027164720433</v>
      </c>
    </row>
    <row r="179" spans="1:122" x14ac:dyDescent="0.2">
      <c r="A179" s="27" t="s">
        <v>670</v>
      </c>
      <c r="B179" s="7">
        <f t="shared" ref="B179:G179" si="102">SUM(B140,B141,B144,B146,B147,B160,B175)</f>
        <v>206484</v>
      </c>
      <c r="C179" s="7">
        <f t="shared" si="102"/>
        <v>358775</v>
      </c>
      <c r="D179" s="7">
        <f t="shared" si="102"/>
        <v>23658</v>
      </c>
      <c r="E179" s="7">
        <f t="shared" si="102"/>
        <v>328547</v>
      </c>
      <c r="F179" s="7">
        <f t="shared" si="102"/>
        <v>287291</v>
      </c>
      <c r="G179" s="7">
        <f t="shared" si="102"/>
        <v>8309</v>
      </c>
      <c r="H179" s="27">
        <f t="shared" si="98"/>
        <v>1213064</v>
      </c>
      <c r="BX179" s="1">
        <v>1</v>
      </c>
      <c r="BY179" s="1">
        <v>12</v>
      </c>
      <c r="CA179" s="1">
        <v>6</v>
      </c>
      <c r="CB179" s="1">
        <v>4</v>
      </c>
      <c r="CU179" s="27">
        <f>23*B179/(B179+C179+D179+E179+F179)</f>
        <v>3.9419898651593064</v>
      </c>
      <c r="CV179" s="27">
        <f>23*C179/(B179+C179+D179+E179+F179)</f>
        <v>6.8493801644317722</v>
      </c>
      <c r="CW179" s="1">
        <f>23*D179/(B179+C179+D179+E179+F179)</f>
        <v>0.45165531581109852</v>
      </c>
      <c r="CX179" s="27">
        <f>23*E179/(B179+C179+D179+E179+F179)</f>
        <v>6.2722968570373228</v>
      </c>
      <c r="CY179" s="27">
        <f>23*F179/(B179+C179+D179+E179+F179)</f>
        <v>5.4846777975604999</v>
      </c>
      <c r="DG179" s="1">
        <f t="shared" si="90"/>
        <v>17.021690529106461</v>
      </c>
      <c r="DH179" s="1">
        <f t="shared" si="91"/>
        <v>29.575933339048888</v>
      </c>
      <c r="DI179" s="1">
        <f t="shared" si="92"/>
        <v>1.9502680814862201</v>
      </c>
      <c r="DJ179" s="1">
        <f t="shared" si="93"/>
        <v>27.084061516952115</v>
      </c>
      <c r="DK179" s="1">
        <f t="shared" si="94"/>
        <v>23.683086795090777</v>
      </c>
      <c r="DL179" s="1">
        <f t="shared" si="95"/>
        <v>0.68495973831553814</v>
      </c>
    </row>
    <row r="180" spans="1:122" x14ac:dyDescent="0.2">
      <c r="A180" s="27"/>
      <c r="B180" s="7"/>
      <c r="C180" s="7"/>
      <c r="D180" s="7"/>
      <c r="E180" s="7"/>
      <c r="F180" s="7"/>
      <c r="G180" s="7"/>
      <c r="BY180" s="12" t="s">
        <v>16</v>
      </c>
      <c r="BZ180" s="1" t="s">
        <v>17</v>
      </c>
      <c r="CA180" s="12" t="s">
        <v>18</v>
      </c>
      <c r="CB180" s="12" t="s">
        <v>19</v>
      </c>
      <c r="CC180" s="12" t="s">
        <v>20</v>
      </c>
      <c r="CD180" s="12"/>
      <c r="CE180" s="12" t="s">
        <v>16</v>
      </c>
      <c r="CF180" s="1" t="s">
        <v>17</v>
      </c>
      <c r="CG180" s="12" t="s">
        <v>18</v>
      </c>
      <c r="CH180" s="12" t="s">
        <v>19</v>
      </c>
      <c r="CI180" s="12" t="s">
        <v>21</v>
      </c>
      <c r="CJ180" s="12"/>
      <c r="CK180" s="12" t="s">
        <v>22</v>
      </c>
      <c r="CL180" s="12" t="s">
        <v>17</v>
      </c>
      <c r="CM180" s="12" t="s">
        <v>11</v>
      </c>
      <c r="CN180" s="12" t="s">
        <v>12</v>
      </c>
      <c r="CP180" s="17" t="s">
        <v>16</v>
      </c>
      <c r="CQ180" s="17" t="s">
        <v>23</v>
      </c>
      <c r="CR180" s="17" t="s">
        <v>18</v>
      </c>
      <c r="CS180" s="17" t="s">
        <v>19</v>
      </c>
      <c r="CT180" s="17" t="s">
        <v>20</v>
      </c>
      <c r="DG180" s="1"/>
      <c r="DH180" s="1"/>
      <c r="DI180" s="1"/>
      <c r="DJ180" s="1"/>
      <c r="DK180" s="1"/>
      <c r="DL180" s="1"/>
    </row>
    <row r="181" spans="1:122" x14ac:dyDescent="0.2">
      <c r="B181" s="12"/>
      <c r="C181" s="12" t="s">
        <v>9</v>
      </c>
      <c r="D181" s="12" t="s">
        <v>10</v>
      </c>
      <c r="E181" s="12" t="s">
        <v>11</v>
      </c>
      <c r="F181" s="12" t="s">
        <v>12</v>
      </c>
      <c r="G181" s="12" t="s">
        <v>13</v>
      </c>
      <c r="H181" s="12" t="s">
        <v>14</v>
      </c>
      <c r="BX181" s="2" t="s">
        <v>147</v>
      </c>
      <c r="BY181" s="2"/>
      <c r="CA181" s="2"/>
      <c r="CB181" s="2"/>
      <c r="CC181" s="2"/>
      <c r="CD181" s="2" t="s">
        <v>2</v>
      </c>
      <c r="CE181" s="2"/>
      <c r="CG181" s="2"/>
      <c r="CH181" s="2"/>
      <c r="CI181" s="2"/>
      <c r="CJ181" s="2" t="s">
        <v>25</v>
      </c>
      <c r="CK181" s="27" t="s">
        <v>43</v>
      </c>
      <c r="CL181" s="2"/>
      <c r="CM181" s="2"/>
      <c r="CN181" s="2"/>
      <c r="CO181" s="2" t="s">
        <v>4</v>
      </c>
      <c r="DB181" s="1" t="s">
        <v>22</v>
      </c>
      <c r="DC181" s="1" t="s">
        <v>17</v>
      </c>
      <c r="DD181" s="1" t="s">
        <v>11</v>
      </c>
      <c r="DE181" s="1" t="s">
        <v>12</v>
      </c>
      <c r="DF181" s="1" t="s">
        <v>21</v>
      </c>
      <c r="DG181" s="1" t="s">
        <v>15</v>
      </c>
      <c r="DH181" s="1" t="s">
        <v>22</v>
      </c>
      <c r="DI181" s="1" t="s">
        <v>17</v>
      </c>
      <c r="DJ181" s="1" t="s">
        <v>11</v>
      </c>
      <c r="DK181" s="1" t="s">
        <v>12</v>
      </c>
      <c r="DL181" s="1" t="s">
        <v>13</v>
      </c>
    </row>
    <row r="182" spans="1:122" x14ac:dyDescent="0.2">
      <c r="A182" s="2" t="s">
        <v>396</v>
      </c>
      <c r="C182" s="5">
        <f>SUM(C195,C208,C227,C260,C243,C281,C297,C312,C328,C343)</f>
        <v>2293393</v>
      </c>
      <c r="D182" s="5">
        <f>SUM(D195,D208,D227,D260,D243,D281,D297,D312,D328,D343)</f>
        <v>185992</v>
      </c>
      <c r="E182" s="5">
        <f>SUM(E195,E208,E227,E260,E243,E281,E297,E312,E328,E343)</f>
        <v>2929393</v>
      </c>
      <c r="F182" s="5">
        <f>SUM(F195,F208,F227,F260,F243,F281,F297,F312,F328,F343)</f>
        <v>1085916</v>
      </c>
      <c r="G182" s="5">
        <f>SUM(G195,G208,G227,G260,G243,G281,G297,G312,G328,G343)</f>
        <v>46878</v>
      </c>
      <c r="H182" s="1">
        <f>SUM(B182:G182)</f>
        <v>6541572</v>
      </c>
      <c r="BY182" s="5">
        <f>SUM(BY195,BY208,BY227,BY260,BY243,BY281,BY297,BY312,BY328,BY343)</f>
        <v>33</v>
      </c>
      <c r="BZ182" s="5">
        <f>SUM(BZ195,BZ208,BZ227,BZ260,BZ243,BZ281,BZ297,BZ312,BZ328,BZ343)</f>
        <v>0</v>
      </c>
      <c r="CA182" s="5">
        <f>SUM(CA195,CA208,CA227,CA260,CA243,CA281,CA297,CA312,CA328,CA343)</f>
        <v>80</v>
      </c>
      <c r="CB182" s="5">
        <f>SUM(CB195,CB208,CB227,CB260,CB243,CB281,CB297,CB312,CB328,CB343)</f>
        <v>8</v>
      </c>
      <c r="CC182" s="29" t="s">
        <v>25</v>
      </c>
      <c r="CD182" s="29" t="s">
        <v>25</v>
      </c>
      <c r="CE182" s="5">
        <f>SUM(CE195,CE208,CE227,CE260,CE243,CE281,CE297,CE312,CE328,CE343)</f>
        <v>19</v>
      </c>
      <c r="CF182" s="5">
        <f>SUM(CF195,CF208,CF227,CF260,CF243,CF281,CF297,CF312,CF328,CF343)</f>
        <v>0</v>
      </c>
      <c r="CG182" s="5">
        <f>SUM(CG195,CG208,CG227,CG260,CG243,CG281,CG297,CG312,CG328,CG343)</f>
        <v>49</v>
      </c>
      <c r="CH182" s="5">
        <f>SUM(CH195,CH208,CH227,CH260,CH243,CH281,CH297,CH312,CH328,CH343)</f>
        <v>6</v>
      </c>
      <c r="CI182" s="29" t="s">
        <v>25</v>
      </c>
      <c r="CJ182" s="29" t="s">
        <v>25</v>
      </c>
      <c r="CK182" s="5">
        <f>SUM(CK195,CK208,CK227,CK260,CK243,CK281,CK297,CK312,CK328,CK343)</f>
        <v>22</v>
      </c>
      <c r="CL182" s="5">
        <f>SUM(CL195,CL208,CL227,CL260,CL243,CL281,CL297,CL312,CL328,CL343)</f>
        <v>1</v>
      </c>
      <c r="CM182" s="5">
        <f>SUM(CM195,CM208,CM227,CM260,CM243,CM281,CM297,CM312,CM328,CM343)</f>
        <v>8</v>
      </c>
      <c r="CN182" s="5">
        <f>SUM(CN195,CN208,CN227,CN260,CN243,CN281,CN297,CN312,CN328,CN343)</f>
        <v>16</v>
      </c>
      <c r="CO182" s="29" t="s">
        <v>25</v>
      </c>
      <c r="CP182" s="2">
        <f>CE182+CK182</f>
        <v>41</v>
      </c>
      <c r="CQ182" s="2">
        <f>CF182+CL182</f>
        <v>1</v>
      </c>
      <c r="CR182" s="2">
        <f>CG182+CM182</f>
        <v>57</v>
      </c>
      <c r="CS182" s="2">
        <f>CH182+CN182</f>
        <v>22</v>
      </c>
      <c r="CT182" s="29" t="s">
        <v>25</v>
      </c>
      <c r="DA182" s="1" t="s">
        <v>5</v>
      </c>
      <c r="DH182" s="1">
        <f>100*C182/H182</f>
        <v>35.058744289598891</v>
      </c>
      <c r="DI182" s="1">
        <f>100*D182/H182</f>
        <v>2.8432309542721534</v>
      </c>
      <c r="DJ182" s="1">
        <f>100*E182/H182</f>
        <v>44.781177979849495</v>
      </c>
      <c r="DK182" s="1">
        <f>100*F182/H182</f>
        <v>16.600230036449954</v>
      </c>
      <c r="DL182" s="1">
        <f>100*G182/H182</f>
        <v>0.71661673982950891</v>
      </c>
      <c r="DM182" s="3" t="s">
        <v>784</v>
      </c>
      <c r="DO182" s="1">
        <f>C182/BY182</f>
        <v>69496.757575757569</v>
      </c>
      <c r="DQ182" s="1">
        <f>E182/CA182</f>
        <v>36617.412499999999</v>
      </c>
      <c r="DR182" s="1">
        <f>F182/CB182</f>
        <v>135739.5</v>
      </c>
    </row>
    <row r="183" spans="1:122" x14ac:dyDescent="0.2">
      <c r="A183" s="27" t="s">
        <v>44</v>
      </c>
      <c r="C183" s="50">
        <v>2293393</v>
      </c>
      <c r="D183" s="50">
        <v>185992</v>
      </c>
      <c r="E183" s="50">
        <v>2929393</v>
      </c>
      <c r="F183" s="50">
        <v>1085916</v>
      </c>
      <c r="G183" s="27">
        <v>46878</v>
      </c>
      <c r="H183" s="1">
        <f>SUM(B183:G183)</f>
        <v>6541572</v>
      </c>
      <c r="BY183" s="1">
        <v>33</v>
      </c>
      <c r="CA183" s="1">
        <v>80</v>
      </c>
      <c r="CB183" s="1">
        <v>8</v>
      </c>
      <c r="CV183" s="1">
        <f>121*C182/(B182+C182+D182+E182+F182)</f>
        <v>42.727271369521027</v>
      </c>
      <c r="CW183" s="1">
        <f>121*D182/(B182+C182+D182+E182+F182)</f>
        <v>3.4651412368311734</v>
      </c>
      <c r="CX183" s="1">
        <f>121*E182/(B182+C182+D182+E182+F182)</f>
        <v>54.576328461356304</v>
      </c>
      <c r="CY183" s="1">
        <f>121*F182/(B182+C182+D182+E182+F182)</f>
        <v>20.2312589322915</v>
      </c>
      <c r="DB183" s="1">
        <v>43</v>
      </c>
      <c r="DC183" s="1">
        <v>3</v>
      </c>
      <c r="DD183" s="1">
        <v>55</v>
      </c>
      <c r="DE183" s="1">
        <v>20</v>
      </c>
      <c r="DM183" s="3" t="s">
        <v>25</v>
      </c>
    </row>
    <row r="184" spans="1:122" x14ac:dyDescent="0.2">
      <c r="A184" s="27"/>
      <c r="C184" s="50"/>
      <c r="D184" s="50">
        <v>0</v>
      </c>
      <c r="E184" s="50"/>
      <c r="F184" s="50"/>
      <c r="DM184" s="3"/>
    </row>
    <row r="185" spans="1:122" x14ac:dyDescent="0.2">
      <c r="A185" s="27" t="s">
        <v>69</v>
      </c>
      <c r="C185" s="56">
        <v>15711</v>
      </c>
      <c r="D185" s="56">
        <v>1888</v>
      </c>
      <c r="E185" s="52">
        <v>38831</v>
      </c>
      <c r="F185" s="50">
        <v>7480</v>
      </c>
      <c r="G185" s="1">
        <v>739</v>
      </c>
      <c r="H185" s="1">
        <f>SUM(B185:G185)</f>
        <v>64649</v>
      </c>
      <c r="DH185" s="1">
        <f>100*C185/H185</f>
        <v>24.302000030936288</v>
      </c>
      <c r="DI185" s="1">
        <f>100*D185/H185</f>
        <v>2.9203854661325002</v>
      </c>
      <c r="DJ185" s="31">
        <f>100*E185/H185</f>
        <v>60.064347476372411</v>
      </c>
      <c r="DK185" s="1">
        <f>100*F185/H185</f>
        <v>11.570171232346981</v>
      </c>
      <c r="DL185" s="1">
        <f>100*G185/H185</f>
        <v>1.1430957942118207</v>
      </c>
      <c r="DM185" s="27" t="s">
        <v>438</v>
      </c>
    </row>
    <row r="186" spans="1:122" x14ac:dyDescent="0.2">
      <c r="A186" s="27" t="s">
        <v>70</v>
      </c>
      <c r="C186" s="56">
        <v>10943</v>
      </c>
      <c r="D186" s="56">
        <v>2246</v>
      </c>
      <c r="E186" s="52">
        <v>32211</v>
      </c>
      <c r="F186" s="50">
        <v>29098</v>
      </c>
      <c r="G186" s="35">
        <v>1002</v>
      </c>
      <c r="H186" s="1">
        <f t="shared" ref="H186:H189" si="103">SUM(B186:G186)</f>
        <v>75500</v>
      </c>
      <c r="DH186" s="1">
        <f t="shared" ref="DH186:DH196" si="104">100*C186/H186</f>
        <v>14.494039735099339</v>
      </c>
      <c r="DI186" s="27">
        <f t="shared" ref="DI186:DI196" si="105">100*D186/H186</f>
        <v>2.9748344370860926</v>
      </c>
      <c r="DJ186" s="3">
        <f t="shared" ref="DJ186:DJ196" si="106">100*E186/H186</f>
        <v>42.663576158940394</v>
      </c>
      <c r="DK186" s="2">
        <f t="shared" ref="DK186:DK196" si="107">100*F186/H186</f>
        <v>38.540397350993381</v>
      </c>
      <c r="DL186" s="1">
        <f t="shared" ref="DL186:DL188" si="108">100*G186/H186</f>
        <v>1.3271523178807947</v>
      </c>
      <c r="DM186" s="27" t="s">
        <v>741</v>
      </c>
    </row>
    <row r="187" spans="1:122" x14ac:dyDescent="0.2">
      <c r="A187" s="27" t="s">
        <v>181</v>
      </c>
      <c r="C187" s="56">
        <v>18893</v>
      </c>
      <c r="D187" s="56">
        <v>1772</v>
      </c>
      <c r="E187" s="52">
        <v>35199</v>
      </c>
      <c r="F187" s="50">
        <v>6195</v>
      </c>
      <c r="G187" s="1">
        <v>854</v>
      </c>
      <c r="H187" s="1">
        <f>SUM(B187:G187)</f>
        <v>62913</v>
      </c>
      <c r="DH187" s="27">
        <f t="shared" si="104"/>
        <v>30.030359385182713</v>
      </c>
      <c r="DI187" s="1">
        <f t="shared" si="105"/>
        <v>2.8165879865846488</v>
      </c>
      <c r="DJ187" s="31">
        <f t="shared" si="106"/>
        <v>55.948691049544607</v>
      </c>
      <c r="DK187" s="18">
        <f t="shared" si="107"/>
        <v>9.8469314768012968</v>
      </c>
      <c r="DL187" s="1">
        <f t="shared" si="108"/>
        <v>1.3574301018867325</v>
      </c>
      <c r="DM187" s="27" t="s">
        <v>442</v>
      </c>
    </row>
    <row r="188" spans="1:122" x14ac:dyDescent="0.2">
      <c r="A188" s="27" t="s">
        <v>159</v>
      </c>
      <c r="C188" s="56">
        <v>23442</v>
      </c>
      <c r="D188" s="56">
        <v>1513</v>
      </c>
      <c r="E188" s="52">
        <v>34017</v>
      </c>
      <c r="F188" s="50">
        <v>5324</v>
      </c>
      <c r="G188" s="1">
        <v>592</v>
      </c>
      <c r="H188" s="1">
        <f t="shared" si="103"/>
        <v>64888</v>
      </c>
      <c r="DH188" s="27">
        <f t="shared" si="104"/>
        <v>36.126864751571937</v>
      </c>
      <c r="DI188" s="1">
        <f t="shared" si="105"/>
        <v>2.3317100234249786</v>
      </c>
      <c r="DJ188" s="3">
        <f t="shared" si="106"/>
        <v>52.424177043521141</v>
      </c>
      <c r="DK188" s="1">
        <f t="shared" si="107"/>
        <v>8.204906916533103</v>
      </c>
      <c r="DL188" s="1">
        <f t="shared" si="108"/>
        <v>0.91234126494883494</v>
      </c>
      <c r="DM188" s="35" t="s">
        <v>643</v>
      </c>
    </row>
    <row r="189" spans="1:122" x14ac:dyDescent="0.2">
      <c r="A189" s="27" t="s">
        <v>200</v>
      </c>
      <c r="C189" s="56">
        <v>24829</v>
      </c>
      <c r="D189" s="56">
        <v>1704</v>
      </c>
      <c r="E189" s="52">
        <v>32477</v>
      </c>
      <c r="F189" s="50">
        <v>4313</v>
      </c>
      <c r="H189" s="1">
        <f t="shared" si="103"/>
        <v>63323</v>
      </c>
      <c r="DH189" s="2">
        <f t="shared" si="104"/>
        <v>39.210081644899958</v>
      </c>
      <c r="DI189" s="1">
        <f t="shared" si="105"/>
        <v>2.6909653680337318</v>
      </c>
      <c r="DJ189" s="31">
        <f t="shared" si="106"/>
        <v>51.287841700487974</v>
      </c>
      <c r="DK189" s="1">
        <f t="shared" si="107"/>
        <v>6.8111112865783365</v>
      </c>
      <c r="DL189" s="1">
        <f t="shared" ref="DL189:DL196" si="109">100*G189/H189</f>
        <v>0</v>
      </c>
      <c r="DM189" s="27" t="s">
        <v>441</v>
      </c>
    </row>
    <row r="190" spans="1:122" x14ac:dyDescent="0.2">
      <c r="A190" s="27" t="s">
        <v>335</v>
      </c>
      <c r="C190" s="52">
        <v>27762</v>
      </c>
      <c r="D190" s="56">
        <v>1932</v>
      </c>
      <c r="E190" s="56">
        <v>25913</v>
      </c>
      <c r="F190" s="50">
        <v>3632</v>
      </c>
      <c r="H190" s="1">
        <f>SUM(B190:G190)</f>
        <v>59239</v>
      </c>
      <c r="DH190" s="31">
        <f>100*C190/H190</f>
        <v>46.864396765644251</v>
      </c>
      <c r="DI190" s="27">
        <f>100*D190/H190</f>
        <v>3.2613649791522477</v>
      </c>
      <c r="DJ190" s="1">
        <f>100*E190/H190</f>
        <v>43.743142186735092</v>
      </c>
      <c r="DK190" s="1">
        <f>100*F190/H190</f>
        <v>6.1310960684684073</v>
      </c>
      <c r="DL190" s="1"/>
      <c r="DM190" s="21" t="s">
        <v>740</v>
      </c>
    </row>
    <row r="191" spans="1:122" x14ac:dyDescent="0.2">
      <c r="A191" s="27" t="s">
        <v>68</v>
      </c>
      <c r="C191" s="56">
        <v>12109</v>
      </c>
      <c r="D191" s="56">
        <v>1947</v>
      </c>
      <c r="E191" s="52">
        <v>36474</v>
      </c>
      <c r="F191" s="50">
        <v>12194</v>
      </c>
      <c r="G191" s="1">
        <v>631</v>
      </c>
      <c r="H191" s="1">
        <f>SUM(B191:G191)</f>
        <v>63355</v>
      </c>
      <c r="CV191" s="27" t="s">
        <v>25</v>
      </c>
      <c r="CW191" s="27" t="s">
        <v>25</v>
      </c>
      <c r="CX191" s="27" t="s">
        <v>25</v>
      </c>
      <c r="CY191" s="27" t="s">
        <v>25</v>
      </c>
      <c r="DH191" s="1">
        <f>100*C191/H191</f>
        <v>19.112935048536027</v>
      </c>
      <c r="DI191" s="1">
        <f>100*D191/H191</f>
        <v>3.0731591823849738</v>
      </c>
      <c r="DJ191" s="31">
        <f>100*E191/H191</f>
        <v>57.570831031489227</v>
      </c>
      <c r="DK191" s="27">
        <f>100*F191/H191</f>
        <v>19.247099676426487</v>
      </c>
      <c r="DL191" s="1">
        <f>100*G191/H191</f>
        <v>0.99597506116328627</v>
      </c>
      <c r="DM191" s="27" t="s">
        <v>443</v>
      </c>
    </row>
    <row r="192" spans="1:122" x14ac:dyDescent="0.2">
      <c r="A192" s="27" t="s">
        <v>265</v>
      </c>
      <c r="C192" s="56">
        <v>23821</v>
      </c>
      <c r="D192" s="56">
        <v>1410</v>
      </c>
      <c r="E192" s="52">
        <v>46542</v>
      </c>
      <c r="F192" s="50">
        <v>6215</v>
      </c>
      <c r="H192" s="1">
        <f>SUM(B192:G192)</f>
        <v>77988</v>
      </c>
      <c r="DH192" s="27">
        <f>100*C192/H192</f>
        <v>30.544442734779711</v>
      </c>
      <c r="DI192" s="1">
        <f>100*D192/H192</f>
        <v>1.8079704569933837</v>
      </c>
      <c r="DJ192" s="3">
        <f>100*E192/H192</f>
        <v>59.678412063394369</v>
      </c>
      <c r="DK192" s="1">
        <f>100*F192/H192</f>
        <v>7.9691747448325385</v>
      </c>
      <c r="DL192" s="1">
        <f>100*G192/H192</f>
        <v>0</v>
      </c>
      <c r="DM192" s="28" t="s">
        <v>495</v>
      </c>
    </row>
    <row r="193" spans="1:117" x14ac:dyDescent="0.2">
      <c r="A193" s="27" t="s">
        <v>629</v>
      </c>
      <c r="C193" s="56">
        <v>23367</v>
      </c>
      <c r="D193" s="56">
        <v>1153</v>
      </c>
      <c r="E193" s="52">
        <v>34189</v>
      </c>
      <c r="F193" s="50">
        <v>5087</v>
      </c>
      <c r="G193" s="35">
        <v>377</v>
      </c>
      <c r="H193" s="1">
        <f>SUM(B193:G193)</f>
        <v>64173</v>
      </c>
      <c r="BY193" s="18" t="s">
        <v>123</v>
      </c>
      <c r="DH193" s="2">
        <f>100*C193/H193</f>
        <v>36.412509934084426</v>
      </c>
      <c r="DI193" s="1">
        <f>100*D193/H193</f>
        <v>1.7967057796892774</v>
      </c>
      <c r="DJ193" s="31">
        <f>100*E193/H193</f>
        <v>53.27630000155829</v>
      </c>
      <c r="DK193" s="1">
        <f>100*F193/H193</f>
        <v>7.9270098016299686</v>
      </c>
      <c r="DL193" s="1">
        <f>100*G193/H193</f>
        <v>0.58747448303803784</v>
      </c>
      <c r="DM193" s="27" t="s">
        <v>439</v>
      </c>
    </row>
    <row r="194" spans="1:117" x14ac:dyDescent="0.2">
      <c r="A194" s="27" t="s">
        <v>182</v>
      </c>
      <c r="C194" s="52">
        <v>27091</v>
      </c>
      <c r="D194" s="56">
        <v>1191</v>
      </c>
      <c r="E194" s="56">
        <v>20452</v>
      </c>
      <c r="F194" s="50">
        <v>4332</v>
      </c>
      <c r="H194" s="1">
        <f>SUM(B194:G194)</f>
        <v>53066</v>
      </c>
      <c r="BY194" s="18" t="s">
        <v>25</v>
      </c>
      <c r="DH194" s="31">
        <f>100*C194/H194</f>
        <v>51.051520747748086</v>
      </c>
      <c r="DI194" s="1">
        <f>100*D194/H194</f>
        <v>2.2443749293332829</v>
      </c>
      <c r="DJ194" s="1">
        <f>100*E194/H194</f>
        <v>38.540685184487245</v>
      </c>
      <c r="DK194" s="1">
        <f>100*F194/H194</f>
        <v>8.1634191384313866</v>
      </c>
      <c r="DL194" s="1">
        <f>100*G194/H194</f>
        <v>0</v>
      </c>
      <c r="DM194" s="28" t="s">
        <v>694</v>
      </c>
    </row>
    <row r="195" spans="1:117" x14ac:dyDescent="0.2">
      <c r="A195" s="46" t="s">
        <v>767</v>
      </c>
      <c r="B195" s="27"/>
      <c r="C195" s="7">
        <f>SUM(C185:C194)</f>
        <v>207968</v>
      </c>
      <c r="D195" s="7">
        <f>SUM(D184:D194)</f>
        <v>16756</v>
      </c>
      <c r="E195" s="7">
        <f t="shared" ref="E195:G195" si="110">SUM(E185:E194)</f>
        <v>336305</v>
      </c>
      <c r="F195" s="7">
        <f t="shared" si="110"/>
        <v>83870</v>
      </c>
      <c r="G195" s="7">
        <f t="shared" si="110"/>
        <v>4195</v>
      </c>
      <c r="H195" s="27">
        <f t="shared" ref="H195:H196" si="111">SUM(B195:G195)</f>
        <v>649094</v>
      </c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>
        <v>2</v>
      </c>
      <c r="BZ195" s="27"/>
      <c r="CA195" s="27">
        <v>8</v>
      </c>
      <c r="CB195" s="27"/>
      <c r="CC195" s="27"/>
      <c r="CD195" s="27"/>
      <c r="CE195" s="27">
        <v>1</v>
      </c>
      <c r="CF195" s="27"/>
      <c r="CG195" s="27">
        <v>5</v>
      </c>
      <c r="CH195" s="27"/>
      <c r="CI195" s="27"/>
      <c r="CJ195" s="27"/>
      <c r="CK195" s="27">
        <v>2</v>
      </c>
      <c r="CL195" s="27"/>
      <c r="CM195" s="27">
        <v>0</v>
      </c>
      <c r="CN195" s="27">
        <v>2</v>
      </c>
      <c r="CO195" s="27"/>
      <c r="CP195" s="2">
        <f>CE195+CK195</f>
        <v>3</v>
      </c>
      <c r="CQ195" s="2">
        <f>CF195+CL195</f>
        <v>0</v>
      </c>
      <c r="CR195" s="2">
        <f>CG195+CM195</f>
        <v>5</v>
      </c>
      <c r="CS195" s="2">
        <f>CH195+CN195</f>
        <v>2</v>
      </c>
      <c r="CT195" s="2" t="s">
        <v>25</v>
      </c>
      <c r="CU195" s="27"/>
      <c r="CV195" s="1">
        <f>10*C195/(C195+D195+E195+F195)</f>
        <v>3.2248150485579914</v>
      </c>
      <c r="CW195" s="1">
        <f>10*D195/(C195+D195+E195+F195)</f>
        <v>0.2598236312973039</v>
      </c>
      <c r="CX195" s="1">
        <f>10*E195/(C195+D195+E195+F195)</f>
        <v>5.2148475962902721</v>
      </c>
      <c r="CY195" s="1">
        <f>10*F195/(C195+D195+E195+F195)</f>
        <v>1.3005137238544331</v>
      </c>
      <c r="CZ195" s="27"/>
      <c r="DH195" s="18">
        <f t="shared" si="104"/>
        <v>32.039735385013572</v>
      </c>
      <c r="DI195" s="1">
        <f t="shared" si="105"/>
        <v>2.5814442900411958</v>
      </c>
      <c r="DJ195" s="1">
        <f t="shared" si="106"/>
        <v>51.811447956690401</v>
      </c>
      <c r="DK195" s="1">
        <f t="shared" si="107"/>
        <v>12.921086930398371</v>
      </c>
      <c r="DL195" s="1">
        <f t="shared" si="109"/>
        <v>0.64628543785645842</v>
      </c>
      <c r="DM195" s="3" t="s">
        <v>778</v>
      </c>
    </row>
    <row r="196" spans="1:117" x14ac:dyDescent="0.2">
      <c r="A196" s="46" t="s">
        <v>632</v>
      </c>
      <c r="B196" s="7">
        <f t="shared" ref="B196:G196" si="112">SUM(B186:B189,B131:B133)</f>
        <v>13417</v>
      </c>
      <c r="C196" s="7">
        <f t="shared" si="112"/>
        <v>95834</v>
      </c>
      <c r="D196" s="7">
        <f t="shared" si="112"/>
        <v>10301</v>
      </c>
      <c r="E196" s="7">
        <f t="shared" si="112"/>
        <v>227612</v>
      </c>
      <c r="F196" s="7">
        <f t="shared" si="112"/>
        <v>91844</v>
      </c>
      <c r="G196" s="7">
        <f t="shared" si="112"/>
        <v>3481</v>
      </c>
      <c r="H196" s="27">
        <f t="shared" si="111"/>
        <v>442489</v>
      </c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>
        <v>1</v>
      </c>
      <c r="BZ196" s="27"/>
      <c r="CA196" s="27">
        <v>10</v>
      </c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"/>
      <c r="CQ196" s="2"/>
      <c r="CR196" s="2"/>
      <c r="CS196" s="2"/>
      <c r="CT196" s="2"/>
      <c r="CU196" s="27"/>
      <c r="CV196" s="27"/>
      <c r="CW196" s="27"/>
      <c r="CX196" s="27"/>
      <c r="CY196" s="27"/>
      <c r="CZ196" s="27"/>
      <c r="DH196" s="31">
        <f t="shared" si="104"/>
        <v>21.657939519400482</v>
      </c>
      <c r="DI196" s="1">
        <f t="shared" si="105"/>
        <v>2.3279674748976809</v>
      </c>
      <c r="DJ196" s="1">
        <f t="shared" si="106"/>
        <v>51.439018823066789</v>
      </c>
      <c r="DK196" s="1">
        <f t="shared" si="107"/>
        <v>20.756222188574178</v>
      </c>
      <c r="DL196" s="1">
        <f t="shared" si="109"/>
        <v>0.78668622270836108</v>
      </c>
      <c r="DM196" s="3"/>
    </row>
    <row r="197" spans="1:117" x14ac:dyDescent="0.2">
      <c r="D197" s="27" t="s">
        <v>25</v>
      </c>
    </row>
    <row r="198" spans="1:117" x14ac:dyDescent="0.2">
      <c r="D198" s="1">
        <v>0</v>
      </c>
    </row>
    <row r="199" spans="1:117" x14ac:dyDescent="0.2">
      <c r="A199" s="27" t="s">
        <v>374</v>
      </c>
      <c r="C199" s="52">
        <v>26738</v>
      </c>
      <c r="D199" s="56">
        <v>2088</v>
      </c>
      <c r="E199" s="56">
        <v>22888</v>
      </c>
      <c r="F199" s="50">
        <v>4722</v>
      </c>
      <c r="H199" s="1">
        <f t="shared" ref="H199:H204" si="113">SUM(B199:G199)</f>
        <v>56436</v>
      </c>
      <c r="BY199" s="18" t="s">
        <v>25</v>
      </c>
      <c r="DH199" s="31">
        <f>100*C199/H199</f>
        <v>47.377560422425404</v>
      </c>
      <c r="DI199" s="27">
        <f>100*D199/H199</f>
        <v>3.6997661067403786</v>
      </c>
      <c r="DJ199" s="1">
        <f>100*E199/H199</f>
        <v>40.555673683464455</v>
      </c>
      <c r="DK199" s="1">
        <f>100*F199/H199</f>
        <v>8.3669997873697639</v>
      </c>
      <c r="DL199" s="1">
        <f>100*G199/H199</f>
        <v>0</v>
      </c>
      <c r="DM199" s="28" t="s">
        <v>745</v>
      </c>
    </row>
    <row r="200" spans="1:117" x14ac:dyDescent="0.2">
      <c r="A200" s="27" t="s">
        <v>183</v>
      </c>
      <c r="C200" s="52">
        <v>26195</v>
      </c>
      <c r="D200" s="56">
        <v>1105</v>
      </c>
      <c r="E200" s="56">
        <v>18666</v>
      </c>
      <c r="F200" s="50">
        <v>4893</v>
      </c>
      <c r="G200" s="50">
        <v>6300</v>
      </c>
      <c r="H200" s="1">
        <f t="shared" si="113"/>
        <v>57159</v>
      </c>
      <c r="BY200" s="18" t="s">
        <v>25</v>
      </c>
      <c r="DH200" s="31">
        <f>100*C200/H200</f>
        <v>45.828303504260049</v>
      </c>
      <c r="DI200" s="1">
        <f>100*D200/H200</f>
        <v>1.9332038699067513</v>
      </c>
      <c r="DJ200" s="1">
        <f>100*E200/H200</f>
        <v>32.656274602424816</v>
      </c>
      <c r="DK200" s="1">
        <f>100*F200/H200</f>
        <v>8.5603317062929722</v>
      </c>
      <c r="DL200" s="1">
        <f>100*G200/H200</f>
        <v>11.021886317115415</v>
      </c>
      <c r="DM200" s="28" t="s">
        <v>440</v>
      </c>
    </row>
    <row r="201" spans="1:117" x14ac:dyDescent="0.2">
      <c r="A201" s="27" t="s">
        <v>375</v>
      </c>
      <c r="C201" s="52">
        <v>27399</v>
      </c>
      <c r="D201" s="56">
        <v>2025</v>
      </c>
      <c r="E201" s="56">
        <v>19325</v>
      </c>
      <c r="F201" s="50">
        <v>8073</v>
      </c>
      <c r="G201" s="35">
        <v>418</v>
      </c>
      <c r="H201" s="1">
        <f t="shared" si="113"/>
        <v>57240</v>
      </c>
      <c r="BY201" s="18" t="s">
        <v>25</v>
      </c>
      <c r="DH201" s="2">
        <f t="shared" ref="DH201:DH208" si="114">100*C201/H201</f>
        <v>47.866876310272538</v>
      </c>
      <c r="DI201" s="1">
        <f t="shared" ref="DI201:DI208" si="115">100*D201/H201</f>
        <v>3.5377358490566038</v>
      </c>
      <c r="DJ201" s="1">
        <f t="shared" ref="DJ201:DJ208" si="116">100*E201/H201</f>
        <v>33.76135569531796</v>
      </c>
      <c r="DK201" s="1">
        <f t="shared" ref="DK201:DK208" si="117">100*F201/H201</f>
        <v>14.10377358490566</v>
      </c>
      <c r="DL201" s="1">
        <f t="shared" ref="DL201:DL207" si="118">100*G201/H201</f>
        <v>0.73025856044723969</v>
      </c>
      <c r="DM201" s="28" t="s">
        <v>496</v>
      </c>
    </row>
    <row r="202" spans="1:117" x14ac:dyDescent="0.2">
      <c r="A202" s="27" t="s">
        <v>71</v>
      </c>
      <c r="C202" s="56">
        <v>14928</v>
      </c>
      <c r="D202" s="56">
        <v>2933</v>
      </c>
      <c r="E202" s="52">
        <v>36421</v>
      </c>
      <c r="F202" s="50">
        <v>11185</v>
      </c>
      <c r="G202" s="1">
        <v>305</v>
      </c>
      <c r="H202" s="1">
        <f t="shared" si="113"/>
        <v>65772</v>
      </c>
      <c r="BY202" s="18" t="s">
        <v>25</v>
      </c>
      <c r="CA202" s="18" t="s">
        <v>25</v>
      </c>
      <c r="DH202" s="27">
        <f t="shared" si="114"/>
        <v>22.696588213829592</v>
      </c>
      <c r="DI202" s="1">
        <f t="shared" si="115"/>
        <v>4.4593444018731372</v>
      </c>
      <c r="DJ202" s="31">
        <f t="shared" si="116"/>
        <v>55.374627501064282</v>
      </c>
      <c r="DK202" s="27">
        <f t="shared" si="117"/>
        <v>17.005716718360397</v>
      </c>
      <c r="DL202" s="1">
        <f t="shared" si="118"/>
        <v>0.46372316487259013</v>
      </c>
      <c r="DM202" s="28" t="s">
        <v>744</v>
      </c>
    </row>
    <row r="203" spans="1:117" x14ac:dyDescent="0.2">
      <c r="A203" s="27" t="s">
        <v>336</v>
      </c>
      <c r="C203" s="56">
        <v>20879</v>
      </c>
      <c r="D203" s="56">
        <v>1466</v>
      </c>
      <c r="E203" s="52">
        <v>21104</v>
      </c>
      <c r="F203" s="50">
        <v>6348</v>
      </c>
      <c r="G203" s="35"/>
      <c r="H203" s="1">
        <f t="shared" si="113"/>
        <v>49797</v>
      </c>
      <c r="BY203" s="18"/>
      <c r="DH203" s="27">
        <f t="shared" si="114"/>
        <v>41.928228608149084</v>
      </c>
      <c r="DI203" s="1">
        <f t="shared" si="115"/>
        <v>2.9439524469345542</v>
      </c>
      <c r="DJ203" s="31">
        <f t="shared" si="116"/>
        <v>42.380063056007387</v>
      </c>
      <c r="DK203" s="1">
        <f t="shared" si="117"/>
        <v>12.747755888908971</v>
      </c>
      <c r="DL203" s="1">
        <f t="shared" si="118"/>
        <v>0</v>
      </c>
      <c r="DM203" s="28" t="s">
        <v>742</v>
      </c>
    </row>
    <row r="204" spans="1:117" x14ac:dyDescent="0.2">
      <c r="A204" s="27" t="s">
        <v>160</v>
      </c>
      <c r="C204" s="56">
        <v>19781</v>
      </c>
      <c r="D204" s="56">
        <v>1278</v>
      </c>
      <c r="E204" s="52">
        <v>29281</v>
      </c>
      <c r="F204" s="50">
        <v>7001</v>
      </c>
      <c r="G204" s="35">
        <v>372</v>
      </c>
      <c r="H204" s="1">
        <f t="shared" si="113"/>
        <v>57713</v>
      </c>
      <c r="BY204" s="18" t="s">
        <v>25</v>
      </c>
      <c r="DH204" s="27">
        <f t="shared" si="114"/>
        <v>34.274773447923344</v>
      </c>
      <c r="DI204" s="1">
        <f t="shared" si="115"/>
        <v>2.2144057664650947</v>
      </c>
      <c r="DJ204" s="31">
        <f t="shared" si="116"/>
        <v>50.735536187687352</v>
      </c>
      <c r="DK204" s="27">
        <f t="shared" si="117"/>
        <v>12.1307157832724</v>
      </c>
      <c r="DL204" s="1">
        <f t="shared" si="118"/>
        <v>0.64456881465181159</v>
      </c>
      <c r="DM204" s="27" t="s">
        <v>420</v>
      </c>
    </row>
    <row r="205" spans="1:117" x14ac:dyDescent="0.2">
      <c r="A205" s="27" t="s">
        <v>184</v>
      </c>
      <c r="C205" s="56">
        <v>25165</v>
      </c>
      <c r="D205" s="56">
        <v>1990</v>
      </c>
      <c r="E205" s="52">
        <v>27043</v>
      </c>
      <c r="F205" s="50">
        <v>9411</v>
      </c>
      <c r="G205" s="35"/>
      <c r="H205" s="1">
        <f t="shared" ref="H205:H207" si="119">SUM(B205:G205)</f>
        <v>63609</v>
      </c>
      <c r="BY205" s="18" t="s">
        <v>25</v>
      </c>
      <c r="DH205" s="27">
        <f t="shared" si="114"/>
        <v>39.562011665015959</v>
      </c>
      <c r="DI205" s="1">
        <f t="shared" si="115"/>
        <v>3.1284881070288795</v>
      </c>
      <c r="DJ205" s="31">
        <f t="shared" si="116"/>
        <v>42.514424059488434</v>
      </c>
      <c r="DK205" s="1">
        <f t="shared" si="117"/>
        <v>14.795076168466727</v>
      </c>
      <c r="DL205" s="1">
        <f t="shared" si="118"/>
        <v>0</v>
      </c>
      <c r="DM205" s="27" t="s">
        <v>421</v>
      </c>
    </row>
    <row r="206" spans="1:117" x14ac:dyDescent="0.2">
      <c r="A206" s="27" t="s">
        <v>357</v>
      </c>
      <c r="C206" s="56">
        <v>23335</v>
      </c>
      <c r="D206" s="56">
        <v>1480</v>
      </c>
      <c r="E206" s="52">
        <v>29159</v>
      </c>
      <c r="F206" s="56">
        <v>12437</v>
      </c>
      <c r="G206" s="51">
        <v>131</v>
      </c>
      <c r="H206" s="1">
        <f t="shared" si="119"/>
        <v>66542</v>
      </c>
      <c r="BY206" s="18" t="s">
        <v>25</v>
      </c>
      <c r="DH206" s="27">
        <f t="shared" si="114"/>
        <v>35.068077304559523</v>
      </c>
      <c r="DI206" s="1">
        <f t="shared" si="115"/>
        <v>2.2241591776622283</v>
      </c>
      <c r="DJ206" s="31">
        <f t="shared" si="116"/>
        <v>43.820444230711431</v>
      </c>
      <c r="DK206" s="2">
        <f t="shared" si="117"/>
        <v>18.690451143638604</v>
      </c>
      <c r="DL206" s="1">
        <f t="shared" si="118"/>
        <v>0.19686814342821077</v>
      </c>
      <c r="DM206" s="27" t="s">
        <v>422</v>
      </c>
    </row>
    <row r="207" spans="1:117" x14ac:dyDescent="0.2">
      <c r="A207" s="27" t="s">
        <v>185</v>
      </c>
      <c r="C207" s="52">
        <v>27718</v>
      </c>
      <c r="D207" s="56">
        <v>2470</v>
      </c>
      <c r="E207" s="56">
        <v>19634</v>
      </c>
      <c r="F207" s="50">
        <v>12012</v>
      </c>
      <c r="H207" s="1">
        <f t="shared" si="119"/>
        <v>61834</v>
      </c>
      <c r="BY207" s="18" t="s">
        <v>25</v>
      </c>
      <c r="DH207" s="31">
        <f t="shared" si="114"/>
        <v>44.826470873629397</v>
      </c>
      <c r="DI207" s="1">
        <f t="shared" si="115"/>
        <v>3.9945660963224117</v>
      </c>
      <c r="DJ207" s="1">
        <f t="shared" si="116"/>
        <v>31.752757382669728</v>
      </c>
      <c r="DK207" s="18">
        <f t="shared" si="117"/>
        <v>19.426205647378463</v>
      </c>
      <c r="DL207" s="1">
        <f t="shared" si="118"/>
        <v>0</v>
      </c>
      <c r="DM207" s="27" t="s">
        <v>743</v>
      </c>
    </row>
    <row r="208" spans="1:117" x14ac:dyDescent="0.2">
      <c r="A208" s="2" t="s">
        <v>766</v>
      </c>
      <c r="C208" s="25">
        <f>SUM(C199:C207)</f>
        <v>212138</v>
      </c>
      <c r="D208" s="25">
        <f>SUM(D198:D207)</f>
        <v>16835</v>
      </c>
      <c r="E208" s="25">
        <f t="shared" ref="E208:G208" si="120">SUM(E199:E207)</f>
        <v>223521</v>
      </c>
      <c r="F208" s="25">
        <f t="shared" si="120"/>
        <v>76082</v>
      </c>
      <c r="G208" s="25">
        <f t="shared" si="120"/>
        <v>7526</v>
      </c>
      <c r="H208" s="27">
        <f t="shared" ref="H208" si="121">SUM(B208:G208)</f>
        <v>536102</v>
      </c>
      <c r="BY208" s="18">
        <v>4</v>
      </c>
      <c r="CA208" s="1">
        <v>5</v>
      </c>
      <c r="CE208" s="1">
        <v>2</v>
      </c>
      <c r="CG208" s="1">
        <v>4</v>
      </c>
      <c r="CK208" s="1">
        <v>2</v>
      </c>
      <c r="CL208" s="1">
        <v>0</v>
      </c>
      <c r="CM208" s="1">
        <v>0</v>
      </c>
      <c r="CN208" s="1">
        <v>1</v>
      </c>
      <c r="CP208" s="2">
        <f>CE208+CK208</f>
        <v>4</v>
      </c>
      <c r="CQ208" s="2">
        <f>CF208+CL208</f>
        <v>0</v>
      </c>
      <c r="CR208" s="2">
        <f>CG208+CM208</f>
        <v>4</v>
      </c>
      <c r="CS208" s="2">
        <f>CH208+CN208</f>
        <v>1</v>
      </c>
      <c r="CV208" s="1">
        <f>9*C208/(B208+C208+D208+E208+F208)</f>
        <v>3.6120482201235018</v>
      </c>
      <c r="CW208" s="1">
        <f>9*D208/(B208+C208+D208+E208+F208)</f>
        <v>0.28664752088630585</v>
      </c>
      <c r="CX208" s="1">
        <f>9*E208/(B208+C208+D208+E208+F208)</f>
        <v>3.805865192517254</v>
      </c>
      <c r="CY208" s="1">
        <f>9*F208/(B208+C208+D208+E208+F208)</f>
        <v>1.2954390664729387</v>
      </c>
      <c r="CZ208" s="27"/>
      <c r="DH208" s="27">
        <f t="shared" si="114"/>
        <v>39.570454876124323</v>
      </c>
      <c r="DI208" s="1">
        <f t="shared" si="115"/>
        <v>3.1402606220458047</v>
      </c>
      <c r="DJ208" s="1">
        <f t="shared" si="116"/>
        <v>41.693744847062689</v>
      </c>
      <c r="DK208" s="18">
        <f t="shared" si="117"/>
        <v>14.191702325303767</v>
      </c>
      <c r="DL208" s="1"/>
      <c r="DM208" s="3" t="s">
        <v>798</v>
      </c>
    </row>
    <row r="209" spans="1:117" x14ac:dyDescent="0.2">
      <c r="A209" s="27" t="s">
        <v>26</v>
      </c>
      <c r="C209" s="25"/>
      <c r="D209" s="25"/>
      <c r="E209" s="25"/>
      <c r="F209" s="25"/>
      <c r="G209" s="25"/>
      <c r="H209" s="27"/>
      <c r="BY209" s="18"/>
      <c r="CP209" s="2"/>
      <c r="CQ209" s="2"/>
      <c r="CR209" s="2"/>
      <c r="CS209" s="2"/>
      <c r="CV209" s="27">
        <f>5*C208/(C208+D208+F208)</f>
        <v>3.4770451230106048</v>
      </c>
      <c r="CW209" s="27">
        <f>5*D208/(C208+D208+F208)</f>
        <v>0.27593384799462389</v>
      </c>
      <c r="CX209" s="27"/>
      <c r="CY209" s="27">
        <f>5*F208/(C208+D208+F208)</f>
        <v>1.2470210289947714</v>
      </c>
      <c r="CZ209" s="27"/>
      <c r="DH209" s="27"/>
      <c r="DI209" s="1"/>
      <c r="DJ209" s="1"/>
      <c r="DK209" s="18"/>
      <c r="DL209" s="1"/>
      <c r="DM209" s="3"/>
    </row>
    <row r="210" spans="1:117" x14ac:dyDescent="0.2">
      <c r="A210" s="19"/>
      <c r="C210" s="47" t="s">
        <v>9</v>
      </c>
      <c r="D210" s="47" t="s">
        <v>10</v>
      </c>
      <c r="E210" s="47" t="s">
        <v>11</v>
      </c>
      <c r="F210" s="47" t="s">
        <v>12</v>
      </c>
      <c r="G210" s="47" t="s">
        <v>13</v>
      </c>
      <c r="H210" s="47" t="s">
        <v>14</v>
      </c>
      <c r="BY210" s="12" t="s">
        <v>16</v>
      </c>
      <c r="BZ210" s="1" t="s">
        <v>17</v>
      </c>
      <c r="CA210" s="12" t="s">
        <v>18</v>
      </c>
      <c r="CB210" s="12" t="s">
        <v>19</v>
      </c>
      <c r="CC210" s="12" t="s">
        <v>20</v>
      </c>
      <c r="CD210" s="12"/>
      <c r="CE210" s="12" t="s">
        <v>16</v>
      </c>
      <c r="CF210" s="1" t="s">
        <v>17</v>
      </c>
      <c r="CG210" s="12" t="s">
        <v>18</v>
      </c>
      <c r="CH210" s="12" t="s">
        <v>19</v>
      </c>
      <c r="CI210" s="12" t="s">
        <v>21</v>
      </c>
      <c r="CJ210" s="12"/>
      <c r="CK210" s="12" t="s">
        <v>22</v>
      </c>
      <c r="CL210" s="12" t="s">
        <v>17</v>
      </c>
      <c r="CM210" s="12" t="s">
        <v>11</v>
      </c>
      <c r="CN210" s="12" t="s">
        <v>12</v>
      </c>
      <c r="CP210" s="17" t="s">
        <v>16</v>
      </c>
      <c r="CQ210" s="17" t="s">
        <v>23</v>
      </c>
      <c r="CR210" s="17" t="s">
        <v>18</v>
      </c>
      <c r="CS210" s="17" t="s">
        <v>19</v>
      </c>
      <c r="CT210" s="17" t="s">
        <v>20</v>
      </c>
      <c r="DH210" s="1" t="s">
        <v>22</v>
      </c>
      <c r="DI210" s="1" t="s">
        <v>17</v>
      </c>
      <c r="DJ210" s="1" t="s">
        <v>11</v>
      </c>
      <c r="DK210" s="1" t="s">
        <v>12</v>
      </c>
      <c r="DL210" s="1" t="s">
        <v>13</v>
      </c>
    </row>
    <row r="211" spans="1:117" x14ac:dyDescent="0.2">
      <c r="A211" s="19"/>
      <c r="C211" s="47"/>
      <c r="D211" s="47">
        <v>0</v>
      </c>
      <c r="E211" s="47"/>
      <c r="F211" s="47"/>
      <c r="G211" s="47"/>
      <c r="H211" s="47"/>
      <c r="BY211" s="12"/>
      <c r="CA211" s="12"/>
      <c r="CB211" s="12"/>
      <c r="CC211" s="12"/>
      <c r="CD211" s="12"/>
      <c r="CE211" s="12"/>
      <c r="CG211" s="12"/>
      <c r="CH211" s="12"/>
      <c r="CI211" s="12"/>
      <c r="CJ211" s="12"/>
      <c r="CK211" s="12"/>
      <c r="CL211" s="12"/>
      <c r="CM211" s="12"/>
      <c r="CN211" s="12"/>
      <c r="CP211" s="17"/>
      <c r="CQ211" s="17"/>
      <c r="CR211" s="17"/>
      <c r="CS211" s="17"/>
      <c r="CT211" s="17"/>
      <c r="DH211" s="1"/>
      <c r="DI211" s="1"/>
      <c r="DJ211" s="1"/>
      <c r="DK211" s="1"/>
      <c r="DL211" s="1"/>
    </row>
    <row r="212" spans="1:117" x14ac:dyDescent="0.2">
      <c r="A212" s="27" t="s">
        <v>281</v>
      </c>
      <c r="C212" s="56">
        <v>13849</v>
      </c>
      <c r="D212" s="23">
        <v>535</v>
      </c>
      <c r="E212" s="52">
        <v>23878</v>
      </c>
      <c r="F212" s="50">
        <v>4595</v>
      </c>
      <c r="G212" s="35"/>
      <c r="H212" s="27">
        <f t="shared" ref="H212:H217" si="122">SUM(B212:G212)</f>
        <v>42857</v>
      </c>
      <c r="DH212" s="1">
        <f t="shared" ref="DH212:DH227" si="123">100*C212/H212</f>
        <v>32.314441048136828</v>
      </c>
      <c r="DI212" s="1">
        <f t="shared" ref="DI212:DI227" si="124">100*D212/H212</f>
        <v>1.2483374944583148</v>
      </c>
      <c r="DJ212" s="31">
        <f t="shared" ref="DJ212:DJ227" si="125">100*E212/H212</f>
        <v>55.715519051730169</v>
      </c>
      <c r="DK212" s="27">
        <f t="shared" ref="DK212:DK227" si="126">100*F212/H212</f>
        <v>10.721702405674685</v>
      </c>
      <c r="DL212" s="1">
        <f t="shared" ref="DL212:DL227" si="127">100*G212/H212</f>
        <v>0</v>
      </c>
      <c r="DM212" s="27" t="s">
        <v>675</v>
      </c>
    </row>
    <row r="213" spans="1:117" ht="13.5" thickBot="1" x14ac:dyDescent="0.25">
      <c r="A213" s="27" t="s">
        <v>180</v>
      </c>
      <c r="C213" s="52">
        <v>24605</v>
      </c>
      <c r="D213" s="56">
        <v>1110</v>
      </c>
      <c r="E213" s="56">
        <v>21596</v>
      </c>
      <c r="F213" s="50">
        <v>2528</v>
      </c>
      <c r="G213" s="40"/>
      <c r="H213" s="27">
        <f t="shared" si="122"/>
        <v>49839</v>
      </c>
      <c r="DH213" s="31">
        <f t="shared" si="123"/>
        <v>49.368968077208613</v>
      </c>
      <c r="DI213" s="1">
        <f t="shared" si="124"/>
        <v>2.2271714922048997</v>
      </c>
      <c r="DJ213" s="27">
        <f t="shared" si="125"/>
        <v>43.331527518609924</v>
      </c>
      <c r="DK213" s="27">
        <f t="shared" si="126"/>
        <v>5.0723329119765648</v>
      </c>
      <c r="DL213" s="1">
        <f t="shared" si="127"/>
        <v>0</v>
      </c>
      <c r="DM213" t="s">
        <v>457</v>
      </c>
    </row>
    <row r="214" spans="1:117" x14ac:dyDescent="0.2">
      <c r="A214" s="27" t="s">
        <v>75</v>
      </c>
      <c r="C214" s="56">
        <v>21275</v>
      </c>
      <c r="D214" s="23">
        <v>856</v>
      </c>
      <c r="E214" s="52">
        <v>23032</v>
      </c>
      <c r="F214" s="50">
        <v>3950</v>
      </c>
      <c r="G214" s="27"/>
      <c r="H214" s="27">
        <f t="shared" si="122"/>
        <v>49113</v>
      </c>
      <c r="DH214" s="27">
        <f t="shared" si="123"/>
        <v>43.318469651619736</v>
      </c>
      <c r="DI214" s="1">
        <f t="shared" si="124"/>
        <v>1.7429193899782136</v>
      </c>
      <c r="DJ214" s="31">
        <f t="shared" si="125"/>
        <v>46.89593386679698</v>
      </c>
      <c r="DK214" s="1">
        <f t="shared" si="126"/>
        <v>8.0426770916050732</v>
      </c>
      <c r="DL214" s="1">
        <f t="shared" si="127"/>
        <v>0</v>
      </c>
      <c r="DM214" s="27" t="s">
        <v>639</v>
      </c>
    </row>
    <row r="215" spans="1:117" x14ac:dyDescent="0.2">
      <c r="A215" s="27" t="s">
        <v>163</v>
      </c>
      <c r="C215" s="56">
        <v>23039</v>
      </c>
      <c r="D215" s="23">
        <v>654</v>
      </c>
      <c r="E215" s="52">
        <v>24132</v>
      </c>
      <c r="F215" s="50">
        <v>2912</v>
      </c>
      <c r="G215" s="35">
        <v>243</v>
      </c>
      <c r="H215" s="27">
        <f t="shared" si="122"/>
        <v>50980</v>
      </c>
      <c r="DH215" s="2">
        <f t="shared" si="123"/>
        <v>45.192232247940368</v>
      </c>
      <c r="DI215" s="1">
        <f t="shared" si="124"/>
        <v>1.2828560219693999</v>
      </c>
      <c r="DJ215" s="31">
        <f t="shared" si="125"/>
        <v>47.336210278540605</v>
      </c>
      <c r="DK215" s="1">
        <f t="shared" si="126"/>
        <v>5.7120439387995292</v>
      </c>
      <c r="DL215" s="1">
        <f t="shared" si="127"/>
        <v>0.4766575127500981</v>
      </c>
      <c r="DM215" s="27" t="s">
        <v>497</v>
      </c>
    </row>
    <row r="216" spans="1:117" x14ac:dyDescent="0.2">
      <c r="A216" s="27" t="s">
        <v>203</v>
      </c>
      <c r="C216" s="56">
        <v>24057</v>
      </c>
      <c r="D216" s="56">
        <v>1331</v>
      </c>
      <c r="E216" s="52">
        <v>25508</v>
      </c>
      <c r="F216" s="50">
        <v>4806</v>
      </c>
      <c r="G216" s="35">
        <v>762</v>
      </c>
      <c r="H216" s="27">
        <f t="shared" si="122"/>
        <v>56464</v>
      </c>
      <c r="DH216" s="27">
        <f t="shared" si="123"/>
        <v>42.605908189288748</v>
      </c>
      <c r="DI216" s="1">
        <f t="shared" si="124"/>
        <v>2.357254179654293</v>
      </c>
      <c r="DJ216" s="31">
        <f t="shared" si="125"/>
        <v>45.17568716350241</v>
      </c>
      <c r="DK216" s="1">
        <f t="shared" si="126"/>
        <v>8.5116180221025779</v>
      </c>
      <c r="DL216" s="1">
        <f t="shared" si="127"/>
        <v>1.3495324454519695</v>
      </c>
      <c r="DM216" s="28" t="s">
        <v>498</v>
      </c>
    </row>
    <row r="217" spans="1:117" x14ac:dyDescent="0.2">
      <c r="A217" s="27" t="s">
        <v>164</v>
      </c>
      <c r="C217" s="56">
        <v>25565</v>
      </c>
      <c r="D217" s="56">
        <v>1145</v>
      </c>
      <c r="E217" s="52">
        <v>29416</v>
      </c>
      <c r="F217" s="50">
        <v>3647</v>
      </c>
      <c r="G217" s="35"/>
      <c r="H217" s="27">
        <f t="shared" si="122"/>
        <v>59773</v>
      </c>
      <c r="DH217" s="27">
        <f t="shared" si="123"/>
        <v>42.770147056363243</v>
      </c>
      <c r="DI217" s="1">
        <f t="shared" si="124"/>
        <v>1.9155806133203954</v>
      </c>
      <c r="DJ217" s="31">
        <f t="shared" si="125"/>
        <v>49.212855302561358</v>
      </c>
      <c r="DK217" s="1">
        <f t="shared" si="126"/>
        <v>6.1014170277550068</v>
      </c>
      <c r="DL217" s="1">
        <f t="shared" si="127"/>
        <v>0</v>
      </c>
      <c r="DM217" s="28" t="s">
        <v>499</v>
      </c>
    </row>
    <row r="218" spans="1:117" x14ac:dyDescent="0.2">
      <c r="A218" s="27" t="s">
        <v>202</v>
      </c>
      <c r="C218" s="52">
        <v>24058</v>
      </c>
      <c r="D218" s="56">
        <v>1483</v>
      </c>
      <c r="E218" s="56">
        <v>18083</v>
      </c>
      <c r="F218" s="50">
        <v>4255</v>
      </c>
      <c r="G218" s="35"/>
      <c r="H218" s="27">
        <f t="shared" ref="H218:H220" si="128">SUM(B218:G218)</f>
        <v>47879</v>
      </c>
      <c r="DH218" s="31">
        <f t="shared" si="123"/>
        <v>50.247498903485869</v>
      </c>
      <c r="DI218" s="18">
        <f t="shared" si="124"/>
        <v>3.0973913406712756</v>
      </c>
      <c r="DJ218" s="1">
        <f t="shared" si="125"/>
        <v>37.768123812109692</v>
      </c>
      <c r="DK218" s="27">
        <f t="shared" si="126"/>
        <v>8.8869859437331602</v>
      </c>
      <c r="DL218" s="1">
        <f t="shared" si="127"/>
        <v>0</v>
      </c>
      <c r="DM218" s="27" t="s">
        <v>500</v>
      </c>
    </row>
    <row r="219" spans="1:117" x14ac:dyDescent="0.2">
      <c r="A219" s="27" t="s">
        <v>74</v>
      </c>
      <c r="C219" s="52">
        <v>31911</v>
      </c>
      <c r="D219" s="23">
        <v>627</v>
      </c>
      <c r="E219" s="56">
        <v>18395</v>
      </c>
      <c r="F219" s="50">
        <v>2814</v>
      </c>
      <c r="G219" s="35">
        <v>744</v>
      </c>
      <c r="H219" s="27">
        <f>SUM(B219:G219)</f>
        <v>54491</v>
      </c>
      <c r="DH219" s="31">
        <f t="shared" si="123"/>
        <v>58.561964361087149</v>
      </c>
      <c r="DI219" s="1">
        <f t="shared" si="124"/>
        <v>1.1506487309830982</v>
      </c>
      <c r="DJ219" s="1">
        <f t="shared" si="125"/>
        <v>33.757868271824705</v>
      </c>
      <c r="DK219" s="1">
        <f t="shared" si="126"/>
        <v>5.1641555486227082</v>
      </c>
      <c r="DL219" s="1">
        <f t="shared" si="127"/>
        <v>1.3653630874823366</v>
      </c>
      <c r="DM219" s="30" t="s">
        <v>501</v>
      </c>
    </row>
    <row r="220" spans="1:117" x14ac:dyDescent="0.2">
      <c r="A220" s="27" t="s">
        <v>403</v>
      </c>
      <c r="C220" s="56">
        <v>24170</v>
      </c>
      <c r="D220" s="56">
        <v>1037</v>
      </c>
      <c r="E220" s="52">
        <v>25908</v>
      </c>
      <c r="F220" s="50">
        <v>3571</v>
      </c>
      <c r="G220" s="35"/>
      <c r="H220" s="27">
        <f t="shared" si="128"/>
        <v>54686</v>
      </c>
      <c r="DH220" s="2">
        <f t="shared" si="123"/>
        <v>44.197783710638923</v>
      </c>
      <c r="DI220" s="1">
        <f t="shared" si="124"/>
        <v>1.8962805836960099</v>
      </c>
      <c r="DJ220" s="31">
        <f t="shared" si="125"/>
        <v>47.375928025454414</v>
      </c>
      <c r="DK220" s="1">
        <f t="shared" si="126"/>
        <v>6.530007680210657</v>
      </c>
      <c r="DL220" s="1">
        <f t="shared" si="127"/>
        <v>0</v>
      </c>
      <c r="DM220" s="27" t="s">
        <v>502</v>
      </c>
    </row>
    <row r="221" spans="1:117" x14ac:dyDescent="0.2">
      <c r="A221" s="27" t="s">
        <v>201</v>
      </c>
      <c r="C221" s="56">
        <v>20746</v>
      </c>
      <c r="D221" s="23">
        <v>597</v>
      </c>
      <c r="E221" s="52">
        <v>23041</v>
      </c>
      <c r="F221" s="50">
        <v>2198</v>
      </c>
      <c r="G221" s="27">
        <v>716</v>
      </c>
      <c r="H221" s="27">
        <f t="shared" ref="H221" si="129">SUM(B221:G221)</f>
        <v>47298</v>
      </c>
      <c r="DH221" s="27">
        <f t="shared" si="123"/>
        <v>43.862319759820714</v>
      </c>
      <c r="DI221" s="1">
        <f t="shared" si="124"/>
        <v>1.2622098185969808</v>
      </c>
      <c r="DJ221" s="31">
        <f t="shared" si="125"/>
        <v>48.714533384075438</v>
      </c>
      <c r="DK221" s="1">
        <f t="shared" si="126"/>
        <v>4.6471309569114974</v>
      </c>
      <c r="DL221" s="1">
        <f t="shared" si="127"/>
        <v>1.5138060805953739</v>
      </c>
      <c r="DM221" s="28" t="s">
        <v>503</v>
      </c>
    </row>
    <row r="222" spans="1:117" ht="13.5" thickBot="1" x14ac:dyDescent="0.25">
      <c r="A222" s="27" t="s">
        <v>186</v>
      </c>
      <c r="B222" s="27"/>
      <c r="C222" s="56">
        <v>22591</v>
      </c>
      <c r="D222" s="56">
        <v>1365</v>
      </c>
      <c r="E222" s="52">
        <v>29757</v>
      </c>
      <c r="F222" s="50">
        <v>5446</v>
      </c>
      <c r="G222" s="40"/>
      <c r="H222" s="27">
        <f>SUM(B222:G222)</f>
        <v>59159</v>
      </c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  <c r="CU222" s="27"/>
      <c r="CV222" s="27"/>
      <c r="CW222" s="27"/>
      <c r="CX222" s="27"/>
      <c r="CY222" s="27"/>
      <c r="CZ222" s="27"/>
      <c r="DA222" s="27"/>
      <c r="DB222" s="27"/>
      <c r="DC222" s="27"/>
      <c r="DD222" s="27"/>
      <c r="DE222" s="27"/>
      <c r="DF222" s="27"/>
      <c r="DH222" s="27">
        <f t="shared" si="123"/>
        <v>38.18691999526699</v>
      </c>
      <c r="DI222" s="27">
        <f t="shared" si="124"/>
        <v>2.3073412329484948</v>
      </c>
      <c r="DJ222" s="31">
        <f t="shared" si="125"/>
        <v>50.300038878277185</v>
      </c>
      <c r="DK222" s="27">
        <f t="shared" si="126"/>
        <v>9.2056998935073278</v>
      </c>
      <c r="DL222" s="27">
        <f t="shared" si="127"/>
        <v>0</v>
      </c>
      <c r="DM222" s="27" t="s">
        <v>504</v>
      </c>
    </row>
    <row r="223" spans="1:117" x14ac:dyDescent="0.2">
      <c r="A223" s="27" t="s">
        <v>162</v>
      </c>
      <c r="B223" s="27"/>
      <c r="C223" s="56">
        <v>19374</v>
      </c>
      <c r="D223" s="23">
        <v>788</v>
      </c>
      <c r="E223" s="52">
        <v>31458</v>
      </c>
      <c r="F223" s="50">
        <v>4630</v>
      </c>
      <c r="G223" s="35">
        <v>57</v>
      </c>
      <c r="H223" s="27">
        <f>SUM(B223:G223)</f>
        <v>56307</v>
      </c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  <c r="CU223" s="27"/>
      <c r="CV223" s="27"/>
      <c r="CW223" s="27"/>
      <c r="CX223" s="27"/>
      <c r="CY223" s="27"/>
      <c r="CZ223" s="27"/>
      <c r="DA223" s="27"/>
      <c r="DB223" s="27"/>
      <c r="DC223" s="27"/>
      <c r="DD223" s="27"/>
      <c r="DE223" s="27"/>
      <c r="DF223" s="27"/>
      <c r="DH223" s="27">
        <f t="shared" si="123"/>
        <v>34.407800095902822</v>
      </c>
      <c r="DI223" s="27">
        <f t="shared" si="124"/>
        <v>1.399470758520255</v>
      </c>
      <c r="DJ223" s="31">
        <f t="shared" si="125"/>
        <v>55.868719697373329</v>
      </c>
      <c r="DK223" s="27">
        <f t="shared" si="126"/>
        <v>8.2227786953664737</v>
      </c>
      <c r="DL223" s="27">
        <f t="shared" si="127"/>
        <v>0.10123075283712504</v>
      </c>
      <c r="DM223" s="27" t="s">
        <v>505</v>
      </c>
    </row>
    <row r="224" spans="1:117" x14ac:dyDescent="0.2">
      <c r="A224" s="27" t="s">
        <v>161</v>
      </c>
      <c r="B224" s="27"/>
      <c r="C224" s="56">
        <v>27154</v>
      </c>
      <c r="D224" s="56">
        <v>1403</v>
      </c>
      <c r="E224" s="52">
        <v>29003</v>
      </c>
      <c r="F224" s="50">
        <v>6677</v>
      </c>
      <c r="G224" s="51">
        <v>279</v>
      </c>
      <c r="H224" s="27">
        <f>SUM(B224:G224)</f>
        <v>64516</v>
      </c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  <c r="CU224" s="27"/>
      <c r="CV224" s="27"/>
      <c r="CW224" s="27"/>
      <c r="CX224" s="27"/>
      <c r="CY224" s="27"/>
      <c r="CZ224" s="27"/>
      <c r="DA224" s="27"/>
      <c r="DB224" s="27"/>
      <c r="DC224" s="27"/>
      <c r="DD224" s="27"/>
      <c r="DE224" s="27"/>
      <c r="DF224" s="27"/>
      <c r="DH224" s="27">
        <f t="shared" si="123"/>
        <v>42.088784177568357</v>
      </c>
      <c r="DI224" s="27">
        <f t="shared" si="124"/>
        <v>2.1746543493086987</v>
      </c>
      <c r="DJ224" s="31">
        <f t="shared" si="125"/>
        <v>44.954739909479819</v>
      </c>
      <c r="DK224" s="27">
        <f t="shared" si="126"/>
        <v>10.349370698741398</v>
      </c>
      <c r="DL224" s="27">
        <f t="shared" si="127"/>
        <v>0.43245086490172979</v>
      </c>
      <c r="DM224" s="27" t="s">
        <v>506</v>
      </c>
    </row>
    <row r="225" spans="1:117" x14ac:dyDescent="0.2">
      <c r="A225" s="27" t="s">
        <v>73</v>
      </c>
      <c r="B225" s="27"/>
      <c r="C225" s="52">
        <v>23162</v>
      </c>
      <c r="D225" s="56">
        <v>1522</v>
      </c>
      <c r="E225" s="56">
        <v>16588</v>
      </c>
      <c r="F225" s="50">
        <v>19339</v>
      </c>
      <c r="G225" s="35">
        <v>75</v>
      </c>
      <c r="H225" s="27">
        <f t="shared" ref="H225" si="130">SUM(B225:G225)</f>
        <v>60686</v>
      </c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  <c r="CU225" s="27"/>
      <c r="CV225" s="27"/>
      <c r="CW225" s="27"/>
      <c r="CX225" s="27"/>
      <c r="CY225" s="27"/>
      <c r="CZ225" s="27"/>
      <c r="DA225" s="27"/>
      <c r="DB225" s="27"/>
      <c r="DC225" s="27"/>
      <c r="DD225" s="27"/>
      <c r="DE225" s="27"/>
      <c r="DF225" s="27"/>
      <c r="DH225" s="31">
        <f t="shared" si="123"/>
        <v>38.166957782684641</v>
      </c>
      <c r="DI225" s="27">
        <f t="shared" si="124"/>
        <v>2.5079919586065977</v>
      </c>
      <c r="DJ225" s="27">
        <f t="shared" si="125"/>
        <v>27.334146261081635</v>
      </c>
      <c r="DK225" s="2">
        <f t="shared" si="126"/>
        <v>31.867317008865307</v>
      </c>
      <c r="DL225" s="27">
        <f t="shared" si="127"/>
        <v>0.12358698876182315</v>
      </c>
      <c r="DM225" s="27" t="s">
        <v>507</v>
      </c>
    </row>
    <row r="226" spans="1:117" x14ac:dyDescent="0.2">
      <c r="A226" s="27" t="s">
        <v>72</v>
      </c>
      <c r="B226" s="27"/>
      <c r="C226" s="52">
        <v>28967</v>
      </c>
      <c r="D226" s="56">
        <v>1616</v>
      </c>
      <c r="E226" s="56">
        <v>22949</v>
      </c>
      <c r="F226" s="50">
        <v>10289</v>
      </c>
      <c r="G226" s="51">
        <v>364</v>
      </c>
      <c r="H226" s="27">
        <f>SUM(B226:G226)</f>
        <v>64185</v>
      </c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  <c r="CU226" s="27"/>
      <c r="CV226" s="27"/>
      <c r="CW226" s="27"/>
      <c r="CX226" s="27"/>
      <c r="CY226" s="27"/>
      <c r="CZ226" s="27"/>
      <c r="DA226" s="27"/>
      <c r="DB226" s="27"/>
      <c r="DC226" s="27"/>
      <c r="DD226" s="27"/>
      <c r="DE226" s="27"/>
      <c r="DF226" s="27"/>
      <c r="DH226" s="31">
        <f t="shared" si="123"/>
        <v>45.130482199890942</v>
      </c>
      <c r="DI226" s="27">
        <f t="shared" si="124"/>
        <v>2.5177222092389187</v>
      </c>
      <c r="DJ226" s="27">
        <f t="shared" si="125"/>
        <v>35.754459764742542</v>
      </c>
      <c r="DK226" s="27">
        <f t="shared" si="126"/>
        <v>16.030225130482201</v>
      </c>
      <c r="DL226" s="27">
        <f t="shared" si="127"/>
        <v>0.56711069564540006</v>
      </c>
      <c r="DM226" s="27" t="s">
        <v>508</v>
      </c>
    </row>
    <row r="227" spans="1:117" x14ac:dyDescent="0.2">
      <c r="A227" s="2" t="s">
        <v>356</v>
      </c>
      <c r="B227" s="27"/>
      <c r="C227" s="25">
        <f>SUM(C212:C226)</f>
        <v>354523</v>
      </c>
      <c r="D227" s="25">
        <f>SUM(D211:D226)</f>
        <v>16069</v>
      </c>
      <c r="E227" s="25">
        <f>SUM(E212:E226)</f>
        <v>362744</v>
      </c>
      <c r="F227" s="25">
        <f>SUM(F212:F226)</f>
        <v>81657</v>
      </c>
      <c r="G227" s="25">
        <f>SUM(G212:G226)</f>
        <v>3240</v>
      </c>
      <c r="H227" s="27">
        <f t="shared" ref="H227" si="131">SUM(B227:G227)</f>
        <v>818233</v>
      </c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>
        <v>5</v>
      </c>
      <c r="BZ227" s="27"/>
      <c r="CA227" s="27">
        <v>10</v>
      </c>
      <c r="CB227" s="27"/>
      <c r="CC227" s="27"/>
      <c r="CD227" s="27"/>
      <c r="CE227" s="27">
        <v>3</v>
      </c>
      <c r="CF227" s="27"/>
      <c r="CG227" s="27">
        <v>6</v>
      </c>
      <c r="CH227" s="27"/>
      <c r="CI227" s="27"/>
      <c r="CJ227" s="27"/>
      <c r="CK227" s="27">
        <v>4</v>
      </c>
      <c r="CL227" s="27"/>
      <c r="CM227" s="27">
        <v>1</v>
      </c>
      <c r="CN227" s="27">
        <v>1</v>
      </c>
      <c r="CO227" s="27"/>
      <c r="CP227" s="2">
        <f>CE227+CK227</f>
        <v>7</v>
      </c>
      <c r="CQ227" s="2">
        <f>CF227+CL227</f>
        <v>0</v>
      </c>
      <c r="CR227" s="2">
        <f>CG227+CM227</f>
        <v>7</v>
      </c>
      <c r="CS227" s="2">
        <f>CH227+CN227</f>
        <v>1</v>
      </c>
      <c r="CT227" s="2" t="s">
        <v>25</v>
      </c>
      <c r="CU227" s="27"/>
      <c r="CV227" s="27">
        <f>15*C227/(C227+D227+E227+F227)</f>
        <v>6.525019233294028</v>
      </c>
      <c r="CW227" s="27">
        <f>15*D227/(C227+D227+E227+F227)</f>
        <v>0.29575100645036217</v>
      </c>
      <c r="CX227" s="27">
        <f>15*E227/(C227+D227+E227+F227)</f>
        <v>6.6763272813386125</v>
      </c>
      <c r="CY227" s="27">
        <f>15*F227/(C227+D227+E227+F227)</f>
        <v>1.5029024789169969</v>
      </c>
      <c r="CZ227" s="27"/>
      <c r="DA227" s="27"/>
      <c r="DB227" s="27"/>
      <c r="DC227" s="27"/>
      <c r="DD227" s="27"/>
      <c r="DE227" s="27"/>
      <c r="DF227" s="27"/>
      <c r="DH227" s="27">
        <f t="shared" si="123"/>
        <v>43.327878489378939</v>
      </c>
      <c r="DI227" s="27">
        <f t="shared" si="124"/>
        <v>1.9638660381578352</v>
      </c>
      <c r="DJ227" s="27">
        <f t="shared" si="125"/>
        <v>44.332604527072363</v>
      </c>
      <c r="DK227" s="27">
        <f t="shared" si="126"/>
        <v>9.9796757158413314</v>
      </c>
      <c r="DL227" s="27">
        <f t="shared" si="127"/>
        <v>0.3959752295495293</v>
      </c>
      <c r="DM227" s="3" t="s">
        <v>778</v>
      </c>
    </row>
    <row r="228" spans="1:117" x14ac:dyDescent="0.2">
      <c r="A228" s="2"/>
      <c r="B228" s="27"/>
      <c r="C228" s="25"/>
      <c r="D228" s="25"/>
      <c r="E228" s="25"/>
      <c r="F228" s="25"/>
      <c r="G228" s="25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"/>
      <c r="CQ228" s="2"/>
      <c r="CR228" s="2"/>
      <c r="CS228" s="2"/>
      <c r="CT228" s="2"/>
      <c r="CU228" s="27"/>
      <c r="CV228" s="27"/>
      <c r="CW228" s="27"/>
      <c r="CX228" s="27"/>
      <c r="CY228" s="27"/>
      <c r="CZ228" s="27"/>
      <c r="DA228" s="27"/>
      <c r="DB228" s="27"/>
      <c r="DC228" s="27"/>
      <c r="DD228" s="27"/>
      <c r="DE228" s="27"/>
      <c r="DF228" s="27"/>
      <c r="DH228" s="27"/>
      <c r="DI228" s="27"/>
      <c r="DJ228" s="27"/>
      <c r="DK228" s="27"/>
      <c r="DL228" s="27"/>
      <c r="DM228" s="3"/>
    </row>
    <row r="229" spans="1:117" x14ac:dyDescent="0.2">
      <c r="C229" s="47" t="s">
        <v>9</v>
      </c>
      <c r="D229" s="47" t="s">
        <v>10</v>
      </c>
      <c r="E229" s="47" t="s">
        <v>11</v>
      </c>
      <c r="F229" s="47" t="s">
        <v>12</v>
      </c>
      <c r="G229" s="47" t="s">
        <v>13</v>
      </c>
      <c r="H229" s="47" t="s">
        <v>14</v>
      </c>
      <c r="BX229" s="2" t="s">
        <v>147</v>
      </c>
      <c r="BY229" s="2"/>
      <c r="CA229" s="2"/>
      <c r="CB229" s="2"/>
      <c r="CC229" s="2"/>
      <c r="CE229" s="1" t="s">
        <v>29</v>
      </c>
      <c r="CK229" s="27" t="s">
        <v>43</v>
      </c>
      <c r="CO229" s="1" t="s">
        <v>4</v>
      </c>
      <c r="CU229" s="1" t="s">
        <v>24</v>
      </c>
      <c r="DA229" s="1" t="s">
        <v>5</v>
      </c>
    </row>
    <row r="230" spans="1:117" x14ac:dyDescent="0.2">
      <c r="C230" s="47"/>
      <c r="D230" s="47">
        <v>0</v>
      </c>
      <c r="E230" s="47"/>
      <c r="F230" s="47"/>
      <c r="G230" s="47"/>
      <c r="H230" s="47"/>
      <c r="BX230" s="2"/>
      <c r="BY230" s="2"/>
      <c r="CA230" s="2"/>
      <c r="CB230" s="2"/>
      <c r="CC230" s="2"/>
      <c r="CK230" s="27"/>
    </row>
    <row r="231" spans="1:117" x14ac:dyDescent="0.2">
      <c r="A231" s="27" t="s">
        <v>346</v>
      </c>
      <c r="C231" s="56">
        <v>13587</v>
      </c>
      <c r="D231" s="56">
        <v>1010</v>
      </c>
      <c r="E231" s="52">
        <v>29913</v>
      </c>
      <c r="F231" s="56">
        <v>5145</v>
      </c>
      <c r="G231" s="35"/>
      <c r="H231" s="27">
        <f t="shared" ref="H231:H243" si="132">SUM(B231:G231)</f>
        <v>49655</v>
      </c>
      <c r="BX231" s="2"/>
      <c r="BY231" s="2"/>
      <c r="CA231" s="2"/>
      <c r="CB231" s="2"/>
      <c r="CC231" s="2"/>
      <c r="CK231" s="27"/>
      <c r="DH231" s="1">
        <f t="shared" ref="DH231:DH243" si="133">100*C231/H231</f>
        <v>27.362803343067164</v>
      </c>
      <c r="DI231" s="1">
        <f t="shared" ref="DI231:DI243" si="134">100*D231/H231</f>
        <v>2.0340348403987516</v>
      </c>
      <c r="DJ231" s="31">
        <f t="shared" ref="DJ231:DJ243" si="135">100*E231/H231</f>
        <v>60.241667505789948</v>
      </c>
      <c r="DK231" s="27">
        <f t="shared" ref="DK231:DK243" si="136">100*F231/H231</f>
        <v>10.361494310744135</v>
      </c>
      <c r="DL231" s="1">
        <f t="shared" ref="DL231:DL243" si="137">100*G231/H231</f>
        <v>0</v>
      </c>
      <c r="DM231" s="27" t="s">
        <v>710</v>
      </c>
    </row>
    <row r="232" spans="1:117" x14ac:dyDescent="0.2">
      <c r="A232" s="27" t="s">
        <v>165</v>
      </c>
      <c r="C232" s="56">
        <v>10737</v>
      </c>
      <c r="D232" s="23">
        <v>579</v>
      </c>
      <c r="E232" s="52">
        <v>18904</v>
      </c>
      <c r="F232" s="56">
        <v>8648</v>
      </c>
      <c r="G232" s="35">
        <v>320</v>
      </c>
      <c r="H232" s="27">
        <f t="shared" si="132"/>
        <v>39188</v>
      </c>
      <c r="DH232" s="1">
        <f t="shared" si="133"/>
        <v>27.398693477595181</v>
      </c>
      <c r="DI232" s="1">
        <f t="shared" si="134"/>
        <v>1.4774931101357558</v>
      </c>
      <c r="DJ232" s="31">
        <f t="shared" si="135"/>
        <v>48.239256915382256</v>
      </c>
      <c r="DK232" s="27">
        <f t="shared" si="136"/>
        <v>22.067979993875678</v>
      </c>
      <c r="DL232" s="1">
        <f t="shared" si="137"/>
        <v>0.81657650301112583</v>
      </c>
      <c r="DM232" s="27" t="s">
        <v>655</v>
      </c>
    </row>
    <row r="233" spans="1:117" x14ac:dyDescent="0.2">
      <c r="A233" s="27" t="s">
        <v>177</v>
      </c>
      <c r="C233" s="56">
        <v>15802</v>
      </c>
      <c r="D233" s="23">
        <v>570</v>
      </c>
      <c r="E233" s="52">
        <v>21587</v>
      </c>
      <c r="F233" s="56">
        <v>3263</v>
      </c>
      <c r="G233" s="27">
        <v>334</v>
      </c>
      <c r="H233" s="27">
        <f t="shared" si="132"/>
        <v>41556</v>
      </c>
      <c r="DH233" s="2">
        <f t="shared" si="133"/>
        <v>38.025796515545288</v>
      </c>
      <c r="DI233" s="1">
        <f t="shared" si="134"/>
        <v>1.3716430840311868</v>
      </c>
      <c r="DJ233" s="31">
        <f t="shared" si="135"/>
        <v>51.946770622774089</v>
      </c>
      <c r="DK233" s="1">
        <f t="shared" si="136"/>
        <v>7.8520550582346713</v>
      </c>
      <c r="DL233" s="1">
        <f t="shared" si="137"/>
        <v>0.8037347194147656</v>
      </c>
      <c r="DM233" s="27" t="s">
        <v>509</v>
      </c>
    </row>
    <row r="234" spans="1:117" x14ac:dyDescent="0.2">
      <c r="A234" s="27" t="s">
        <v>178</v>
      </c>
      <c r="C234" s="56">
        <v>11108</v>
      </c>
      <c r="D234" s="23">
        <v>606</v>
      </c>
      <c r="E234" s="52">
        <v>25167</v>
      </c>
      <c r="F234" s="56">
        <v>4720</v>
      </c>
      <c r="G234" s="35">
        <v>316</v>
      </c>
      <c r="H234" s="27">
        <f t="shared" si="132"/>
        <v>41917</v>
      </c>
      <c r="DH234" s="27">
        <f t="shared" si="133"/>
        <v>26.499988071665435</v>
      </c>
      <c r="DI234" s="1">
        <f t="shared" si="134"/>
        <v>1.4457141493904622</v>
      </c>
      <c r="DJ234" s="31">
        <f t="shared" si="135"/>
        <v>60.04007920414152</v>
      </c>
      <c r="DK234" s="1">
        <f t="shared" si="136"/>
        <v>11.260347830235942</v>
      </c>
      <c r="DL234" s="1">
        <f t="shared" si="137"/>
        <v>0.7538707445666436</v>
      </c>
      <c r="DM234" s="28" t="s">
        <v>510</v>
      </c>
    </row>
    <row r="235" spans="1:117" x14ac:dyDescent="0.2">
      <c r="A235" s="27" t="s">
        <v>76</v>
      </c>
      <c r="C235" s="56">
        <v>14705</v>
      </c>
      <c r="D235" s="23">
        <v>960</v>
      </c>
      <c r="E235" s="52">
        <v>22753</v>
      </c>
      <c r="F235" s="56">
        <v>5227</v>
      </c>
      <c r="G235" s="56">
        <v>1384</v>
      </c>
      <c r="H235" s="27">
        <f t="shared" si="132"/>
        <v>45029</v>
      </c>
      <c r="DH235" s="27">
        <f t="shared" si="133"/>
        <v>32.656732328055256</v>
      </c>
      <c r="DI235" s="1">
        <f t="shared" si="134"/>
        <v>2.1319594039396832</v>
      </c>
      <c r="DJ235" s="31">
        <f t="shared" si="135"/>
        <v>50.529658664416267</v>
      </c>
      <c r="DK235" s="27">
        <f t="shared" si="136"/>
        <v>11.608074796242422</v>
      </c>
      <c r="DL235" s="1">
        <f t="shared" si="137"/>
        <v>3.0735748073463767</v>
      </c>
      <c r="DM235" s="27" t="s">
        <v>657</v>
      </c>
    </row>
    <row r="236" spans="1:117" x14ac:dyDescent="0.2">
      <c r="A236" s="27" t="s">
        <v>77</v>
      </c>
      <c r="C236" s="56">
        <v>10347</v>
      </c>
      <c r="D236" s="56">
        <v>1259</v>
      </c>
      <c r="E236" s="52">
        <v>25586</v>
      </c>
      <c r="F236" s="56">
        <v>11574</v>
      </c>
      <c r="G236" s="35"/>
      <c r="H236" s="27">
        <f t="shared" si="132"/>
        <v>48766</v>
      </c>
      <c r="DH236" s="1">
        <f t="shared" si="133"/>
        <v>21.217651642537835</v>
      </c>
      <c r="DI236" s="1">
        <f t="shared" si="134"/>
        <v>2.5817167698806545</v>
      </c>
      <c r="DJ236" s="31">
        <f t="shared" si="135"/>
        <v>52.46688266415125</v>
      </c>
      <c r="DK236" s="27">
        <f t="shared" si="136"/>
        <v>23.733748923430259</v>
      </c>
      <c r="DL236" s="1">
        <f t="shared" si="137"/>
        <v>0</v>
      </c>
      <c r="DM236" s="28" t="s">
        <v>656</v>
      </c>
    </row>
    <row r="237" spans="1:117" x14ac:dyDescent="0.2">
      <c r="A237" s="27" t="s">
        <v>176</v>
      </c>
      <c r="C237" s="56">
        <v>9124</v>
      </c>
      <c r="D237" s="56">
        <v>1433</v>
      </c>
      <c r="E237" s="52">
        <v>27458</v>
      </c>
      <c r="F237" s="56">
        <v>17113</v>
      </c>
      <c r="G237" s="27">
        <v>402</v>
      </c>
      <c r="H237" s="27">
        <f t="shared" si="132"/>
        <v>55530</v>
      </c>
      <c r="DH237" s="27">
        <f t="shared" si="133"/>
        <v>16.430758148748424</v>
      </c>
      <c r="DI237" s="1">
        <f t="shared" si="134"/>
        <v>2.580587070052224</v>
      </c>
      <c r="DJ237" s="31">
        <f t="shared" si="135"/>
        <v>49.447145687016025</v>
      </c>
      <c r="DK237" s="2">
        <f t="shared" si="136"/>
        <v>30.8175760849991</v>
      </c>
      <c r="DL237" s="1">
        <f t="shared" si="137"/>
        <v>0.72393300918422476</v>
      </c>
      <c r="DM237" s="27" t="s">
        <v>512</v>
      </c>
    </row>
    <row r="238" spans="1:117" x14ac:dyDescent="0.2">
      <c r="A238" s="27" t="s">
        <v>179</v>
      </c>
      <c r="C238" s="56">
        <v>5478</v>
      </c>
      <c r="D238" s="56">
        <v>2618</v>
      </c>
      <c r="E238" s="52">
        <v>23531</v>
      </c>
      <c r="F238" s="56">
        <v>22325</v>
      </c>
      <c r="G238" s="27">
        <v>1629</v>
      </c>
      <c r="H238" s="27">
        <f t="shared" si="132"/>
        <v>55581</v>
      </c>
      <c r="DH238" s="1">
        <f t="shared" si="133"/>
        <v>9.8558860042100722</v>
      </c>
      <c r="DI238" s="27">
        <f t="shared" si="134"/>
        <v>4.7102427088393517</v>
      </c>
      <c r="DJ238" s="31">
        <f t="shared" si="135"/>
        <v>42.336409924254689</v>
      </c>
      <c r="DK238" s="2">
        <f t="shared" si="136"/>
        <v>40.166603695507455</v>
      </c>
      <c r="DL238" s="1">
        <f t="shared" si="137"/>
        <v>2.9308576671884277</v>
      </c>
      <c r="DM238" s="27" t="s">
        <v>511</v>
      </c>
    </row>
    <row r="239" spans="1:117" x14ac:dyDescent="0.2">
      <c r="A239" s="27" t="s">
        <v>376</v>
      </c>
      <c r="C239" s="56">
        <v>15376</v>
      </c>
      <c r="D239" s="56">
        <v>1729</v>
      </c>
      <c r="E239" s="52">
        <v>31481</v>
      </c>
      <c r="F239" s="56">
        <v>8386</v>
      </c>
      <c r="G239" s="35"/>
      <c r="H239" s="27">
        <f t="shared" si="132"/>
        <v>56972</v>
      </c>
      <c r="DH239" s="2">
        <f t="shared" si="133"/>
        <v>26.988696201642913</v>
      </c>
      <c r="DI239" s="1">
        <f t="shared" si="134"/>
        <v>3.034824124131152</v>
      </c>
      <c r="DJ239" s="31">
        <f t="shared" si="135"/>
        <v>55.256968335322611</v>
      </c>
      <c r="DK239" s="1">
        <f t="shared" si="136"/>
        <v>14.71951133890332</v>
      </c>
      <c r="DL239" s="1">
        <f t="shared" si="137"/>
        <v>0</v>
      </c>
      <c r="DM239" s="28" t="s">
        <v>704</v>
      </c>
    </row>
    <row r="240" spans="1:117" x14ac:dyDescent="0.2">
      <c r="A240" s="27" t="s">
        <v>345</v>
      </c>
      <c r="C240" s="56">
        <v>9790</v>
      </c>
      <c r="D240" s="56">
        <v>1641</v>
      </c>
      <c r="E240" s="52">
        <v>27849</v>
      </c>
      <c r="F240" s="56">
        <v>15988</v>
      </c>
      <c r="G240" s="35">
        <v>657</v>
      </c>
      <c r="H240" s="27">
        <f t="shared" si="132"/>
        <v>55925</v>
      </c>
      <c r="DH240" s="1">
        <f t="shared" si="133"/>
        <v>17.505587840858293</v>
      </c>
      <c r="DI240" s="1">
        <f t="shared" si="134"/>
        <v>2.934286991506482</v>
      </c>
      <c r="DJ240" s="31">
        <f t="shared" si="135"/>
        <v>49.797049620026819</v>
      </c>
      <c r="DK240" s="2">
        <f t="shared" si="136"/>
        <v>28.588287885561019</v>
      </c>
      <c r="DL240" s="1">
        <f t="shared" si="137"/>
        <v>1.1747876620473849</v>
      </c>
      <c r="DM240" s="21" t="s">
        <v>654</v>
      </c>
    </row>
    <row r="241" spans="1:117" x14ac:dyDescent="0.2">
      <c r="A241" s="27" t="s">
        <v>82</v>
      </c>
      <c r="C241" s="56">
        <v>6167</v>
      </c>
      <c r="D241" s="56">
        <v>1315</v>
      </c>
      <c r="E241" s="52">
        <v>29297</v>
      </c>
      <c r="F241" s="56">
        <v>13467</v>
      </c>
      <c r="G241" s="35">
        <v>356</v>
      </c>
      <c r="H241" s="27">
        <f t="shared" si="132"/>
        <v>50602</v>
      </c>
      <c r="DH241" s="18">
        <f t="shared" si="133"/>
        <v>12.187265325481206</v>
      </c>
      <c r="DI241" s="18">
        <f t="shared" si="134"/>
        <v>2.5987115133789178</v>
      </c>
      <c r="DJ241" s="31">
        <f t="shared" si="135"/>
        <v>57.896921070313425</v>
      </c>
      <c r="DK241" s="18">
        <f t="shared" si="136"/>
        <v>26.613572586063793</v>
      </c>
      <c r="DL241" s="1">
        <f t="shared" si="137"/>
        <v>0.70352950476265763</v>
      </c>
      <c r="DM241" s="21" t="s">
        <v>513</v>
      </c>
    </row>
    <row r="242" spans="1:117" ht="13.5" thickBot="1" x14ac:dyDescent="0.25">
      <c r="A242" s="27" t="s">
        <v>166</v>
      </c>
      <c r="C242" s="56">
        <v>8673</v>
      </c>
      <c r="D242" s="56">
        <v>1137</v>
      </c>
      <c r="E242" s="52">
        <v>30141</v>
      </c>
      <c r="F242" s="56">
        <v>15047</v>
      </c>
      <c r="G242" s="40">
        <v>150</v>
      </c>
      <c r="H242" s="27">
        <f t="shared" si="132"/>
        <v>55148</v>
      </c>
      <c r="DH242" s="1">
        <f t="shared" si="133"/>
        <v>15.726771596431421</v>
      </c>
      <c r="DI242" s="1">
        <f t="shared" si="134"/>
        <v>2.061724813229854</v>
      </c>
      <c r="DJ242" s="31">
        <f t="shared" si="135"/>
        <v>54.654747225647348</v>
      </c>
      <c r="DK242" s="27">
        <f t="shared" si="136"/>
        <v>27.284761006745484</v>
      </c>
      <c r="DL242" s="1">
        <f t="shared" si="137"/>
        <v>0.27199535794589108</v>
      </c>
      <c r="DM242" s="28" t="s">
        <v>514</v>
      </c>
    </row>
    <row r="243" spans="1:117" x14ac:dyDescent="0.2">
      <c r="A243" s="2" t="s">
        <v>410</v>
      </c>
      <c r="B243" s="27"/>
      <c r="C243" s="25">
        <f>SUM(C230:C242)</f>
        <v>130894</v>
      </c>
      <c r="D243" s="25">
        <f>SUM(D230:D242)</f>
        <v>14857</v>
      </c>
      <c r="E243" s="25">
        <f>SUM(E231:E242)</f>
        <v>313667</v>
      </c>
      <c r="F243" s="25">
        <f>SUM(F231:F242)</f>
        <v>130903</v>
      </c>
      <c r="G243" s="25">
        <f>SUM(G231:G242)</f>
        <v>5548</v>
      </c>
      <c r="H243" s="27">
        <f t="shared" si="132"/>
        <v>595869</v>
      </c>
      <c r="BY243" s="27"/>
      <c r="BZ243" s="27"/>
      <c r="CA243" s="27">
        <v>12</v>
      </c>
      <c r="CB243" s="27"/>
      <c r="CC243" s="27"/>
      <c r="CD243" s="27"/>
      <c r="CE243" s="27">
        <v>0</v>
      </c>
      <c r="CF243" s="27">
        <v>0</v>
      </c>
      <c r="CG243" s="27">
        <v>7</v>
      </c>
      <c r="CH243" s="27">
        <v>0</v>
      </c>
      <c r="CI243" s="27"/>
      <c r="CJ243" s="27"/>
      <c r="CK243" s="27">
        <v>2</v>
      </c>
      <c r="CL243" s="27"/>
      <c r="CM243" s="27"/>
      <c r="CN243" s="27">
        <v>3</v>
      </c>
      <c r="CO243" s="27"/>
      <c r="CP243" s="2">
        <f>CE243+CK243</f>
        <v>2</v>
      </c>
      <c r="CQ243" s="2">
        <f>CF243+CL243</f>
        <v>0</v>
      </c>
      <c r="CR243" s="2">
        <f>CG243+CM243</f>
        <v>7</v>
      </c>
      <c r="CS243" s="2">
        <f>CH243+CN243</f>
        <v>3</v>
      </c>
      <c r="CT243" s="27"/>
      <c r="CU243" s="27"/>
      <c r="CV243" s="27">
        <f>12*C243/(C243+D243+E243+F243)</f>
        <v>2.6608031901287603</v>
      </c>
      <c r="CW243" s="27">
        <f>12*D243/(C243+D243+E243+F243)</f>
        <v>0.30201195620687726</v>
      </c>
      <c r="CX243" s="27">
        <f>12*E243/(C243+D243+E243+F243)</f>
        <v>6.3761987122260599</v>
      </c>
      <c r="CY243" s="27">
        <f>12*F243/(C243+D243+E243+F243)</f>
        <v>2.6609861414383023</v>
      </c>
      <c r="CZ243" s="27"/>
      <c r="DH243" s="1">
        <f t="shared" si="133"/>
        <v>21.966908833988679</v>
      </c>
      <c r="DI243" s="1">
        <f t="shared" si="134"/>
        <v>2.4933332662044845</v>
      </c>
      <c r="DJ243" s="1">
        <f t="shared" si="135"/>
        <v>52.640261533994888</v>
      </c>
      <c r="DK243" s="1">
        <f t="shared" si="136"/>
        <v>21.968419233086468</v>
      </c>
      <c r="DL243" s="1">
        <f t="shared" si="137"/>
        <v>0.93107713272548165</v>
      </c>
      <c r="DM243" s="3" t="s">
        <v>778</v>
      </c>
    </row>
    <row r="244" spans="1:117" x14ac:dyDescent="0.2">
      <c r="A244" s="27" t="s">
        <v>26</v>
      </c>
      <c r="B244" s="27"/>
      <c r="C244" s="25"/>
      <c r="D244" s="25"/>
      <c r="E244" s="25"/>
      <c r="F244" s="25"/>
      <c r="G244" s="25"/>
      <c r="H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"/>
      <c r="CQ244" s="2"/>
      <c r="CR244" s="2"/>
      <c r="CS244" s="2"/>
      <c r="CT244" s="27"/>
      <c r="CU244" s="27"/>
      <c r="CV244" s="27">
        <f>5*C243/(C243+D243+F243)</f>
        <v>2.365662524308342</v>
      </c>
      <c r="CW244" s="27">
        <f>5*D243/(C243+D243+F243)</f>
        <v>0.26851229333391169</v>
      </c>
      <c r="CX244" s="27"/>
      <c r="CY244" s="27">
        <f>5*F243/(C243+D243+F243)</f>
        <v>2.3658251823577463</v>
      </c>
      <c r="CZ244" s="27"/>
      <c r="DH244" s="1"/>
      <c r="DI244" s="1"/>
      <c r="DJ244" s="1"/>
      <c r="DK244" s="1"/>
      <c r="DL244" s="1"/>
      <c r="DM244" s="3" t="s">
        <v>408</v>
      </c>
    </row>
    <row r="245" spans="1:117" x14ac:dyDescent="0.2">
      <c r="A245" s="19"/>
      <c r="C245" s="25"/>
      <c r="D245" s="25"/>
      <c r="E245" s="25"/>
      <c r="F245" s="25"/>
      <c r="G245" s="25"/>
      <c r="H245" s="27"/>
      <c r="BX245" s="2" t="s">
        <v>147</v>
      </c>
      <c r="BY245" s="2"/>
      <c r="CA245" s="2"/>
      <c r="CB245" s="2"/>
      <c r="CC245" s="2"/>
      <c r="CD245" s="2" t="s">
        <v>2</v>
      </c>
      <c r="CE245" s="2"/>
      <c r="CG245" s="2"/>
      <c r="CH245" s="2"/>
      <c r="CI245" s="2"/>
      <c r="CJ245" s="2" t="s">
        <v>25</v>
      </c>
      <c r="CK245" s="27" t="s">
        <v>43</v>
      </c>
      <c r="CL245" s="2"/>
      <c r="CM245" s="2"/>
      <c r="CN245" s="2"/>
      <c r="CO245" s="2" t="s">
        <v>4</v>
      </c>
      <c r="DA245" s="1" t="s">
        <v>5</v>
      </c>
      <c r="DH245" s="1" t="s">
        <v>22</v>
      </c>
      <c r="DI245" s="1" t="s">
        <v>17</v>
      </c>
      <c r="DJ245" s="1" t="s">
        <v>11</v>
      </c>
      <c r="DK245" s="1" t="s">
        <v>12</v>
      </c>
      <c r="DL245" s="1" t="s">
        <v>13</v>
      </c>
    </row>
    <row r="246" spans="1:117" x14ac:dyDescent="0.2">
      <c r="C246" s="27"/>
      <c r="D246" s="27">
        <v>0</v>
      </c>
      <c r="E246" s="27"/>
    </row>
    <row r="247" spans="1:117" x14ac:dyDescent="0.2">
      <c r="A247" s="27" t="s">
        <v>338</v>
      </c>
      <c r="C247" s="56">
        <v>17279</v>
      </c>
      <c r="D247" s="56">
        <v>1018</v>
      </c>
      <c r="E247" s="52">
        <v>23494</v>
      </c>
      <c r="F247" s="50">
        <v>3896</v>
      </c>
      <c r="G247" s="35"/>
      <c r="H247" s="27">
        <f t="shared" ref="H247:H256" si="138">SUM(B247:G247)</f>
        <v>45687</v>
      </c>
      <c r="CV247" s="27"/>
      <c r="CW247" s="27"/>
      <c r="CX247" s="27"/>
      <c r="CY247" s="27"/>
      <c r="CZ247" s="27"/>
      <c r="DH247" s="27">
        <f t="shared" ref="DH247:DH260" si="139">100*C247/H247</f>
        <v>37.820386543217985</v>
      </c>
      <c r="DI247" s="1">
        <f t="shared" ref="DI247:DI260" si="140">100*D247/H247</f>
        <v>2.2282049598354017</v>
      </c>
      <c r="DJ247" s="31">
        <f t="shared" ref="DJ247:DJ260" si="141">100*E247/H247</f>
        <v>51.423818591721933</v>
      </c>
      <c r="DK247" s="1">
        <f t="shared" ref="DK247:DK260" si="142">100*F247/H247</f>
        <v>8.5275899052246817</v>
      </c>
      <c r="DL247" s="1">
        <f t="shared" ref="DL247:DL260" si="143">100*G247/H247</f>
        <v>0</v>
      </c>
      <c r="DM247" s="27" t="s">
        <v>515</v>
      </c>
    </row>
    <row r="248" spans="1:117" x14ac:dyDescent="0.2">
      <c r="A248" s="27" t="s">
        <v>78</v>
      </c>
      <c r="C248" s="56">
        <v>16990</v>
      </c>
      <c r="D248" s="56">
        <v>1025</v>
      </c>
      <c r="E248" s="52">
        <v>24519</v>
      </c>
      <c r="F248" s="50">
        <v>3203</v>
      </c>
      <c r="G248" s="51">
        <v>216</v>
      </c>
      <c r="H248" s="27">
        <f t="shared" si="138"/>
        <v>45953</v>
      </c>
      <c r="DH248" s="27">
        <f t="shared" si="139"/>
        <v>36.972558918895395</v>
      </c>
      <c r="DI248" s="1">
        <f t="shared" si="140"/>
        <v>2.2305398994624941</v>
      </c>
      <c r="DJ248" s="31">
        <f t="shared" si="141"/>
        <v>53.356690531630143</v>
      </c>
      <c r="DK248" s="1">
        <f t="shared" si="142"/>
        <v>6.9701651687593849</v>
      </c>
      <c r="DL248" s="1">
        <f t="shared" si="143"/>
        <v>0.47004548125258416</v>
      </c>
      <c r="DM248" s="27" t="s">
        <v>516</v>
      </c>
    </row>
    <row r="249" spans="1:117" x14ac:dyDescent="0.2">
      <c r="A249" s="27" t="s">
        <v>79</v>
      </c>
      <c r="C249" s="56">
        <v>18893</v>
      </c>
      <c r="D249" s="23">
        <v>772</v>
      </c>
      <c r="E249" s="52">
        <v>20131</v>
      </c>
      <c r="F249" s="50">
        <v>3148</v>
      </c>
      <c r="G249" s="27"/>
      <c r="H249" s="27">
        <f t="shared" si="138"/>
        <v>42944</v>
      </c>
      <c r="CV249" s="27"/>
      <c r="CW249" s="27"/>
      <c r="CX249" s="27"/>
      <c r="CY249" s="27"/>
      <c r="CZ249" s="27"/>
      <c r="DH249" s="2">
        <f t="shared" si="139"/>
        <v>43.994504470938899</v>
      </c>
      <c r="DI249" s="1">
        <f t="shared" si="140"/>
        <v>1.7976900149031296</v>
      </c>
      <c r="DJ249" s="31">
        <f t="shared" si="141"/>
        <v>46.877328614008945</v>
      </c>
      <c r="DK249" s="1">
        <f t="shared" si="142"/>
        <v>7.3304769001490309</v>
      </c>
      <c r="DL249" s="1">
        <f t="shared" si="143"/>
        <v>0</v>
      </c>
      <c r="DM249" s="27" t="s">
        <v>517</v>
      </c>
    </row>
    <row r="250" spans="1:117" x14ac:dyDescent="0.2">
      <c r="A250" s="27" t="s">
        <v>366</v>
      </c>
      <c r="C250" s="56">
        <v>7228</v>
      </c>
      <c r="D250" s="23">
        <v>584</v>
      </c>
      <c r="E250" s="52">
        <v>23995</v>
      </c>
      <c r="F250" s="50">
        <v>3851</v>
      </c>
      <c r="G250" s="51">
        <v>201</v>
      </c>
      <c r="H250" s="27">
        <f t="shared" si="138"/>
        <v>35859</v>
      </c>
      <c r="CV250" s="27"/>
      <c r="CW250" s="27"/>
      <c r="CX250" s="27"/>
      <c r="CY250" s="27"/>
      <c r="CZ250" s="27"/>
      <c r="DH250" s="1">
        <f t="shared" si="139"/>
        <v>20.156724950500571</v>
      </c>
      <c r="DI250" s="1">
        <f t="shared" si="140"/>
        <v>1.628600909116261</v>
      </c>
      <c r="DJ250" s="31">
        <f t="shared" si="141"/>
        <v>66.914860983295682</v>
      </c>
      <c r="DK250" s="27">
        <f t="shared" si="142"/>
        <v>10.739284419532057</v>
      </c>
      <c r="DL250" s="1">
        <f t="shared" si="143"/>
        <v>0.56052873755542543</v>
      </c>
      <c r="DM250" s="28" t="s">
        <v>518</v>
      </c>
    </row>
    <row r="251" spans="1:117" x14ac:dyDescent="0.2">
      <c r="A251" s="27" t="s">
        <v>80</v>
      </c>
      <c r="C251" s="56">
        <v>12155</v>
      </c>
      <c r="D251" s="56">
        <v>1078</v>
      </c>
      <c r="E251" s="52">
        <v>24048</v>
      </c>
      <c r="F251" s="50">
        <v>4307</v>
      </c>
      <c r="G251" s="35"/>
      <c r="H251" s="27">
        <f t="shared" si="138"/>
        <v>41588</v>
      </c>
      <c r="CV251" s="29"/>
      <c r="CW251" s="29"/>
      <c r="CX251" s="29"/>
      <c r="CY251" s="29"/>
      <c r="CZ251" s="29"/>
      <c r="DH251" s="2">
        <f t="shared" si="139"/>
        <v>29.227180917572376</v>
      </c>
      <c r="DI251" s="1">
        <f t="shared" si="140"/>
        <v>2.5920938732326633</v>
      </c>
      <c r="DJ251" s="31">
        <f t="shared" si="141"/>
        <v>57.824372415119747</v>
      </c>
      <c r="DK251" s="1">
        <f t="shared" si="142"/>
        <v>10.356352794075214</v>
      </c>
      <c r="DL251" s="1">
        <f t="shared" si="143"/>
        <v>0</v>
      </c>
      <c r="DM251" s="27" t="s">
        <v>682</v>
      </c>
    </row>
    <row r="252" spans="1:117" x14ac:dyDescent="0.2">
      <c r="A252" s="27" t="s">
        <v>81</v>
      </c>
      <c r="C252" s="56">
        <v>19206</v>
      </c>
      <c r="D252" s="23">
        <v>848</v>
      </c>
      <c r="E252" s="52">
        <v>27472</v>
      </c>
      <c r="F252" s="50">
        <v>3076</v>
      </c>
      <c r="G252" s="35">
        <v>484</v>
      </c>
      <c r="H252" s="27">
        <f t="shared" si="138"/>
        <v>51086</v>
      </c>
      <c r="CV252" s="27"/>
      <c r="CW252" s="27"/>
      <c r="CX252" s="27"/>
      <c r="CY252" s="27"/>
      <c r="CZ252" s="27"/>
      <c r="DH252" s="27">
        <f t="shared" si="139"/>
        <v>37.59542731863916</v>
      </c>
      <c r="DI252" s="1">
        <f t="shared" si="140"/>
        <v>1.6599459734565243</v>
      </c>
      <c r="DJ252" s="31">
        <f t="shared" si="141"/>
        <v>53.775985592921742</v>
      </c>
      <c r="DK252" s="1">
        <f t="shared" si="142"/>
        <v>6.0212191206984302</v>
      </c>
      <c r="DL252" s="1">
        <f t="shared" si="143"/>
        <v>0.94742199428414831</v>
      </c>
      <c r="DM252" s="27" t="s">
        <v>681</v>
      </c>
    </row>
    <row r="253" spans="1:117" x14ac:dyDescent="0.2">
      <c r="A253" s="27" t="s">
        <v>175</v>
      </c>
      <c r="C253" s="56">
        <v>23788</v>
      </c>
      <c r="D253" s="56">
        <v>799</v>
      </c>
      <c r="E253" s="52">
        <v>27278</v>
      </c>
      <c r="F253" s="50">
        <v>3505</v>
      </c>
      <c r="G253" s="27">
        <v>422</v>
      </c>
      <c r="H253" s="27">
        <f t="shared" si="138"/>
        <v>55792</v>
      </c>
      <c r="DH253" s="2">
        <f t="shared" si="139"/>
        <v>42.636937195296817</v>
      </c>
      <c r="DI253" s="1">
        <f t="shared" si="140"/>
        <v>1.432104961284772</v>
      </c>
      <c r="DJ253" s="31">
        <f t="shared" si="141"/>
        <v>48.892314310295383</v>
      </c>
      <c r="DK253" s="1">
        <f t="shared" si="142"/>
        <v>6.2822626899913967</v>
      </c>
      <c r="DL253" s="1">
        <f t="shared" si="143"/>
        <v>0.75638084313163179</v>
      </c>
      <c r="DM253" s="28" t="s">
        <v>676</v>
      </c>
    </row>
    <row r="254" spans="1:117" x14ac:dyDescent="0.2">
      <c r="A254" s="27" t="s">
        <v>83</v>
      </c>
      <c r="C254" s="56">
        <v>5233</v>
      </c>
      <c r="D254" s="56">
        <v>1530</v>
      </c>
      <c r="E254" s="52">
        <v>21947</v>
      </c>
      <c r="F254" s="50">
        <v>20506</v>
      </c>
      <c r="G254" s="35">
        <v>368</v>
      </c>
      <c r="H254" s="27">
        <f>SUM(B254:G254)</f>
        <v>49584</v>
      </c>
      <c r="DH254" s="1">
        <f t="shared" si="139"/>
        <v>10.553807679896741</v>
      </c>
      <c r="DI254" s="1">
        <f t="shared" si="140"/>
        <v>3.0856727976766698</v>
      </c>
      <c r="DJ254" s="31">
        <f t="shared" si="141"/>
        <v>44.262262020006453</v>
      </c>
      <c r="DK254" s="2">
        <f t="shared" si="142"/>
        <v>41.356082607292677</v>
      </c>
      <c r="DL254" s="1">
        <f t="shared" si="143"/>
        <v>0.74217489512746049</v>
      </c>
      <c r="DM254" s="28" t="s">
        <v>519</v>
      </c>
    </row>
    <row r="255" spans="1:117" x14ac:dyDescent="0.2">
      <c r="A255" s="27" t="s">
        <v>173</v>
      </c>
      <c r="C255" s="56">
        <v>8399</v>
      </c>
      <c r="D255" s="23">
        <v>892</v>
      </c>
      <c r="E255" s="52">
        <v>20093</v>
      </c>
      <c r="F255" s="50">
        <v>13281</v>
      </c>
      <c r="G255" s="50">
        <v>1041</v>
      </c>
      <c r="H255" s="27">
        <f t="shared" si="138"/>
        <v>43706</v>
      </c>
      <c r="CV255" s="27"/>
      <c r="CW255" s="27"/>
      <c r="CX255" s="27"/>
      <c r="CY255" s="27"/>
      <c r="CZ255" s="27"/>
      <c r="DH255" s="1">
        <f t="shared" si="139"/>
        <v>19.21704113851645</v>
      </c>
      <c r="DI255" s="1">
        <f t="shared" si="140"/>
        <v>2.0409097149132842</v>
      </c>
      <c r="DJ255" s="31">
        <f t="shared" si="141"/>
        <v>45.973092939184554</v>
      </c>
      <c r="DK255" s="27">
        <f t="shared" si="142"/>
        <v>30.387132201528395</v>
      </c>
      <c r="DL255" s="1">
        <f t="shared" si="143"/>
        <v>2.3818240058573195</v>
      </c>
      <c r="DM255" s="28" t="s">
        <v>785</v>
      </c>
    </row>
    <row r="256" spans="1:117" x14ac:dyDescent="0.2">
      <c r="A256" s="27" t="s">
        <v>174</v>
      </c>
      <c r="C256" s="56">
        <v>7641</v>
      </c>
      <c r="D256" s="56">
        <v>1743</v>
      </c>
      <c r="E256" s="52">
        <v>24623</v>
      </c>
      <c r="F256" s="50">
        <v>23566</v>
      </c>
      <c r="G256" s="27">
        <v>994</v>
      </c>
      <c r="H256" s="27">
        <f t="shared" si="138"/>
        <v>58567</v>
      </c>
      <c r="CV256" s="25"/>
      <c r="CW256" s="25"/>
      <c r="CX256" s="25"/>
      <c r="CY256" s="25"/>
      <c r="CZ256" s="25"/>
      <c r="DH256" s="1">
        <f t="shared" si="139"/>
        <v>13.046596206054604</v>
      </c>
      <c r="DI256" s="1">
        <f t="shared" si="140"/>
        <v>2.9760786791196407</v>
      </c>
      <c r="DJ256" s="31">
        <f t="shared" si="141"/>
        <v>42.042447111854798</v>
      </c>
      <c r="DK256" s="2">
        <f t="shared" si="142"/>
        <v>40.237676507248111</v>
      </c>
      <c r="DL256" s="1">
        <f t="shared" si="143"/>
        <v>1.6972014957228474</v>
      </c>
      <c r="DM256" s="28" t="s">
        <v>677</v>
      </c>
    </row>
    <row r="257" spans="1:117" x14ac:dyDescent="0.2">
      <c r="A257" s="27" t="s">
        <v>84</v>
      </c>
      <c r="C257" s="56">
        <v>9673</v>
      </c>
      <c r="D257" s="23">
        <v>524</v>
      </c>
      <c r="E257" s="52">
        <v>26251</v>
      </c>
      <c r="F257" s="50">
        <v>5220</v>
      </c>
      <c r="G257" s="35">
        <v>396</v>
      </c>
      <c r="H257" s="27">
        <f t="shared" ref="H257:H259" si="144">SUM(B257:G257)</f>
        <v>42064</v>
      </c>
      <c r="DH257" s="1">
        <f t="shared" si="139"/>
        <v>22.995910992772917</v>
      </c>
      <c r="DI257" s="1">
        <f t="shared" si="140"/>
        <v>1.2457208063902625</v>
      </c>
      <c r="DJ257" s="31">
        <f t="shared" si="141"/>
        <v>62.407284138455687</v>
      </c>
      <c r="DK257" s="27">
        <f t="shared" si="142"/>
        <v>12.409661468238873</v>
      </c>
      <c r="DL257" s="1">
        <f t="shared" si="143"/>
        <v>0.94142259414225937</v>
      </c>
      <c r="DM257" s="27" t="s">
        <v>678</v>
      </c>
    </row>
    <row r="258" spans="1:117" x14ac:dyDescent="0.2">
      <c r="A258" s="27" t="s">
        <v>85</v>
      </c>
      <c r="C258" s="56">
        <v>23070</v>
      </c>
      <c r="D258" s="23">
        <v>856</v>
      </c>
      <c r="E258" s="52">
        <v>32612</v>
      </c>
      <c r="F258" s="50">
        <v>4886</v>
      </c>
      <c r="G258" s="51">
        <v>378</v>
      </c>
      <c r="H258" s="27">
        <f t="shared" si="144"/>
        <v>61802</v>
      </c>
      <c r="DH258" s="27">
        <f t="shared" si="139"/>
        <v>37.328889032717385</v>
      </c>
      <c r="DI258" s="1">
        <f t="shared" si="140"/>
        <v>1.385068444386913</v>
      </c>
      <c r="DJ258" s="31">
        <f t="shared" si="141"/>
        <v>52.768518818161226</v>
      </c>
      <c r="DK258" s="1">
        <f t="shared" si="142"/>
        <v>7.9058930131710952</v>
      </c>
      <c r="DL258" s="1">
        <f t="shared" si="143"/>
        <v>0.61163069156337979</v>
      </c>
      <c r="DM258" s="27" t="s">
        <v>679</v>
      </c>
    </row>
    <row r="259" spans="1:117" x14ac:dyDescent="0.2">
      <c r="A259" s="27" t="s">
        <v>86</v>
      </c>
      <c r="C259" s="56">
        <v>20932</v>
      </c>
      <c r="D259" s="56">
        <v>1507</v>
      </c>
      <c r="E259" s="52">
        <v>34638</v>
      </c>
      <c r="F259" s="50">
        <v>7030</v>
      </c>
      <c r="G259" s="35">
        <v>401</v>
      </c>
      <c r="H259" s="27">
        <f t="shared" si="144"/>
        <v>64508</v>
      </c>
      <c r="DH259" s="27">
        <f t="shared" si="139"/>
        <v>32.448688534755377</v>
      </c>
      <c r="DI259" s="1">
        <f t="shared" si="140"/>
        <v>2.3361443541886278</v>
      </c>
      <c r="DJ259" s="31">
        <f t="shared" si="141"/>
        <v>53.695665653872389</v>
      </c>
      <c r="DK259" s="27">
        <f t="shared" si="142"/>
        <v>10.897873132014634</v>
      </c>
      <c r="DL259" s="1">
        <f t="shared" si="143"/>
        <v>0.62162832516897126</v>
      </c>
      <c r="DM259" s="27" t="s">
        <v>680</v>
      </c>
    </row>
    <row r="260" spans="1:117" x14ac:dyDescent="0.2">
      <c r="A260" s="2" t="s">
        <v>411</v>
      </c>
      <c r="B260" s="27"/>
      <c r="C260" s="25">
        <f>SUM(C247:C259)</f>
        <v>190487</v>
      </c>
      <c r="D260" s="25">
        <f>SUM(D246:D259)</f>
        <v>13176</v>
      </c>
      <c r="E260" s="25">
        <f>SUM(E247:E259)</f>
        <v>331101</v>
      </c>
      <c r="F260" s="25">
        <f>SUM(F247:F259)</f>
        <v>99475</v>
      </c>
      <c r="G260" s="25">
        <f>SUM(G247:G259)</f>
        <v>4901</v>
      </c>
      <c r="H260" s="27">
        <f>SUM(B260:G260)</f>
        <v>639140</v>
      </c>
      <c r="BY260" s="27"/>
      <c r="BZ260" s="27"/>
      <c r="CA260" s="27">
        <v>13</v>
      </c>
      <c r="CB260" s="27"/>
      <c r="CC260" s="27"/>
      <c r="CD260" s="27"/>
      <c r="CE260" s="27"/>
      <c r="CF260" s="27"/>
      <c r="CG260" s="27">
        <v>8</v>
      </c>
      <c r="CH260" s="27"/>
      <c r="CI260" s="27"/>
      <c r="CJ260" s="27"/>
      <c r="CK260" s="27">
        <v>3</v>
      </c>
      <c r="CL260" s="27"/>
      <c r="CM260" s="27"/>
      <c r="CN260" s="27">
        <v>2</v>
      </c>
      <c r="CO260" s="27"/>
      <c r="CP260" s="2">
        <f>CE260+CK260</f>
        <v>3</v>
      </c>
      <c r="CQ260" s="2">
        <f>CF260+CL260</f>
        <v>0</v>
      </c>
      <c r="CR260" s="2">
        <f>CG260+CM260</f>
        <v>8</v>
      </c>
      <c r="CS260" s="2">
        <f>CH260+CN260</f>
        <v>2</v>
      </c>
      <c r="CT260" s="2" t="s">
        <v>25</v>
      </c>
      <c r="CU260" s="27"/>
      <c r="CV260" s="27">
        <f>13*C260/(C260+D260+E260+F260)</f>
        <v>3.9044130051920489</v>
      </c>
      <c r="CW260" s="27">
        <f>13*D260/(C260+D260+E260+F260)</f>
        <v>0.27006853883157611</v>
      </c>
      <c r="CX260" s="27">
        <f>13*E260/(C260+D260+E260+F260)</f>
        <v>6.7865788764172494</v>
      </c>
      <c r="CY260" s="27">
        <f>13*F260/(C260+D260+E260+F260)</f>
        <v>2.0389395795591252</v>
      </c>
      <c r="CZ260" s="27"/>
      <c r="DH260" s="1">
        <f t="shared" si="139"/>
        <v>29.803642394467566</v>
      </c>
      <c r="DI260" s="1">
        <f t="shared" si="140"/>
        <v>2.0615201677253809</v>
      </c>
      <c r="DJ260" s="1">
        <f t="shared" si="141"/>
        <v>51.804143067246613</v>
      </c>
      <c r="DK260" s="1">
        <f t="shared" si="142"/>
        <v>15.563882717401508</v>
      </c>
      <c r="DL260" s="1">
        <f t="shared" si="143"/>
        <v>0.76681165315893229</v>
      </c>
      <c r="DM260" s="3" t="s">
        <v>603</v>
      </c>
    </row>
    <row r="261" spans="1:117" x14ac:dyDescent="0.2">
      <c r="A261" s="27" t="s">
        <v>26</v>
      </c>
      <c r="B261" s="27"/>
      <c r="C261" s="25"/>
      <c r="D261" s="25"/>
      <c r="E261" s="25"/>
      <c r="F261" s="25"/>
      <c r="G261" s="25"/>
      <c r="H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"/>
      <c r="CQ261" s="2"/>
      <c r="CR261" s="2"/>
      <c r="CS261" s="2"/>
      <c r="CT261" s="27"/>
      <c r="CU261" s="27"/>
      <c r="CV261" s="27">
        <f>5*C260/(C260+D260+F260)</f>
        <v>3.1419188620364324</v>
      </c>
      <c r="CW261" s="27">
        <f>5*D260/(C260+D260+F260)</f>
        <v>0.21732676206876075</v>
      </c>
      <c r="CX261" s="27"/>
      <c r="CY261" s="27">
        <f>5*F260/(C260+D260+F260)</f>
        <v>1.6407543758948069</v>
      </c>
      <c r="CZ261" s="27"/>
      <c r="DH261" s="1"/>
      <c r="DI261" s="1"/>
      <c r="DJ261" s="1"/>
      <c r="DK261" s="1"/>
      <c r="DL261" s="1"/>
      <c r="DM261" s="3" t="s">
        <v>408</v>
      </c>
    </row>
    <row r="262" spans="1:117" x14ac:dyDescent="0.2">
      <c r="A262" s="27" t="s">
        <v>429</v>
      </c>
      <c r="B262" s="27"/>
      <c r="C262" s="25">
        <f>SUM(C243,C260)</f>
        <v>321381</v>
      </c>
      <c r="D262" s="25">
        <f>SUM(D243,D260)</f>
        <v>28033</v>
      </c>
      <c r="E262" s="25">
        <f>SUM(E243,E260)</f>
        <v>644768</v>
      </c>
      <c r="F262" s="25">
        <f>SUM(F243,F260)</f>
        <v>230378</v>
      </c>
      <c r="G262" s="25">
        <f>SUM(G243,G260)</f>
        <v>10449</v>
      </c>
      <c r="H262" s="27">
        <f>SUM(B262:G262)</f>
        <v>1235009</v>
      </c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">
        <v>6</v>
      </c>
      <c r="CQ262" s="2">
        <v>0</v>
      </c>
      <c r="CR262" s="2">
        <v>15</v>
      </c>
      <c r="CS262" s="2">
        <v>4</v>
      </c>
      <c r="CT262" s="27"/>
      <c r="CU262" s="27"/>
      <c r="CV262" s="27">
        <f>25*C262/(C262+D262+E262+F262)</f>
        <v>6.5611525772522379</v>
      </c>
      <c r="CW262" s="27">
        <f>25*D262/(C262+D262+E262+F262)</f>
        <v>0.57230760436401651</v>
      </c>
      <c r="CX262" s="27">
        <f>25*E262/(C262+D262+E262+F262)</f>
        <v>13.163258639837982</v>
      </c>
      <c r="CY262" s="27">
        <f>25*F262/(C262+D262+E262+F262)</f>
        <v>4.7032811785457636</v>
      </c>
      <c r="CZ262" s="27"/>
      <c r="DH262" s="1">
        <f>100*C262/H262</f>
        <v>26.022563398323413</v>
      </c>
      <c r="DI262" s="1">
        <f>100*D262/H262</f>
        <v>2.2698620010056607</v>
      </c>
      <c r="DJ262" s="1">
        <f>100*E262/H262</f>
        <v>52.207554762758811</v>
      </c>
      <c r="DK262" s="1">
        <f>100*F262/H262</f>
        <v>18.65395312908651</v>
      </c>
      <c r="DL262" s="1">
        <f>100*G262/H262</f>
        <v>0.84606670882560375</v>
      </c>
      <c r="DM262" s="3"/>
    </row>
    <row r="263" spans="1:117" x14ac:dyDescent="0.2">
      <c r="A263" s="27" t="s">
        <v>797</v>
      </c>
      <c r="B263" s="27"/>
      <c r="C263" s="25">
        <f>SUM(C237:C242,C251:C256)</f>
        <v>131030</v>
      </c>
      <c r="D263" s="25">
        <f t="shared" ref="D263:G263" si="145">SUM(D237:D242,D251:D256)</f>
        <v>16763</v>
      </c>
      <c r="E263" s="25">
        <f t="shared" si="145"/>
        <v>315218</v>
      </c>
      <c r="F263" s="25">
        <f t="shared" si="145"/>
        <v>160567</v>
      </c>
      <c r="G263" s="25">
        <f t="shared" si="145"/>
        <v>6503</v>
      </c>
      <c r="H263" s="27">
        <f>SUM(B263:G263)</f>
        <v>630081</v>
      </c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"/>
      <c r="CQ263" s="2"/>
      <c r="CR263" s="2"/>
      <c r="CS263" s="2"/>
      <c r="CT263" s="27"/>
      <c r="CU263" s="27"/>
      <c r="CV263" s="27"/>
      <c r="CW263" s="27"/>
      <c r="CX263" s="27"/>
      <c r="CY263" s="27"/>
      <c r="CZ263" s="27"/>
      <c r="DH263" s="1">
        <f>100*C263/H263</f>
        <v>20.795738960546341</v>
      </c>
      <c r="DI263" s="1">
        <f>100*D263/H263</f>
        <v>2.6604515927317283</v>
      </c>
      <c r="DJ263" s="1">
        <f>100*E263/H263</f>
        <v>50.028170981191309</v>
      </c>
      <c r="DK263" s="1">
        <f>100*F263/H263</f>
        <v>25.483548940533044</v>
      </c>
      <c r="DL263" s="1">
        <f>100*G263/H263</f>
        <v>1.0320895249975797</v>
      </c>
      <c r="DM263" s="3"/>
    </row>
    <row r="264" spans="1:117" x14ac:dyDescent="0.2">
      <c r="A264" s="19"/>
      <c r="C264" s="47" t="s">
        <v>9</v>
      </c>
      <c r="D264" s="47" t="s">
        <v>10</v>
      </c>
      <c r="E264" s="47" t="s">
        <v>11</v>
      </c>
      <c r="F264" s="12" t="s">
        <v>12</v>
      </c>
      <c r="G264" s="12" t="s">
        <v>13</v>
      </c>
      <c r="H264" s="12" t="s">
        <v>14</v>
      </c>
      <c r="BY264" s="12" t="s">
        <v>16</v>
      </c>
      <c r="BZ264" s="1" t="s">
        <v>17</v>
      </c>
      <c r="CA264" s="12" t="s">
        <v>18</v>
      </c>
      <c r="CB264" s="12" t="s">
        <v>19</v>
      </c>
      <c r="CE264" s="27" t="s">
        <v>22</v>
      </c>
      <c r="CF264" s="27" t="s">
        <v>17</v>
      </c>
      <c r="CG264" s="27" t="s">
        <v>11</v>
      </c>
      <c r="CH264" s="27" t="s">
        <v>12</v>
      </c>
      <c r="CK264" s="12" t="s">
        <v>22</v>
      </c>
      <c r="CL264" s="12" t="s">
        <v>17</v>
      </c>
      <c r="CM264" s="12" t="s">
        <v>11</v>
      </c>
      <c r="CN264" s="12" t="s">
        <v>12</v>
      </c>
      <c r="CP264" s="17" t="s">
        <v>16</v>
      </c>
      <c r="CQ264" s="17" t="s">
        <v>23</v>
      </c>
      <c r="CR264" s="17" t="s">
        <v>18</v>
      </c>
      <c r="CS264" s="17" t="s">
        <v>19</v>
      </c>
      <c r="CV264" s="27">
        <f>10*C262/(C262+D262+F262)</f>
        <v>5.5430395728123187</v>
      </c>
      <c r="CW264" s="27">
        <f>10*D262/(C262+D262+F262)</f>
        <v>0.48350097966167177</v>
      </c>
      <c r="CX264" s="27"/>
      <c r="CY264" s="27">
        <f>10*F262/(C262+D262+F262)</f>
        <v>3.9734594475260092</v>
      </c>
      <c r="CZ264" s="27"/>
      <c r="DH264" s="1" t="s">
        <v>22</v>
      </c>
      <c r="DI264" s="1" t="s">
        <v>17</v>
      </c>
      <c r="DJ264" s="1" t="s">
        <v>11</v>
      </c>
      <c r="DK264" s="1" t="s">
        <v>12</v>
      </c>
      <c r="DL264" s="1" t="s">
        <v>13</v>
      </c>
    </row>
    <row r="265" spans="1:117" x14ac:dyDescent="0.2">
      <c r="A265" s="19"/>
      <c r="C265" s="47"/>
      <c r="D265" s="47">
        <v>0</v>
      </c>
      <c r="E265" s="47"/>
      <c r="F265" s="12"/>
      <c r="G265" s="12"/>
      <c r="H265" s="12"/>
      <c r="BY265" s="12"/>
      <c r="CA265" s="12"/>
      <c r="CB265" s="12"/>
      <c r="CE265" s="27"/>
      <c r="CF265" s="27"/>
      <c r="CG265" s="27"/>
      <c r="CH265" s="27"/>
      <c r="CK265" s="12"/>
      <c r="CL265" s="12"/>
      <c r="CM265" s="12"/>
      <c r="CN265" s="12"/>
      <c r="CP265" s="17"/>
      <c r="CQ265" s="17"/>
      <c r="CR265" s="17"/>
      <c r="CS265" s="17"/>
      <c r="CV265" s="27"/>
      <c r="CW265" s="27"/>
      <c r="CX265" s="27"/>
      <c r="CY265" s="27"/>
      <c r="CZ265" s="27"/>
      <c r="DH265" s="1"/>
      <c r="DI265" s="1"/>
      <c r="DJ265" s="1"/>
      <c r="DK265" s="1"/>
      <c r="DL265" s="1"/>
    </row>
    <row r="266" spans="1:117" x14ac:dyDescent="0.2">
      <c r="A266" s="27" t="s">
        <v>87</v>
      </c>
      <c r="C266" s="56">
        <v>13068</v>
      </c>
      <c r="D266" s="23">
        <v>674</v>
      </c>
      <c r="E266" s="52">
        <v>24256</v>
      </c>
      <c r="F266" s="50">
        <v>5400</v>
      </c>
      <c r="G266" s="35"/>
      <c r="H266" s="1">
        <f t="shared" ref="H266:H273" si="146">SUM(B266:G266)</f>
        <v>43398</v>
      </c>
      <c r="DH266" s="27">
        <f t="shared" ref="DH266:DH282" si="147">100*C266/H266</f>
        <v>30.111986727498962</v>
      </c>
      <c r="DI266" s="1">
        <f t="shared" ref="DI266:DI282" si="148">100*D266/H266</f>
        <v>1.5530669616111341</v>
      </c>
      <c r="DJ266" s="31">
        <f t="shared" ref="DJ266:DJ282" si="149">100*E266/H266</f>
        <v>55.891976588782896</v>
      </c>
      <c r="DK266" s="27">
        <f t="shared" ref="DK266:DK282" si="150">100*F266/H266</f>
        <v>12.44296972210701</v>
      </c>
      <c r="DL266" s="1">
        <f t="shared" ref="DL266:DL282" si="151">100*G266/H266</f>
        <v>0</v>
      </c>
      <c r="DM266" s="27" t="s">
        <v>520</v>
      </c>
    </row>
    <row r="267" spans="1:117" x14ac:dyDescent="0.2">
      <c r="A267" s="27" t="s">
        <v>340</v>
      </c>
      <c r="C267" s="56">
        <v>15929</v>
      </c>
      <c r="D267" s="56">
        <v>1011</v>
      </c>
      <c r="E267" s="52">
        <v>23681</v>
      </c>
      <c r="F267" s="50">
        <v>4843</v>
      </c>
      <c r="G267" s="35"/>
      <c r="H267" s="1">
        <f t="shared" si="146"/>
        <v>45464</v>
      </c>
      <c r="DH267" s="27">
        <f t="shared" si="147"/>
        <v>35.036512405419671</v>
      </c>
      <c r="DI267" s="1">
        <f t="shared" si="148"/>
        <v>2.2237374626077777</v>
      </c>
      <c r="DJ267" s="31">
        <f t="shared" si="149"/>
        <v>52.087365827907796</v>
      </c>
      <c r="DK267" s="27">
        <f t="shared" si="150"/>
        <v>10.652384304064755</v>
      </c>
      <c r="DL267" s="1">
        <f t="shared" si="151"/>
        <v>0</v>
      </c>
      <c r="DM267" s="27" t="s">
        <v>521</v>
      </c>
    </row>
    <row r="268" spans="1:117" x14ac:dyDescent="0.2">
      <c r="A268" s="27" t="s">
        <v>339</v>
      </c>
      <c r="C268" s="56">
        <v>13345</v>
      </c>
      <c r="D268" s="23">
        <v>844</v>
      </c>
      <c r="E268" s="52">
        <v>19277</v>
      </c>
      <c r="F268" s="50">
        <v>5993</v>
      </c>
      <c r="G268" s="51">
        <v>173</v>
      </c>
      <c r="H268" s="1">
        <f t="shared" si="146"/>
        <v>39632</v>
      </c>
      <c r="DH268" s="27">
        <f t="shared" si="147"/>
        <v>33.672285022204278</v>
      </c>
      <c r="DI268" s="1">
        <f t="shared" si="148"/>
        <v>2.1295922486879291</v>
      </c>
      <c r="DJ268" s="31">
        <f t="shared" si="149"/>
        <v>48.639987888574886</v>
      </c>
      <c r="DK268" s="27">
        <f t="shared" si="150"/>
        <v>15.121618893823173</v>
      </c>
      <c r="DL268" s="1">
        <f t="shared" si="151"/>
        <v>0.43651594670972949</v>
      </c>
      <c r="DM268" s="28" t="s">
        <v>640</v>
      </c>
    </row>
    <row r="269" spans="1:117" x14ac:dyDescent="0.2">
      <c r="A269" s="27" t="s">
        <v>168</v>
      </c>
      <c r="C269" s="56">
        <v>10642</v>
      </c>
      <c r="D269" s="23">
        <v>512</v>
      </c>
      <c r="E269" s="52">
        <v>23652</v>
      </c>
      <c r="F269" s="50">
        <v>10400</v>
      </c>
      <c r="G269" s="35"/>
      <c r="H269" s="1">
        <f t="shared" si="146"/>
        <v>45206</v>
      </c>
      <c r="DH269" s="27">
        <f t="shared" si="147"/>
        <v>23.541122859797373</v>
      </c>
      <c r="DI269" s="1">
        <f t="shared" si="148"/>
        <v>1.1325930186258462</v>
      </c>
      <c r="DJ269" s="31">
        <f t="shared" si="149"/>
        <v>52.320488430739282</v>
      </c>
      <c r="DK269" s="2">
        <f t="shared" si="150"/>
        <v>23.005795690837498</v>
      </c>
      <c r="DL269" s="1">
        <f t="shared" si="151"/>
        <v>0</v>
      </c>
      <c r="DM269" s="27" t="s">
        <v>522</v>
      </c>
    </row>
    <row r="270" spans="1:117" x14ac:dyDescent="0.2">
      <c r="A270" s="27" t="s">
        <v>167</v>
      </c>
      <c r="C270" s="56">
        <v>15888</v>
      </c>
      <c r="D270" s="23">
        <v>915</v>
      </c>
      <c r="E270" s="52">
        <v>23297</v>
      </c>
      <c r="F270" s="50">
        <v>7946</v>
      </c>
      <c r="G270" s="51">
        <v>120</v>
      </c>
      <c r="H270" s="1">
        <f>SUM(B270:G270)</f>
        <v>48166</v>
      </c>
      <c r="DH270" s="27">
        <f t="shared" si="147"/>
        <v>32.985923680604579</v>
      </c>
      <c r="DI270" s="27">
        <f t="shared" si="148"/>
        <v>1.8996802723913133</v>
      </c>
      <c r="DJ270" s="31">
        <f t="shared" si="149"/>
        <v>48.368143503716311</v>
      </c>
      <c r="DK270" s="2">
        <f t="shared" si="150"/>
        <v>16.497114146908608</v>
      </c>
      <c r="DL270" s="1">
        <f t="shared" si="151"/>
        <v>0.24913839637918864</v>
      </c>
      <c r="DM270" s="27" t="s">
        <v>641</v>
      </c>
    </row>
    <row r="271" spans="1:117" x14ac:dyDescent="0.2">
      <c r="A271" s="27" t="s">
        <v>806</v>
      </c>
      <c r="C271" s="52">
        <v>27977</v>
      </c>
      <c r="D271" s="56">
        <v>4433</v>
      </c>
      <c r="E271" s="56">
        <v>23643</v>
      </c>
      <c r="F271" s="50">
        <v>4398</v>
      </c>
      <c r="H271" s="1">
        <f>SUM(B271:G271)</f>
        <v>60451</v>
      </c>
      <c r="AQ271" s="1" t="s">
        <v>97</v>
      </c>
      <c r="AR271" s="1" t="s">
        <v>97</v>
      </c>
      <c r="AS271" s="1" t="s">
        <v>97</v>
      </c>
      <c r="AT271" s="1" t="s">
        <v>97</v>
      </c>
      <c r="AU271" s="1" t="s">
        <v>97</v>
      </c>
      <c r="DH271" s="31">
        <f t="shared" si="147"/>
        <v>46.280458553208383</v>
      </c>
      <c r="DI271" s="27">
        <f t="shared" si="148"/>
        <v>7.3332120229607449</v>
      </c>
      <c r="DJ271" s="1">
        <f t="shared" si="149"/>
        <v>39.111015533241797</v>
      </c>
      <c r="DK271" s="1">
        <f t="shared" si="150"/>
        <v>7.2753138905890724</v>
      </c>
      <c r="DL271" s="1">
        <f t="shared" si="151"/>
        <v>0</v>
      </c>
      <c r="DM271" s="27" t="s">
        <v>523</v>
      </c>
    </row>
    <row r="272" spans="1:117" x14ac:dyDescent="0.2">
      <c r="A272" s="27" t="s">
        <v>172</v>
      </c>
      <c r="C272" s="56">
        <v>11701</v>
      </c>
      <c r="D272" s="23">
        <v>737</v>
      </c>
      <c r="E272" s="52">
        <v>26165</v>
      </c>
      <c r="F272" s="50">
        <v>5450</v>
      </c>
      <c r="G272" s="51">
        <v>203</v>
      </c>
      <c r="H272" s="1">
        <f>SUM(B272:G272)</f>
        <v>44256</v>
      </c>
      <c r="DH272" s="27">
        <f t="shared" si="147"/>
        <v>26.439352856109906</v>
      </c>
      <c r="DI272" s="1">
        <f t="shared" si="148"/>
        <v>1.6653109182935648</v>
      </c>
      <c r="DJ272" s="31">
        <f t="shared" si="149"/>
        <v>59.121926970354302</v>
      </c>
      <c r="DK272" s="27">
        <f t="shared" si="150"/>
        <v>12.314714389009399</v>
      </c>
      <c r="DL272" s="1">
        <f t="shared" si="151"/>
        <v>0.45869486623282718</v>
      </c>
      <c r="DM272" s="27" t="s">
        <v>524</v>
      </c>
    </row>
    <row r="273" spans="1:117" x14ac:dyDescent="0.2">
      <c r="A273" s="27" t="s">
        <v>367</v>
      </c>
      <c r="C273" s="56">
        <v>18353</v>
      </c>
      <c r="D273" s="23">
        <v>766</v>
      </c>
      <c r="E273" s="52">
        <v>28154</v>
      </c>
      <c r="F273" s="50">
        <v>4481</v>
      </c>
      <c r="G273" s="51">
        <v>163</v>
      </c>
      <c r="H273" s="1">
        <f t="shared" si="146"/>
        <v>51917</v>
      </c>
      <c r="DH273" s="27">
        <f t="shared" si="147"/>
        <v>35.350655854537052</v>
      </c>
      <c r="DI273" s="1">
        <f t="shared" si="148"/>
        <v>1.4754319394418014</v>
      </c>
      <c r="DJ273" s="31">
        <f t="shared" si="149"/>
        <v>54.228865304235605</v>
      </c>
      <c r="DK273" s="27">
        <f t="shared" si="150"/>
        <v>8.6310842305988409</v>
      </c>
      <c r="DL273" s="1">
        <f t="shared" si="151"/>
        <v>0.31396267118670185</v>
      </c>
      <c r="DM273" s="27" t="s">
        <v>525</v>
      </c>
    </row>
    <row r="274" spans="1:117" x14ac:dyDescent="0.2">
      <c r="A274" s="27" t="s">
        <v>171</v>
      </c>
      <c r="C274" s="56">
        <v>24435</v>
      </c>
      <c r="D274" s="56">
        <v>1397</v>
      </c>
      <c r="E274" s="52">
        <v>28279</v>
      </c>
      <c r="F274" s="50">
        <v>4735</v>
      </c>
      <c r="G274" s="35">
        <v>427</v>
      </c>
      <c r="H274" s="1">
        <f t="shared" ref="H274:H282" si="152">SUM(B274:G274)</f>
        <v>59273</v>
      </c>
      <c r="DH274" s="2">
        <f t="shared" si="147"/>
        <v>41.224503568235114</v>
      </c>
      <c r="DI274" s="1">
        <f t="shared" si="148"/>
        <v>2.3568909959003257</v>
      </c>
      <c r="DJ274" s="31">
        <f t="shared" si="149"/>
        <v>47.709749801764715</v>
      </c>
      <c r="DK274" s="1">
        <f t="shared" si="150"/>
        <v>7.9884601757967371</v>
      </c>
      <c r="DL274" s="1">
        <f t="shared" si="151"/>
        <v>0.72039545830310592</v>
      </c>
      <c r="DM274" s="27" t="s">
        <v>526</v>
      </c>
    </row>
    <row r="275" spans="1:117" x14ac:dyDescent="0.2">
      <c r="A275" s="27" t="s">
        <v>341</v>
      </c>
      <c r="C275" s="56">
        <v>17431</v>
      </c>
      <c r="D275" s="56">
        <v>1129</v>
      </c>
      <c r="E275" s="52">
        <v>28372</v>
      </c>
      <c r="F275" s="50">
        <v>4920</v>
      </c>
      <c r="G275" s="35"/>
      <c r="H275" s="1">
        <f t="shared" si="152"/>
        <v>51852</v>
      </c>
      <c r="DH275" s="27">
        <f t="shared" si="147"/>
        <v>33.616832523335646</v>
      </c>
      <c r="DI275" s="1">
        <f t="shared" si="148"/>
        <v>2.1773509218545088</v>
      </c>
      <c r="DJ275" s="31">
        <f t="shared" si="149"/>
        <v>54.717272236365041</v>
      </c>
      <c r="DK275" s="1">
        <f t="shared" si="150"/>
        <v>9.4885443184448039</v>
      </c>
      <c r="DL275" s="1">
        <f t="shared" si="151"/>
        <v>0</v>
      </c>
      <c r="DM275" s="27" t="s">
        <v>642</v>
      </c>
    </row>
    <row r="276" spans="1:117" x14ac:dyDescent="0.2">
      <c r="A276" s="27" t="s">
        <v>169</v>
      </c>
      <c r="C276" s="56">
        <v>21716</v>
      </c>
      <c r="D276" s="23">
        <v>905</v>
      </c>
      <c r="E276" s="52">
        <v>27520</v>
      </c>
      <c r="F276" s="50">
        <v>5206</v>
      </c>
      <c r="G276" s="35"/>
      <c r="H276" s="1">
        <f>SUM(B276:G276)</f>
        <v>55347</v>
      </c>
      <c r="DH276" s="27">
        <f t="shared" si="147"/>
        <v>39.23609229045838</v>
      </c>
      <c r="DI276" s="1">
        <f t="shared" si="148"/>
        <v>1.6351383092127847</v>
      </c>
      <c r="DJ276" s="31">
        <f t="shared" si="149"/>
        <v>49.722658861365566</v>
      </c>
      <c r="DK276" s="27">
        <f t="shared" si="150"/>
        <v>9.4061105389632687</v>
      </c>
      <c r="DL276" s="1">
        <f t="shared" si="151"/>
        <v>0</v>
      </c>
      <c r="DM276" s="27" t="s">
        <v>527</v>
      </c>
    </row>
    <row r="277" spans="1:117" x14ac:dyDescent="0.2">
      <c r="A277" s="27" t="s">
        <v>170</v>
      </c>
      <c r="C277" s="56">
        <v>22621</v>
      </c>
      <c r="D277" s="56">
        <v>1293</v>
      </c>
      <c r="E277" s="52">
        <v>26792</v>
      </c>
      <c r="F277" s="50">
        <v>5040</v>
      </c>
      <c r="G277" s="51">
        <v>253</v>
      </c>
      <c r="H277" s="1">
        <f>SUM(B277:G277)</f>
        <v>55999</v>
      </c>
      <c r="DH277" s="2">
        <f t="shared" si="147"/>
        <v>40.395364202932193</v>
      </c>
      <c r="DI277" s="27">
        <f t="shared" si="148"/>
        <v>2.308969803032197</v>
      </c>
      <c r="DJ277" s="31">
        <f t="shared" si="149"/>
        <v>47.843711494848122</v>
      </c>
      <c r="DK277" s="1">
        <f t="shared" si="150"/>
        <v>9.0001607171556639</v>
      </c>
      <c r="DL277" s="1">
        <f t="shared" si="151"/>
        <v>0.45179378203182202</v>
      </c>
      <c r="DM277" s="27" t="s">
        <v>683</v>
      </c>
    </row>
    <row r="278" spans="1:117" x14ac:dyDescent="0.2">
      <c r="A278" s="27" t="s">
        <v>342</v>
      </c>
      <c r="C278" s="52">
        <v>22378</v>
      </c>
      <c r="D278" s="56">
        <v>1131</v>
      </c>
      <c r="E278" s="56">
        <v>19940</v>
      </c>
      <c r="F278" s="50">
        <v>5366</v>
      </c>
      <c r="G278" s="51">
        <v>493</v>
      </c>
      <c r="H278" s="1">
        <f>SUM(B278:G278)</f>
        <v>49308</v>
      </c>
      <c r="DH278" s="31">
        <f t="shared" si="147"/>
        <v>45.384116167761825</v>
      </c>
      <c r="DI278" s="1">
        <f t="shared" si="148"/>
        <v>2.2937454368459478</v>
      </c>
      <c r="DJ278" s="27">
        <f t="shared" si="149"/>
        <v>40.43968524377383</v>
      </c>
      <c r="DK278" s="1">
        <f t="shared" si="150"/>
        <v>10.882615397095806</v>
      </c>
      <c r="DL278" s="1">
        <f t="shared" si="151"/>
        <v>0.99983775452259271</v>
      </c>
      <c r="DM278" s="27" t="s">
        <v>433</v>
      </c>
    </row>
    <row r="279" spans="1:117" x14ac:dyDescent="0.2">
      <c r="A279" s="27" t="s">
        <v>204</v>
      </c>
      <c r="C279" s="56">
        <v>26342</v>
      </c>
      <c r="D279" s="23">
        <v>968</v>
      </c>
      <c r="E279" s="52">
        <v>28415</v>
      </c>
      <c r="F279" s="50">
        <v>4405</v>
      </c>
      <c r="G279" s="51">
        <v>666</v>
      </c>
      <c r="H279" s="1">
        <f>SUM(B279:G279)</f>
        <v>60796</v>
      </c>
      <c r="DH279" s="2">
        <f t="shared" si="147"/>
        <v>43.328508454503584</v>
      </c>
      <c r="DI279" s="1">
        <f t="shared" si="148"/>
        <v>1.5922100138166986</v>
      </c>
      <c r="DJ279" s="31">
        <f t="shared" si="149"/>
        <v>46.738272254753603</v>
      </c>
      <c r="DK279" s="18">
        <f t="shared" si="150"/>
        <v>7.2455424698993358</v>
      </c>
      <c r="DL279" s="1">
        <f t="shared" si="151"/>
        <v>1.0954668070267781</v>
      </c>
      <c r="DM279" s="27" t="s">
        <v>528</v>
      </c>
    </row>
    <row r="280" spans="1:117" x14ac:dyDescent="0.2">
      <c r="A280" s="27" t="s">
        <v>88</v>
      </c>
      <c r="C280" s="56">
        <v>27497</v>
      </c>
      <c r="D280" s="56">
        <v>1420</v>
      </c>
      <c r="E280" s="52">
        <v>31956</v>
      </c>
      <c r="F280" s="50">
        <v>3830</v>
      </c>
      <c r="H280" s="1">
        <f t="shared" si="152"/>
        <v>64703</v>
      </c>
      <c r="DH280" s="2">
        <f t="shared" si="147"/>
        <v>42.497256695980091</v>
      </c>
      <c r="DI280" s="1">
        <f t="shared" si="148"/>
        <v>2.1946432159250731</v>
      </c>
      <c r="DJ280" s="31">
        <f t="shared" si="149"/>
        <v>49.38874549866312</v>
      </c>
      <c r="DK280" s="1">
        <f t="shared" si="150"/>
        <v>5.9193545894317108</v>
      </c>
      <c r="DL280" s="1">
        <f t="shared" si="151"/>
        <v>0</v>
      </c>
      <c r="DM280" s="27" t="s">
        <v>529</v>
      </c>
    </row>
    <row r="281" spans="1:117" x14ac:dyDescent="0.2">
      <c r="A281" s="2" t="s">
        <v>780</v>
      </c>
      <c r="B281" s="27"/>
      <c r="C281" s="25">
        <f>SUM(C266:C280)</f>
        <v>289323</v>
      </c>
      <c r="D281" s="25">
        <f>SUM(D265:D280)</f>
        <v>18135</v>
      </c>
      <c r="E281" s="25">
        <f t="shared" ref="E281:G281" si="153">SUM(E266:E280)</f>
        <v>383399</v>
      </c>
      <c r="F281" s="25">
        <f t="shared" si="153"/>
        <v>82413</v>
      </c>
      <c r="G281" s="25">
        <f t="shared" si="153"/>
        <v>2498</v>
      </c>
      <c r="H281" s="1">
        <f t="shared" si="152"/>
        <v>775768</v>
      </c>
      <c r="BY281" s="27">
        <v>2</v>
      </c>
      <c r="BZ281" s="27"/>
      <c r="CA281" s="27">
        <v>13</v>
      </c>
      <c r="CB281" s="27"/>
      <c r="CC281" s="27"/>
      <c r="CD281" s="27"/>
      <c r="CE281" s="27">
        <v>2</v>
      </c>
      <c r="CF281" s="27"/>
      <c r="CG281" s="27">
        <v>7</v>
      </c>
      <c r="CH281" s="27"/>
      <c r="CI281" s="27"/>
      <c r="CJ281" s="27"/>
      <c r="CK281" s="27">
        <v>4</v>
      </c>
      <c r="CL281" s="27"/>
      <c r="CM281" s="27"/>
      <c r="CN281" s="27">
        <v>2</v>
      </c>
      <c r="CO281" s="27"/>
      <c r="CP281" s="2">
        <f>CE281+CK281</f>
        <v>6</v>
      </c>
      <c r="CQ281" s="2">
        <f>CF281+CL281</f>
        <v>0</v>
      </c>
      <c r="CR281" s="2">
        <f>CG281+CM281</f>
        <v>7</v>
      </c>
      <c r="CS281" s="2">
        <f>CH281+CN281</f>
        <v>2</v>
      </c>
      <c r="CT281" s="2" t="s">
        <v>25</v>
      </c>
      <c r="CU281" s="27"/>
      <c r="CV281" s="27">
        <f>15*C281/(C281+D281+E281+F281)</f>
        <v>5.6123281648066001</v>
      </c>
      <c r="CW281" s="27">
        <f>15*D281/(C281+D281+E281+F281)</f>
        <v>0.35178527551825367</v>
      </c>
      <c r="CX281" s="27">
        <f>15*E281/(C281+D281+E281+F281)</f>
        <v>7.4372276177790422</v>
      </c>
      <c r="CY281" s="27">
        <f>15*F281/(C281+D281+E281+F281)</f>
        <v>1.5986589418961035</v>
      </c>
      <c r="CZ281" s="27"/>
      <c r="DH281" s="1">
        <f t="shared" si="147"/>
        <v>37.295041816625591</v>
      </c>
      <c r="DI281" s="1">
        <f t="shared" si="148"/>
        <v>2.3376834311288941</v>
      </c>
      <c r="DJ281" s="27">
        <f t="shared" si="149"/>
        <v>49.421863237462745</v>
      </c>
      <c r="DK281" s="1">
        <f t="shared" si="150"/>
        <v>10.623408029204608</v>
      </c>
      <c r="DL281" s="1">
        <f t="shared" si="151"/>
        <v>0.32200348557816255</v>
      </c>
      <c r="DM281" s="3" t="s">
        <v>778</v>
      </c>
    </row>
    <row r="282" spans="1:117" x14ac:dyDescent="0.2">
      <c r="A282" s="2" t="s">
        <v>634</v>
      </c>
      <c r="B282" s="27"/>
      <c r="C282" s="25">
        <f>SUM(C227,C243,C260,C281)</f>
        <v>965227</v>
      </c>
      <c r="D282" s="25">
        <f>SUM(D227,D243,D260,D281)</f>
        <v>62237</v>
      </c>
      <c r="E282" s="25">
        <f>SUM(E227,E243,E260,E281)</f>
        <v>1390911</v>
      </c>
      <c r="F282" s="25">
        <f>SUM(F227,F243,F260,F281)</f>
        <v>394448</v>
      </c>
      <c r="G282" s="25">
        <f>SUM(G227,G243,G260,G281)</f>
        <v>16187</v>
      </c>
      <c r="H282" s="1">
        <f t="shared" si="152"/>
        <v>2829010</v>
      </c>
      <c r="BY282" s="25">
        <f>SUM(BY227,BY243,BY260,BY281)</f>
        <v>7</v>
      </c>
      <c r="BZ282" s="27"/>
      <c r="CA282" s="25">
        <f>SUM(CA227,CA243,CA260,CA281)</f>
        <v>48</v>
      </c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"/>
      <c r="CQ282" s="2"/>
      <c r="CR282" s="2"/>
      <c r="CS282" s="2"/>
      <c r="CT282" s="2"/>
      <c r="CU282" s="27"/>
      <c r="CV282" s="27"/>
      <c r="CW282" s="27"/>
      <c r="CX282" s="27"/>
      <c r="CY282" s="27"/>
      <c r="CZ282" s="27"/>
      <c r="DH282" s="1">
        <f t="shared" si="147"/>
        <v>34.11889671651921</v>
      </c>
      <c r="DI282" s="1">
        <f t="shared" si="148"/>
        <v>2.1999568753733638</v>
      </c>
      <c r="DJ282" s="27">
        <f t="shared" si="149"/>
        <v>49.16599799930011</v>
      </c>
      <c r="DK282" s="1">
        <f t="shared" si="150"/>
        <v>13.942969448676392</v>
      </c>
      <c r="DL282" s="1">
        <f t="shared" si="151"/>
        <v>0.57217896013092917</v>
      </c>
      <c r="DM282" s="3"/>
    </row>
    <row r="283" spans="1:117" x14ac:dyDescent="0.2">
      <c r="A283" s="2"/>
      <c r="B283" s="27"/>
      <c r="C283" s="12" t="s">
        <v>9</v>
      </c>
      <c r="D283" s="12" t="s">
        <v>10</v>
      </c>
      <c r="E283" s="12" t="s">
        <v>11</v>
      </c>
      <c r="F283" s="12" t="s">
        <v>12</v>
      </c>
      <c r="G283" s="12" t="s">
        <v>13</v>
      </c>
      <c r="H283" s="12" t="s">
        <v>14</v>
      </c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"/>
      <c r="CQ283" s="2"/>
      <c r="CR283" s="2"/>
      <c r="CS283" s="2"/>
      <c r="CT283" s="2"/>
      <c r="CU283" s="27"/>
      <c r="CV283" s="27"/>
      <c r="CW283" s="27"/>
      <c r="CX283" s="27"/>
      <c r="CY283" s="27"/>
      <c r="CZ283" s="27"/>
      <c r="DH283" s="1"/>
      <c r="DI283" s="1"/>
      <c r="DJ283" s="1"/>
      <c r="DK283" s="1"/>
      <c r="DL283" s="1"/>
      <c r="DM283" s="3" t="s">
        <v>25</v>
      </c>
    </row>
    <row r="284" spans="1:117" x14ac:dyDescent="0.2">
      <c r="A284" s="2"/>
      <c r="D284" s="1">
        <v>0</v>
      </c>
      <c r="BX284" s="2" t="s">
        <v>147</v>
      </c>
      <c r="BY284" s="27"/>
      <c r="BZ284" s="27"/>
      <c r="CA284" s="27"/>
      <c r="CB284" s="27"/>
      <c r="CC284" s="27"/>
      <c r="CD284" s="27"/>
      <c r="CE284" s="1" t="s">
        <v>29</v>
      </c>
      <c r="CK284" s="27" t="s">
        <v>43</v>
      </c>
      <c r="CL284" s="27"/>
      <c r="CM284" s="27"/>
      <c r="CN284" s="27"/>
      <c r="CO284" s="27"/>
      <c r="CP284" s="27"/>
      <c r="CQ284" s="27"/>
      <c r="CR284" s="27"/>
      <c r="CS284" s="27"/>
      <c r="CT284" s="27"/>
      <c r="DH284" s="1" t="s">
        <v>22</v>
      </c>
      <c r="DI284" s="1" t="s">
        <v>17</v>
      </c>
      <c r="DJ284" s="1" t="s">
        <v>11</v>
      </c>
      <c r="DK284" s="1" t="s">
        <v>12</v>
      </c>
      <c r="DL284" s="1" t="s">
        <v>13</v>
      </c>
    </row>
    <row r="285" spans="1:117" x14ac:dyDescent="0.2">
      <c r="A285" s="27" t="s">
        <v>91</v>
      </c>
      <c r="C285" s="56">
        <v>6018</v>
      </c>
      <c r="D285" s="56">
        <v>1778</v>
      </c>
      <c r="E285" s="56">
        <v>13718</v>
      </c>
      <c r="F285" s="52">
        <v>18719</v>
      </c>
      <c r="G285" s="35">
        <v>850</v>
      </c>
      <c r="H285" s="1">
        <f t="shared" ref="H285:H296" si="154">SUM(B285:G285)</f>
        <v>41083</v>
      </c>
      <c r="DH285" s="1">
        <f t="shared" ref="DH285:DH297" si="155">100*C285/H285</f>
        <v>14.648394713141689</v>
      </c>
      <c r="DI285" s="2">
        <f t="shared" ref="DI285:DI297" si="156">100*D285/H285</f>
        <v>4.3278241608451182</v>
      </c>
      <c r="DJ285" s="1">
        <f t="shared" ref="DJ285:DJ297" si="157">100*E285/H285</f>
        <v>33.390940291604799</v>
      </c>
      <c r="DK285" s="31">
        <f t="shared" ref="DK285:DK297" si="158">100*F285/H285</f>
        <v>45.563858530292336</v>
      </c>
      <c r="DL285" s="1">
        <f t="shared" ref="DL285:DL297" si="159">100*G285/H285</f>
        <v>2.0689823041160578</v>
      </c>
      <c r="DM285" s="28" t="s">
        <v>737</v>
      </c>
    </row>
    <row r="286" spans="1:117" x14ac:dyDescent="0.2">
      <c r="A286" s="27" t="s">
        <v>187</v>
      </c>
      <c r="C286" s="56">
        <v>12715</v>
      </c>
      <c r="D286" s="56">
        <v>1305</v>
      </c>
      <c r="E286" s="52">
        <v>19622</v>
      </c>
      <c r="F286" s="56">
        <v>16465</v>
      </c>
      <c r="G286" s="38">
        <v>225</v>
      </c>
      <c r="H286" s="1">
        <f t="shared" si="154"/>
        <v>50332</v>
      </c>
      <c r="DH286" s="27">
        <f t="shared" si="155"/>
        <v>25.262258602876898</v>
      </c>
      <c r="DI286" s="1">
        <f t="shared" si="156"/>
        <v>2.5927839148056901</v>
      </c>
      <c r="DJ286" s="31">
        <f t="shared" si="157"/>
        <v>38.985138679170312</v>
      </c>
      <c r="DK286" s="27">
        <f t="shared" si="158"/>
        <v>32.712787093697848</v>
      </c>
      <c r="DL286" s="1">
        <f t="shared" si="159"/>
        <v>0.44703170944925691</v>
      </c>
      <c r="DM286" s="30" t="s">
        <v>530</v>
      </c>
    </row>
    <row r="287" spans="1:117" x14ac:dyDescent="0.2">
      <c r="A287" s="27" t="s">
        <v>92</v>
      </c>
      <c r="C287" s="56">
        <v>12991</v>
      </c>
      <c r="D287" s="56">
        <v>1283</v>
      </c>
      <c r="E287" s="56">
        <v>16933</v>
      </c>
      <c r="F287" s="52">
        <v>18146</v>
      </c>
      <c r="G287" s="35">
        <v>1201</v>
      </c>
      <c r="H287" s="1">
        <f t="shared" si="154"/>
        <v>50554</v>
      </c>
      <c r="DH287" s="1">
        <f t="shared" si="155"/>
        <v>25.697274201843573</v>
      </c>
      <c r="DI287" s="1">
        <f t="shared" si="156"/>
        <v>2.5378802864263954</v>
      </c>
      <c r="DJ287" s="1">
        <f t="shared" si="157"/>
        <v>33.494876765438939</v>
      </c>
      <c r="DK287" s="31">
        <f t="shared" si="158"/>
        <v>35.894291252917675</v>
      </c>
      <c r="DL287" s="1">
        <f t="shared" si="159"/>
        <v>2.3756774933734226</v>
      </c>
      <c r="DM287" s="28" t="s">
        <v>531</v>
      </c>
    </row>
    <row r="288" spans="1:117" x14ac:dyDescent="0.2">
      <c r="A288" s="27" t="s">
        <v>205</v>
      </c>
      <c r="C288" s="56">
        <v>19821</v>
      </c>
      <c r="D288" s="56">
        <v>2633</v>
      </c>
      <c r="E288" s="52">
        <v>29694</v>
      </c>
      <c r="F288" s="56">
        <v>10131</v>
      </c>
      <c r="G288" s="35"/>
      <c r="H288" s="1">
        <f t="shared" ref="H288:H293" si="160">SUM(B288:G288)</f>
        <v>62279</v>
      </c>
      <c r="DH288" s="27">
        <f t="shared" si="155"/>
        <v>31.826137221214214</v>
      </c>
      <c r="DI288" s="27">
        <f t="shared" si="156"/>
        <v>4.2277493216011814</v>
      </c>
      <c r="DJ288" s="31">
        <f t="shared" si="157"/>
        <v>47.678992918961448</v>
      </c>
      <c r="DK288" s="1">
        <f t="shared" si="158"/>
        <v>16.267120538223157</v>
      </c>
      <c r="DL288" s="1">
        <f t="shared" si="159"/>
        <v>0</v>
      </c>
      <c r="DM288" s="28" t="s">
        <v>738</v>
      </c>
    </row>
    <row r="289" spans="1:117" x14ac:dyDescent="0.2">
      <c r="A289" s="27" t="s">
        <v>90</v>
      </c>
      <c r="C289" s="56">
        <v>29780</v>
      </c>
      <c r="D289" s="56">
        <v>1710</v>
      </c>
      <c r="E289" s="52">
        <v>32229</v>
      </c>
      <c r="F289" s="56">
        <v>6381</v>
      </c>
      <c r="G289" s="35"/>
      <c r="H289" s="1">
        <f>SUM(B289:G289)</f>
        <v>70100</v>
      </c>
      <c r="DH289" s="27">
        <f>100*C289/H289</f>
        <v>42.48216833095578</v>
      </c>
      <c r="DI289" s="1">
        <f>100*D289/H289</f>
        <v>2.4393723252496433</v>
      </c>
      <c r="DJ289" s="31">
        <f>100*E289/H289</f>
        <v>45.975748930099854</v>
      </c>
      <c r="DK289" s="27">
        <f>100*F289/H289</f>
        <v>9.1027104136947212</v>
      </c>
      <c r="DL289" s="1">
        <f>100*G289/H289</f>
        <v>0</v>
      </c>
      <c r="DM289" s="28" t="s">
        <v>532</v>
      </c>
    </row>
    <row r="290" spans="1:117" x14ac:dyDescent="0.2">
      <c r="A290" s="27" t="s">
        <v>344</v>
      </c>
      <c r="C290" s="52">
        <v>24137</v>
      </c>
      <c r="D290" s="56">
        <v>1866</v>
      </c>
      <c r="E290" s="56">
        <v>21728</v>
      </c>
      <c r="F290" s="56">
        <v>7779</v>
      </c>
      <c r="G290" s="35"/>
      <c r="H290" s="1">
        <f t="shared" si="160"/>
        <v>55510</v>
      </c>
      <c r="DH290" s="31">
        <f t="shared" si="155"/>
        <v>43.482255449468568</v>
      </c>
      <c r="DI290" s="1">
        <f t="shared" si="156"/>
        <v>3.3615564763105747</v>
      </c>
      <c r="DJ290" s="27">
        <f t="shared" si="157"/>
        <v>39.142496847414883</v>
      </c>
      <c r="DK290" s="1">
        <f t="shared" si="158"/>
        <v>14.013691226805982</v>
      </c>
      <c r="DL290" s="1">
        <f t="shared" si="159"/>
        <v>0</v>
      </c>
      <c r="DM290" s="28" t="s">
        <v>533</v>
      </c>
    </row>
    <row r="291" spans="1:117" x14ac:dyDescent="0.2">
      <c r="A291" s="27" t="s">
        <v>360</v>
      </c>
      <c r="C291" s="52">
        <v>25874</v>
      </c>
      <c r="D291" s="56">
        <v>1582</v>
      </c>
      <c r="E291" s="56">
        <v>19422</v>
      </c>
      <c r="F291" s="56">
        <v>15715</v>
      </c>
      <c r="G291" s="35">
        <v>679</v>
      </c>
      <c r="H291" s="1">
        <f t="shared" ref="H291:H292" si="161">SUM(B291:G291)</f>
        <v>63272</v>
      </c>
      <c r="DH291" s="3">
        <f t="shared" si="155"/>
        <v>40.893286129725631</v>
      </c>
      <c r="DI291" s="1">
        <f t="shared" si="156"/>
        <v>2.5003160955873054</v>
      </c>
      <c r="DJ291" s="1">
        <f t="shared" si="157"/>
        <v>30.696042483246934</v>
      </c>
      <c r="DK291" s="27">
        <f t="shared" si="158"/>
        <v>24.837210772537617</v>
      </c>
      <c r="DL291" s="1">
        <f t="shared" si="159"/>
        <v>1.0731445189025162</v>
      </c>
      <c r="DM291" s="27" t="s">
        <v>534</v>
      </c>
    </row>
    <row r="292" spans="1:117" x14ac:dyDescent="0.2">
      <c r="A292" s="27" t="s">
        <v>189</v>
      </c>
      <c r="C292" s="52">
        <v>24714</v>
      </c>
      <c r="D292" s="56">
        <v>1857</v>
      </c>
      <c r="E292" s="56">
        <v>20487</v>
      </c>
      <c r="F292" s="56">
        <v>7625</v>
      </c>
      <c r="G292" s="5">
        <v>1307</v>
      </c>
      <c r="H292" s="1">
        <f t="shared" si="161"/>
        <v>55990</v>
      </c>
      <c r="DH292" s="31">
        <f t="shared" si="155"/>
        <v>44.14002500446508</v>
      </c>
      <c r="DI292" s="1">
        <f t="shared" si="156"/>
        <v>3.3166636899446331</v>
      </c>
      <c r="DJ292" s="27">
        <f t="shared" si="157"/>
        <v>36.590462582604033</v>
      </c>
      <c r="DK292" s="1">
        <f t="shared" si="158"/>
        <v>13.618503304161457</v>
      </c>
      <c r="DL292" s="1">
        <f t="shared" si="159"/>
        <v>2.3343454188247903</v>
      </c>
      <c r="DM292" s="27" t="s">
        <v>535</v>
      </c>
    </row>
    <row r="293" spans="1:117" x14ac:dyDescent="0.2">
      <c r="A293" s="27" t="s">
        <v>206</v>
      </c>
      <c r="C293" s="52">
        <v>24732</v>
      </c>
      <c r="D293" s="56">
        <v>1511</v>
      </c>
      <c r="E293" s="56">
        <v>16581</v>
      </c>
      <c r="F293" s="56">
        <v>5802</v>
      </c>
      <c r="G293" s="38">
        <v>2031</v>
      </c>
      <c r="H293" s="1">
        <f t="shared" si="160"/>
        <v>50657</v>
      </c>
      <c r="DH293" s="31">
        <f t="shared" si="155"/>
        <v>48.822472708608878</v>
      </c>
      <c r="DI293" s="1">
        <f t="shared" si="156"/>
        <v>2.982805930078765</v>
      </c>
      <c r="DJ293" s="1">
        <f t="shared" si="157"/>
        <v>32.73190279724421</v>
      </c>
      <c r="DK293" s="1">
        <f t="shared" si="158"/>
        <v>11.453500996900724</v>
      </c>
      <c r="DL293" s="1">
        <f t="shared" si="159"/>
        <v>4.0093175671674199</v>
      </c>
      <c r="DM293" s="28" t="s">
        <v>536</v>
      </c>
    </row>
    <row r="294" spans="1:117" x14ac:dyDescent="0.2">
      <c r="A294" s="27" t="s">
        <v>93</v>
      </c>
      <c r="C294" s="56">
        <v>21637</v>
      </c>
      <c r="D294" s="56">
        <v>1488</v>
      </c>
      <c r="E294" s="52">
        <v>24870</v>
      </c>
      <c r="F294" s="56">
        <v>9511</v>
      </c>
      <c r="G294" s="35">
        <v>85</v>
      </c>
      <c r="H294" s="1">
        <f t="shared" si="154"/>
        <v>57591</v>
      </c>
      <c r="DH294" s="27">
        <f t="shared" si="155"/>
        <v>37.570106440242398</v>
      </c>
      <c r="DI294" s="1">
        <f t="shared" si="156"/>
        <v>2.5837370422461845</v>
      </c>
      <c r="DJ294" s="31">
        <f t="shared" si="157"/>
        <v>43.183830806896914</v>
      </c>
      <c r="DK294" s="1">
        <f t="shared" si="158"/>
        <v>16.514733204841033</v>
      </c>
      <c r="DL294" s="1">
        <f t="shared" si="159"/>
        <v>0.14759250577347155</v>
      </c>
      <c r="DM294" s="27" t="s">
        <v>537</v>
      </c>
    </row>
    <row r="295" spans="1:117" x14ac:dyDescent="0.2">
      <c r="A295" s="27" t="s">
        <v>207</v>
      </c>
      <c r="C295" s="56">
        <v>16248</v>
      </c>
      <c r="D295" s="56">
        <v>1316</v>
      </c>
      <c r="E295" s="52">
        <v>19513</v>
      </c>
      <c r="F295" s="56">
        <v>17218</v>
      </c>
      <c r="G295" s="35">
        <v>387</v>
      </c>
      <c r="H295" s="1">
        <f t="shared" si="154"/>
        <v>54682</v>
      </c>
      <c r="DH295" s="18">
        <f t="shared" si="155"/>
        <v>29.713616912329467</v>
      </c>
      <c r="DI295" s="1">
        <f t="shared" si="156"/>
        <v>2.4066420394279655</v>
      </c>
      <c r="DJ295" s="31">
        <f t="shared" si="157"/>
        <v>35.684503127171645</v>
      </c>
      <c r="DK295" s="2">
        <f t="shared" si="158"/>
        <v>31.487509600965584</v>
      </c>
      <c r="DL295" s="1">
        <f t="shared" si="159"/>
        <v>0.70772832010533626</v>
      </c>
      <c r="DM295" s="28" t="s">
        <v>538</v>
      </c>
    </row>
    <row r="296" spans="1:117" x14ac:dyDescent="0.2">
      <c r="A296" s="27" t="s">
        <v>94</v>
      </c>
      <c r="C296" s="52">
        <v>27235</v>
      </c>
      <c r="D296" s="56">
        <v>1633</v>
      </c>
      <c r="E296" s="56">
        <v>22318</v>
      </c>
      <c r="F296" s="56">
        <v>13525</v>
      </c>
      <c r="H296" s="1">
        <f t="shared" si="154"/>
        <v>64711</v>
      </c>
      <c r="DH296" s="31">
        <f t="shared" si="155"/>
        <v>42.087125836411118</v>
      </c>
      <c r="DI296" s="1">
        <f t="shared" si="156"/>
        <v>2.5235276846285792</v>
      </c>
      <c r="DJ296" s="27">
        <f t="shared" si="157"/>
        <v>34.488726800698487</v>
      </c>
      <c r="DK296" s="1">
        <f t="shared" si="158"/>
        <v>20.900619678261812</v>
      </c>
      <c r="DL296" s="1">
        <f t="shared" si="159"/>
        <v>0</v>
      </c>
      <c r="DM296" s="27" t="s">
        <v>539</v>
      </c>
    </row>
    <row r="297" spans="1:117" x14ac:dyDescent="0.2">
      <c r="A297" s="2" t="s">
        <v>781</v>
      </c>
      <c r="B297" s="27"/>
      <c r="C297" s="25">
        <f>SUM(C285:C296)</f>
        <v>245902</v>
      </c>
      <c r="D297" s="25">
        <f>SUM(D284:D296)</f>
        <v>19962</v>
      </c>
      <c r="E297" s="25">
        <f>SUM(E285:E296)</f>
        <v>257115</v>
      </c>
      <c r="F297" s="25">
        <f>SUM(F285:F296)</f>
        <v>147017</v>
      </c>
      <c r="G297" s="7">
        <f>SUM(G285:G296)</f>
        <v>6765</v>
      </c>
      <c r="H297" s="1">
        <f t="shared" ref="H297" si="162">SUM(B297:G297)</f>
        <v>676761</v>
      </c>
      <c r="BY297" s="27">
        <v>5</v>
      </c>
      <c r="BZ297" s="27"/>
      <c r="CA297" s="27">
        <v>5</v>
      </c>
      <c r="CB297" s="27">
        <v>2</v>
      </c>
      <c r="CC297" s="27"/>
      <c r="CD297" s="27"/>
      <c r="CE297" s="27">
        <v>3</v>
      </c>
      <c r="CF297" s="27"/>
      <c r="CG297" s="27">
        <v>3</v>
      </c>
      <c r="CH297" s="27">
        <v>1</v>
      </c>
      <c r="CI297" s="27"/>
      <c r="CJ297" s="27"/>
      <c r="CK297" s="27">
        <v>1</v>
      </c>
      <c r="CL297" s="27">
        <v>0</v>
      </c>
      <c r="CM297" s="27">
        <v>2</v>
      </c>
      <c r="CN297" s="27">
        <v>2</v>
      </c>
      <c r="CO297" s="27"/>
      <c r="CP297" s="2">
        <f>CE297+CK297</f>
        <v>4</v>
      </c>
      <c r="CQ297" s="2">
        <f>CF297+CL297</f>
        <v>0</v>
      </c>
      <c r="CR297" s="2">
        <f>CG297+CM297</f>
        <v>5</v>
      </c>
      <c r="CS297" s="2">
        <f>CH297+CN297</f>
        <v>3</v>
      </c>
      <c r="CT297" s="2" t="s">
        <v>25</v>
      </c>
      <c r="CU297" s="27"/>
      <c r="CV297" s="27">
        <f>12*C297/(C297+D297+E297+F297)</f>
        <v>4.4042412193505633</v>
      </c>
      <c r="CW297" s="27">
        <f>12*D297/(C297+D297+E297+F297)</f>
        <v>0.35753049271935949</v>
      </c>
      <c r="CX297" s="27">
        <f>12*E297/(C297+D297+E297+F297)</f>
        <v>4.6050722690881738</v>
      </c>
      <c r="CY297" s="27">
        <f>12*F297/(C297+D297+E297+F297)</f>
        <v>2.6331560188419036</v>
      </c>
      <c r="CZ297" s="27"/>
      <c r="DH297" s="27">
        <f t="shared" si="155"/>
        <v>36.335131604805831</v>
      </c>
      <c r="DI297" s="1">
        <f t="shared" si="156"/>
        <v>2.9496380553843973</v>
      </c>
      <c r="DJ297" s="27">
        <f t="shared" si="157"/>
        <v>37.991994219525061</v>
      </c>
      <c r="DK297" s="1">
        <f t="shared" si="158"/>
        <v>21.723621780805928</v>
      </c>
      <c r="DL297" s="1">
        <f t="shared" si="159"/>
        <v>0.99961433947878198</v>
      </c>
      <c r="DM297" s="3" t="s">
        <v>778</v>
      </c>
    </row>
    <row r="298" spans="1:117" x14ac:dyDescent="0.2">
      <c r="C298" s="27"/>
      <c r="D298" s="27">
        <v>0</v>
      </c>
      <c r="E298" s="27"/>
      <c r="F298" s="27"/>
      <c r="BY298" s="12" t="s">
        <v>16</v>
      </c>
      <c r="BZ298" s="1" t="s">
        <v>17</v>
      </c>
      <c r="CA298" s="12" t="s">
        <v>18</v>
      </c>
      <c r="CB298" s="12" t="s">
        <v>19</v>
      </c>
      <c r="CC298" s="12" t="s">
        <v>20</v>
      </c>
      <c r="CE298" s="27" t="s">
        <v>22</v>
      </c>
      <c r="CF298" s="27" t="s">
        <v>17</v>
      </c>
      <c r="CG298" s="27" t="s">
        <v>11</v>
      </c>
      <c r="CH298" s="27" t="s">
        <v>12</v>
      </c>
      <c r="CK298" s="27" t="s">
        <v>22</v>
      </c>
      <c r="CL298" s="27" t="s">
        <v>17</v>
      </c>
      <c r="CM298" s="27" t="s">
        <v>11</v>
      </c>
      <c r="CN298" s="27" t="s">
        <v>12</v>
      </c>
      <c r="CP298" s="27" t="s">
        <v>22</v>
      </c>
      <c r="CQ298" s="27" t="s">
        <v>17</v>
      </c>
      <c r="CR298" s="27" t="s">
        <v>11</v>
      </c>
      <c r="CS298" s="27" t="s">
        <v>12</v>
      </c>
      <c r="CU298" s="27" t="s">
        <v>25</v>
      </c>
      <c r="CV298" s="1" t="s">
        <v>22</v>
      </c>
      <c r="CW298" s="1" t="s">
        <v>17</v>
      </c>
      <c r="CX298" s="1" t="s">
        <v>11</v>
      </c>
      <c r="CY298" s="1" t="s">
        <v>12</v>
      </c>
      <c r="DA298" s="1" t="s">
        <v>15</v>
      </c>
      <c r="DB298" s="1" t="s">
        <v>22</v>
      </c>
      <c r="DC298" s="1" t="s">
        <v>17</v>
      </c>
      <c r="DD298" s="1" t="s">
        <v>11</v>
      </c>
      <c r="DE298" s="1" t="s">
        <v>12</v>
      </c>
      <c r="DF298" s="1" t="s">
        <v>21</v>
      </c>
      <c r="DG298" s="1" t="s">
        <v>15</v>
      </c>
      <c r="DH298" s="1" t="s">
        <v>22</v>
      </c>
      <c r="DI298" s="1" t="s">
        <v>17</v>
      </c>
      <c r="DJ298" s="1" t="s">
        <v>11</v>
      </c>
      <c r="DK298" s="1" t="s">
        <v>12</v>
      </c>
      <c r="DL298" s="1" t="s">
        <v>13</v>
      </c>
    </row>
    <row r="299" spans="1:117" x14ac:dyDescent="0.2">
      <c r="A299" s="27" t="s">
        <v>210</v>
      </c>
      <c r="B299" s="27"/>
      <c r="C299" s="52">
        <v>22206</v>
      </c>
      <c r="D299" s="56">
        <v>3704</v>
      </c>
      <c r="E299" s="56">
        <v>19937</v>
      </c>
      <c r="F299" s="56">
        <v>5183</v>
      </c>
      <c r="G299" s="27">
        <v>249</v>
      </c>
      <c r="H299" s="27">
        <f t="shared" ref="H299:H303" si="163">SUM(B299:G299)</f>
        <v>51279</v>
      </c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  <c r="CT299" s="27"/>
      <c r="CU299" s="27"/>
      <c r="CV299" s="27"/>
      <c r="CW299" s="27"/>
      <c r="CX299" s="27"/>
      <c r="CY299" s="27"/>
      <c r="CZ299" s="27"/>
      <c r="DA299" s="27"/>
      <c r="DB299" s="27"/>
      <c r="DC299" s="27"/>
      <c r="DD299" s="27"/>
      <c r="DE299" s="27"/>
      <c r="DF299" s="27"/>
      <c r="DH299" s="31">
        <f t="shared" ref="DH299:DH312" si="164">100*C299/H299</f>
        <v>43.304276604457968</v>
      </c>
      <c r="DI299" s="27">
        <f t="shared" ref="DI299:DI312" si="165">100*D299/H299</f>
        <v>7.223229782172039</v>
      </c>
      <c r="DJ299" s="27">
        <f t="shared" ref="DJ299:DJ312" si="166">100*E299/H299</f>
        <v>38.87946332806802</v>
      </c>
      <c r="DK299" s="27">
        <f t="shared" ref="DK299:DK312" si="167">100*F299/H299</f>
        <v>10.107451393357906</v>
      </c>
      <c r="DL299" s="27">
        <f t="shared" ref="DL299:DL312" si="168">100*G299/H299</f>
        <v>0.48557889194407067</v>
      </c>
      <c r="DM299" s="27" t="s">
        <v>684</v>
      </c>
    </row>
    <row r="300" spans="1:117" x14ac:dyDescent="0.2">
      <c r="A300" s="27" t="s">
        <v>99</v>
      </c>
      <c r="B300" s="27"/>
      <c r="C300" s="52">
        <v>24836</v>
      </c>
      <c r="D300" s="56">
        <v>2543</v>
      </c>
      <c r="E300" s="56">
        <v>22718</v>
      </c>
      <c r="F300" s="56">
        <v>6037</v>
      </c>
      <c r="G300" s="35">
        <v>937</v>
      </c>
      <c r="H300" s="27">
        <f t="shared" si="163"/>
        <v>57071</v>
      </c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27"/>
      <c r="CU300" s="27"/>
      <c r="CV300" s="27"/>
      <c r="CW300" s="27"/>
      <c r="CX300" s="27"/>
      <c r="CY300" s="27"/>
      <c r="CZ300" s="27"/>
      <c r="DA300" s="27"/>
      <c r="DB300" s="27"/>
      <c r="DC300" s="27"/>
      <c r="DD300" s="27"/>
      <c r="DE300" s="27"/>
      <c r="DF300" s="27"/>
      <c r="DH300" s="3">
        <f t="shared" si="164"/>
        <v>43.517723537348218</v>
      </c>
      <c r="DI300" s="27">
        <f t="shared" si="165"/>
        <v>4.4558532354435707</v>
      </c>
      <c r="DJ300" s="27">
        <f t="shared" si="166"/>
        <v>39.806556745106974</v>
      </c>
      <c r="DK300" s="27">
        <f t="shared" si="167"/>
        <v>10.578051900264583</v>
      </c>
      <c r="DL300" s="27">
        <f t="shared" si="168"/>
        <v>1.6418145818366596</v>
      </c>
      <c r="DM300" s="28" t="s">
        <v>615</v>
      </c>
    </row>
    <row r="301" spans="1:117" x14ac:dyDescent="0.2">
      <c r="A301" s="27" t="s">
        <v>209</v>
      </c>
      <c r="B301" s="27"/>
      <c r="C301" s="52">
        <v>30612</v>
      </c>
      <c r="D301" s="56">
        <v>2923</v>
      </c>
      <c r="E301" s="56">
        <v>25352</v>
      </c>
      <c r="F301" s="56">
        <v>6332</v>
      </c>
      <c r="G301" s="51">
        <v>528</v>
      </c>
      <c r="H301" s="27">
        <f t="shared" si="163"/>
        <v>65747</v>
      </c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27"/>
      <c r="CU301" s="27"/>
      <c r="CV301" s="27"/>
      <c r="CW301" s="27"/>
      <c r="CX301" s="27"/>
      <c r="CY301" s="27"/>
      <c r="CZ301" s="27"/>
      <c r="DA301" s="27"/>
      <c r="DB301" s="27"/>
      <c r="DC301" s="27"/>
      <c r="DD301" s="27"/>
      <c r="DE301" s="27"/>
      <c r="DF301" s="27"/>
      <c r="DH301" s="31">
        <f t="shared" si="164"/>
        <v>46.560299329246959</v>
      </c>
      <c r="DI301" s="27">
        <f t="shared" si="165"/>
        <v>4.4458302279951933</v>
      </c>
      <c r="DJ301" s="27">
        <f t="shared" si="166"/>
        <v>38.559934293579936</v>
      </c>
      <c r="DK301" s="27">
        <f t="shared" si="167"/>
        <v>9.6308576817193181</v>
      </c>
      <c r="DL301" s="27">
        <f t="shared" si="168"/>
        <v>0.80307846745859124</v>
      </c>
      <c r="DM301" s="27" t="s">
        <v>739</v>
      </c>
    </row>
    <row r="302" spans="1:117" x14ac:dyDescent="0.2">
      <c r="A302" s="27" t="s">
        <v>208</v>
      </c>
      <c r="B302" s="27"/>
      <c r="C302" s="52">
        <v>21091</v>
      </c>
      <c r="D302" s="56">
        <v>2648</v>
      </c>
      <c r="E302" s="56">
        <v>21005</v>
      </c>
      <c r="F302" s="56">
        <v>5202</v>
      </c>
      <c r="G302" s="38">
        <v>589</v>
      </c>
      <c r="H302" s="27">
        <f t="shared" si="163"/>
        <v>50535</v>
      </c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27"/>
      <c r="CU302" s="27"/>
      <c r="CV302" s="27"/>
      <c r="CW302" s="27"/>
      <c r="CX302" s="27"/>
      <c r="CY302" s="27"/>
      <c r="CZ302" s="27"/>
      <c r="DA302" s="27"/>
      <c r="DB302" s="27"/>
      <c r="DC302" s="27"/>
      <c r="DD302" s="27"/>
      <c r="DE302" s="27"/>
      <c r="DF302" s="27"/>
      <c r="DH302" s="3">
        <f t="shared" si="164"/>
        <v>41.735430889482537</v>
      </c>
      <c r="DI302" s="27">
        <f t="shared" si="165"/>
        <v>5.2399327198971006</v>
      </c>
      <c r="DJ302" s="2">
        <f t="shared" si="166"/>
        <v>41.565251805679232</v>
      </c>
      <c r="DK302" s="27">
        <f t="shared" si="167"/>
        <v>10.293855743544079</v>
      </c>
      <c r="DL302" s="27">
        <f t="shared" si="168"/>
        <v>1.1655288413970515</v>
      </c>
      <c r="DM302" s="27" t="s">
        <v>735</v>
      </c>
    </row>
    <row r="303" spans="1:117" x14ac:dyDescent="0.2">
      <c r="A303" s="27" t="s">
        <v>337</v>
      </c>
      <c r="B303" s="27"/>
      <c r="C303" s="52">
        <v>22901</v>
      </c>
      <c r="D303" s="56">
        <v>1991</v>
      </c>
      <c r="E303" s="56">
        <v>18308</v>
      </c>
      <c r="F303" s="56">
        <v>5812</v>
      </c>
      <c r="G303" s="35">
        <v>329</v>
      </c>
      <c r="H303" s="27">
        <f t="shared" si="163"/>
        <v>49341</v>
      </c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27"/>
      <c r="CU303" s="27"/>
      <c r="CV303" s="27"/>
      <c r="CW303" s="27"/>
      <c r="CX303" s="27"/>
      <c r="CY303" s="27"/>
      <c r="CZ303" s="27"/>
      <c r="DA303" s="27"/>
      <c r="DB303" s="27"/>
      <c r="DC303" s="27"/>
      <c r="DD303" s="27"/>
      <c r="DE303" s="27"/>
      <c r="DF303" s="27"/>
      <c r="DH303" s="31">
        <f t="shared" si="164"/>
        <v>46.413733000952554</v>
      </c>
      <c r="DI303" s="27">
        <f t="shared" si="165"/>
        <v>4.0351837214486936</v>
      </c>
      <c r="DJ303" s="27">
        <f t="shared" si="166"/>
        <v>37.105044486329824</v>
      </c>
      <c r="DK303" s="2">
        <f t="shared" si="167"/>
        <v>11.779250521878357</v>
      </c>
      <c r="DL303" s="27">
        <f t="shared" si="168"/>
        <v>0.66678826939056768</v>
      </c>
      <c r="DM303" s="27" t="s">
        <v>546</v>
      </c>
    </row>
    <row r="304" spans="1:117" x14ac:dyDescent="0.2">
      <c r="A304" s="27" t="s">
        <v>192</v>
      </c>
      <c r="C304" s="52">
        <v>26297</v>
      </c>
      <c r="D304" s="56">
        <v>1887</v>
      </c>
      <c r="E304" s="56">
        <v>21879</v>
      </c>
      <c r="F304" s="56">
        <v>6270</v>
      </c>
      <c r="H304" s="1">
        <f>SUM(B304:G304)</f>
        <v>56333</v>
      </c>
      <c r="DH304" s="31">
        <f t="shared" si="164"/>
        <v>46.68134130971189</v>
      </c>
      <c r="DI304" s="27">
        <f t="shared" si="165"/>
        <v>3.3497239628636857</v>
      </c>
      <c r="DJ304" s="27">
        <f t="shared" si="166"/>
        <v>38.838691353203274</v>
      </c>
      <c r="DK304" s="1">
        <f t="shared" si="167"/>
        <v>11.130243374221148</v>
      </c>
      <c r="DL304" s="1">
        <f t="shared" si="168"/>
        <v>0</v>
      </c>
      <c r="DM304" s="28" t="s">
        <v>804</v>
      </c>
    </row>
    <row r="305" spans="1:117" x14ac:dyDescent="0.2">
      <c r="A305" s="27" t="s">
        <v>805</v>
      </c>
      <c r="C305" s="52">
        <v>32482</v>
      </c>
      <c r="D305" s="56">
        <v>2547</v>
      </c>
      <c r="E305" s="56">
        <v>23279</v>
      </c>
      <c r="F305" s="56">
        <v>5321</v>
      </c>
      <c r="G305" s="35">
        <v>183</v>
      </c>
      <c r="H305" s="1">
        <f t="shared" ref="H305:H306" si="169">SUM(B305:G305)</f>
        <v>63812</v>
      </c>
      <c r="AQ305" s="1">
        <v>63.69685432</v>
      </c>
      <c r="AR305" s="1">
        <v>6.3947058290000003</v>
      </c>
      <c r="AS305" s="1">
        <v>16.37929471</v>
      </c>
      <c r="AT305" s="1">
        <v>12.95621431</v>
      </c>
      <c r="AU305" s="1">
        <v>0.57293083099999997</v>
      </c>
      <c r="AV305" s="1" t="s">
        <v>89</v>
      </c>
      <c r="DH305" s="31">
        <f t="shared" si="164"/>
        <v>50.902651538895505</v>
      </c>
      <c r="DI305" s="27">
        <f t="shared" si="165"/>
        <v>3.9914122735535638</v>
      </c>
      <c r="DJ305" s="1">
        <f t="shared" si="166"/>
        <v>36.48059926032721</v>
      </c>
      <c r="DK305" s="1">
        <f t="shared" si="167"/>
        <v>8.3385570112204608</v>
      </c>
      <c r="DL305" s="1">
        <f t="shared" si="168"/>
        <v>0.28677991600325958</v>
      </c>
      <c r="DM305" s="27" t="s">
        <v>547</v>
      </c>
    </row>
    <row r="306" spans="1:117" x14ac:dyDescent="0.2">
      <c r="A306" s="27" t="s">
        <v>98</v>
      </c>
      <c r="C306" s="56">
        <v>18407</v>
      </c>
      <c r="D306" s="56">
        <v>7909</v>
      </c>
      <c r="E306" s="52">
        <v>34303</v>
      </c>
      <c r="F306" s="56">
        <v>8392</v>
      </c>
      <c r="G306" s="35">
        <v>857</v>
      </c>
      <c r="H306" s="1">
        <f t="shared" si="169"/>
        <v>69868</v>
      </c>
      <c r="DH306" s="1">
        <f t="shared" si="164"/>
        <v>26.34539417186695</v>
      </c>
      <c r="DI306" s="2">
        <f t="shared" si="165"/>
        <v>11.319917558825214</v>
      </c>
      <c r="DJ306" s="31">
        <f t="shared" si="166"/>
        <v>49.096868380374417</v>
      </c>
      <c r="DK306" s="1">
        <f t="shared" si="167"/>
        <v>12.011221159901529</v>
      </c>
      <c r="DL306" s="1">
        <f t="shared" si="168"/>
        <v>1.2265987290318887</v>
      </c>
      <c r="DM306" s="27" t="s">
        <v>548</v>
      </c>
    </row>
    <row r="307" spans="1:117" x14ac:dyDescent="0.2">
      <c r="A307" s="27" t="s">
        <v>211</v>
      </c>
      <c r="C307" s="56">
        <v>19318</v>
      </c>
      <c r="D307" s="56">
        <v>1713</v>
      </c>
      <c r="E307" s="52">
        <v>29752</v>
      </c>
      <c r="F307" s="56">
        <v>8928</v>
      </c>
      <c r="G307" s="51">
        <v>138</v>
      </c>
      <c r="H307" s="1">
        <f>SUM(B307:G307)</f>
        <v>59849</v>
      </c>
      <c r="DH307" s="27">
        <f>100*C307/H307</f>
        <v>32.277899380106604</v>
      </c>
      <c r="DI307" s="27">
        <f>100*D307/H307</f>
        <v>2.8622032114153955</v>
      </c>
      <c r="DJ307" s="31">
        <f>100*E307/H307</f>
        <v>49.711774632825943</v>
      </c>
      <c r="DK307" s="2">
        <f>100*F307/H307</f>
        <v>14.917542481912815</v>
      </c>
      <c r="DL307" s="1">
        <f>100*G307/H307</f>
        <v>0.23058029373924377</v>
      </c>
      <c r="DM307" s="28" t="s">
        <v>621</v>
      </c>
    </row>
    <row r="308" spans="1:117" x14ac:dyDescent="0.2">
      <c r="A308" s="27" t="s">
        <v>95</v>
      </c>
      <c r="C308" s="56">
        <v>15872</v>
      </c>
      <c r="D308" s="56">
        <v>1597</v>
      </c>
      <c r="E308" s="52">
        <v>25504</v>
      </c>
      <c r="F308" s="56">
        <v>8680</v>
      </c>
      <c r="G308" s="35">
        <v>627</v>
      </c>
      <c r="H308" s="1">
        <f>SUM(B308:G308)</f>
        <v>52280</v>
      </c>
      <c r="DH308" s="27">
        <f>100*C308/H308</f>
        <v>30.359602142310635</v>
      </c>
      <c r="DI308" s="1">
        <f>100*D308/H308</f>
        <v>3.0547054322876819</v>
      </c>
      <c r="DJ308" s="31">
        <f>100*E308/H308</f>
        <v>48.783473603672533</v>
      </c>
      <c r="DK308" s="27">
        <f>100*F308/H308</f>
        <v>16.602907421576127</v>
      </c>
      <c r="DL308" s="1">
        <f>100*G308/H308</f>
        <v>1.1993114001530223</v>
      </c>
      <c r="DM308" s="28" t="s">
        <v>549</v>
      </c>
    </row>
    <row r="309" spans="1:117" x14ac:dyDescent="0.2">
      <c r="A309" s="27" t="s">
        <v>343</v>
      </c>
      <c r="C309" s="56">
        <v>17544</v>
      </c>
      <c r="D309" s="56">
        <v>1767</v>
      </c>
      <c r="E309" s="52">
        <v>20215</v>
      </c>
      <c r="F309" s="56">
        <v>7440</v>
      </c>
      <c r="G309" s="35">
        <v>863</v>
      </c>
      <c r="H309" s="1">
        <f>SUM(B309:G309)</f>
        <v>47829</v>
      </c>
      <c r="DH309" s="27">
        <f>100*C309/H309</f>
        <v>36.680674904346738</v>
      </c>
      <c r="DI309" s="1">
        <f>100*D309/H309</f>
        <v>3.6944113404001757</v>
      </c>
      <c r="DJ309" s="3">
        <f>100*E309/H309</f>
        <v>42.265152940684523</v>
      </c>
      <c r="DK309" s="1">
        <f>100*F309/H309</f>
        <v>15.555416170106003</v>
      </c>
      <c r="DL309" s="1">
        <f>100*G309/H309</f>
        <v>1.8043446444625646</v>
      </c>
      <c r="DM309" s="28" t="s">
        <v>620</v>
      </c>
    </row>
    <row r="310" spans="1:117" x14ac:dyDescent="0.2">
      <c r="A310" s="27" t="s">
        <v>96</v>
      </c>
      <c r="C310" s="56">
        <v>20613</v>
      </c>
      <c r="D310" s="56">
        <v>1723</v>
      </c>
      <c r="E310" s="52">
        <v>23024</v>
      </c>
      <c r="F310" s="56">
        <v>7397</v>
      </c>
      <c r="G310" s="35">
        <v>582</v>
      </c>
      <c r="H310" s="1">
        <f>SUM(B310:G310)</f>
        <v>53339</v>
      </c>
      <c r="BY310" s="12"/>
      <c r="CA310" s="12"/>
      <c r="CB310" s="12"/>
      <c r="CC310" s="12"/>
      <c r="CD310" s="12"/>
      <c r="CE310" s="12"/>
      <c r="CG310" s="12"/>
      <c r="CH310" s="12"/>
      <c r="CI310" s="12"/>
      <c r="CJ310" s="12"/>
      <c r="CK310" s="12"/>
      <c r="CL310" s="12"/>
      <c r="CM310" s="12"/>
      <c r="CN310" s="12"/>
      <c r="DH310" s="27">
        <f>100*C310/H310</f>
        <v>38.645268940175107</v>
      </c>
      <c r="DI310" s="1">
        <f>100*D310/H310</f>
        <v>3.2302817825606027</v>
      </c>
      <c r="DJ310" s="31">
        <f>100*E310/H310</f>
        <v>43.165413674797051</v>
      </c>
      <c r="DK310" s="27">
        <f>100*F310/H310</f>
        <v>13.867901535461858</v>
      </c>
      <c r="DL310" s="1">
        <f>100*G310/H310</f>
        <v>1.0911340670053806</v>
      </c>
      <c r="DM310" s="28" t="s">
        <v>550</v>
      </c>
    </row>
    <row r="311" spans="1:117" x14ac:dyDescent="0.2">
      <c r="A311" s="27" t="s">
        <v>188</v>
      </c>
      <c r="C311" s="52">
        <v>20649</v>
      </c>
      <c r="D311" s="56">
        <v>1314</v>
      </c>
      <c r="E311" s="56">
        <v>20398</v>
      </c>
      <c r="F311" s="56">
        <v>4653</v>
      </c>
      <c r="G311" s="35">
        <v>685</v>
      </c>
      <c r="H311" s="1">
        <f>SUM(B311:G311)</f>
        <v>47699</v>
      </c>
      <c r="DH311" s="3">
        <f>100*C311/H311</f>
        <v>43.290215727793033</v>
      </c>
      <c r="DI311" s="1">
        <f>100*D311/H311</f>
        <v>2.7547747332229187</v>
      </c>
      <c r="DJ311" s="1">
        <f>100*E311/H311</f>
        <v>42.763999245267193</v>
      </c>
      <c r="DK311" s="1">
        <f>100*F311/H311</f>
        <v>9.7549214868236227</v>
      </c>
      <c r="DL311" s="1">
        <f>100*G311/H311</f>
        <v>1.4360888068932263</v>
      </c>
      <c r="DM311" s="28" t="s">
        <v>551</v>
      </c>
    </row>
    <row r="312" spans="1:117" x14ac:dyDescent="0.2">
      <c r="A312" s="2" t="s">
        <v>783</v>
      </c>
      <c r="C312" s="7">
        <f>SUM(C299:C311)</f>
        <v>292828</v>
      </c>
      <c r="D312" s="7">
        <f t="shared" ref="D312:G312" si="170">SUM(D299:D311)</f>
        <v>34266</v>
      </c>
      <c r="E312" s="7">
        <f t="shared" si="170"/>
        <v>305674</v>
      </c>
      <c r="F312" s="7">
        <f t="shared" si="170"/>
        <v>85647</v>
      </c>
      <c r="G312" s="7">
        <f t="shared" si="170"/>
        <v>6567</v>
      </c>
      <c r="H312" s="1">
        <f t="shared" ref="H312:H315" si="171">SUM(B312:G312)</f>
        <v>724982</v>
      </c>
      <c r="BY312" s="1">
        <v>8</v>
      </c>
      <c r="CA312" s="1">
        <v>5</v>
      </c>
      <c r="CE312" s="1">
        <v>4</v>
      </c>
      <c r="CG312" s="1">
        <v>4</v>
      </c>
      <c r="CK312" s="1">
        <v>1</v>
      </c>
      <c r="CL312" s="1">
        <v>1</v>
      </c>
      <c r="CM312" s="1">
        <v>1</v>
      </c>
      <c r="CN312" s="1">
        <v>2</v>
      </c>
      <c r="CP312" s="2">
        <f>CE312+CK312</f>
        <v>5</v>
      </c>
      <c r="CQ312" s="2">
        <f>CF312+CL312</f>
        <v>1</v>
      </c>
      <c r="CR312" s="2">
        <f>CG312+CM312</f>
        <v>5</v>
      </c>
      <c r="CS312" s="2">
        <f>CH312+CN312</f>
        <v>2</v>
      </c>
      <c r="CV312" s="27">
        <f>13*C312/(C312+D312+E312+F312)</f>
        <v>5.2988370231690594</v>
      </c>
      <c r="CW312" s="27">
        <f>13*D312/(C312+D312+E312+F312)</f>
        <v>0.62005665249194408</v>
      </c>
      <c r="CX312" s="27">
        <f>13*E312/(C312+D312+E312+F312)</f>
        <v>5.5312904101389861</v>
      </c>
      <c r="CY312" s="27">
        <f>13*F312/(C312+D312+E312+F312)</f>
        <v>1.5498159142000096</v>
      </c>
      <c r="CZ312" s="27"/>
      <c r="DH312" s="27">
        <f t="shared" si="164"/>
        <v>40.39107177833381</v>
      </c>
      <c r="DI312" s="1">
        <f t="shared" si="165"/>
        <v>4.7264621742332915</v>
      </c>
      <c r="DJ312" s="1">
        <f t="shared" si="166"/>
        <v>42.162977839449809</v>
      </c>
      <c r="DK312" s="1">
        <f t="shared" si="167"/>
        <v>11.813672615320105</v>
      </c>
      <c r="DL312" s="1">
        <f t="shared" si="168"/>
        <v>0.90581559266299028</v>
      </c>
      <c r="DM312" s="3" t="s">
        <v>25</v>
      </c>
    </row>
    <row r="313" spans="1:117" x14ac:dyDescent="0.2">
      <c r="A313" s="27"/>
      <c r="C313" s="7"/>
      <c r="D313" s="7"/>
      <c r="E313" s="7"/>
      <c r="F313" s="7"/>
      <c r="G313" s="7"/>
      <c r="CP313" s="2"/>
      <c r="CQ313" s="2"/>
      <c r="CR313" s="2"/>
      <c r="CS313" s="2"/>
      <c r="CV313" s="27"/>
      <c r="CW313" s="27"/>
      <c r="CX313" s="27"/>
      <c r="CY313" s="27"/>
      <c r="CZ313" s="27"/>
      <c r="DH313" s="27"/>
      <c r="DI313" s="1"/>
      <c r="DJ313" s="1"/>
      <c r="DK313" s="1"/>
      <c r="DL313" s="1"/>
      <c r="DM313" s="28"/>
    </row>
    <row r="314" spans="1:117" x14ac:dyDescent="0.2">
      <c r="A314" s="3"/>
      <c r="C314" s="37"/>
      <c r="D314" s="48">
        <v>0</v>
      </c>
      <c r="E314" s="36"/>
      <c r="F314" s="38"/>
      <c r="G314" s="35"/>
      <c r="DH314" s="3"/>
      <c r="DI314" s="1"/>
      <c r="DJ314" s="1"/>
      <c r="DK314" s="1"/>
      <c r="DL314" s="1"/>
      <c r="DM314" s="28"/>
    </row>
    <row r="315" spans="1:117" x14ac:dyDescent="0.2">
      <c r="A315" s="27" t="s">
        <v>100</v>
      </c>
      <c r="C315" s="52">
        <v>25966</v>
      </c>
      <c r="D315" s="50">
        <v>2004</v>
      </c>
      <c r="E315" s="50">
        <v>18299</v>
      </c>
      <c r="F315" s="50">
        <v>9406</v>
      </c>
      <c r="G315" s="50">
        <v>1175</v>
      </c>
      <c r="H315" s="1">
        <f t="shared" si="171"/>
        <v>56850</v>
      </c>
      <c r="DH315" s="31">
        <f t="shared" ref="DH315:DH328" si="172">100*C315/H315</f>
        <v>45.674582233948989</v>
      </c>
      <c r="DI315" s="1">
        <f t="shared" ref="DI315:DI328" si="173">100*D315/H315</f>
        <v>3.525065963060686</v>
      </c>
      <c r="DJ315" s="1">
        <f t="shared" ref="DJ315:DJ328" si="174">100*E315/H315</f>
        <v>32.1882145998241</v>
      </c>
      <c r="DK315" s="1">
        <f t="shared" ref="DK315:DK328" si="175">100*F315/H315</f>
        <v>16.545294635004396</v>
      </c>
      <c r="DL315" s="1">
        <f t="shared" ref="DL315:DL328" si="176">100*G315/H315</f>
        <v>2.0668425681618294</v>
      </c>
      <c r="DM315" s="27" t="s">
        <v>552</v>
      </c>
    </row>
    <row r="316" spans="1:117" x14ac:dyDescent="0.2">
      <c r="A316" s="27" t="s">
        <v>212</v>
      </c>
      <c r="C316" s="52">
        <v>22255</v>
      </c>
      <c r="D316" s="56">
        <v>1347</v>
      </c>
      <c r="E316" s="56">
        <v>19480</v>
      </c>
      <c r="F316" s="56">
        <v>7756</v>
      </c>
      <c r="G316" s="1">
        <v>1013</v>
      </c>
      <c r="H316" s="1">
        <f>SUM(B316:G316)</f>
        <v>51851</v>
      </c>
      <c r="DH316" s="31">
        <f>100*C316/H316</f>
        <v>42.921062274594512</v>
      </c>
      <c r="DI316" s="1">
        <f>100*D316/H316</f>
        <v>2.5978283928950261</v>
      </c>
      <c r="DJ316" s="1">
        <f>100*E316/H316</f>
        <v>37.569188636670461</v>
      </c>
      <c r="DK316" s="27">
        <f>100*F316/H316</f>
        <v>14.958245742608629</v>
      </c>
      <c r="DL316" s="1">
        <f>100*G316/H316</f>
        <v>1.9536749532313744</v>
      </c>
      <c r="DM316" s="28" t="s">
        <v>725</v>
      </c>
    </row>
    <row r="317" spans="1:117" x14ac:dyDescent="0.2">
      <c r="A317" s="27" t="s">
        <v>213</v>
      </c>
      <c r="C317" s="52">
        <v>26174</v>
      </c>
      <c r="D317" s="56">
        <v>1398</v>
      </c>
      <c r="E317" s="56">
        <v>23129</v>
      </c>
      <c r="F317" s="56">
        <v>7544</v>
      </c>
      <c r="H317" s="1">
        <f>SUM(B317:G317)</f>
        <v>58245</v>
      </c>
      <c r="DH317" s="31">
        <f>100*C317/H317</f>
        <v>44.937762898102839</v>
      </c>
      <c r="DI317" s="1">
        <f>100*D317/H317</f>
        <v>2.4002060262683491</v>
      </c>
      <c r="DJ317" s="2">
        <f>100*E317/H317</f>
        <v>39.709846338741521</v>
      </c>
      <c r="DK317" s="27">
        <f>100*F317/H317</f>
        <v>12.952184736887286</v>
      </c>
      <c r="DL317" s="1">
        <f>100*G317/H317</f>
        <v>0</v>
      </c>
      <c r="DM317" s="28" t="s">
        <v>736</v>
      </c>
    </row>
    <row r="318" spans="1:117" x14ac:dyDescent="0.2">
      <c r="A318" s="27" t="s">
        <v>190</v>
      </c>
      <c r="C318" s="56">
        <v>14891</v>
      </c>
      <c r="D318" s="50">
        <v>1604</v>
      </c>
      <c r="E318" s="50">
        <v>17214</v>
      </c>
      <c r="F318" s="52">
        <v>20684</v>
      </c>
      <c r="G318" s="51">
        <v>352</v>
      </c>
      <c r="H318" s="1">
        <f t="shared" ref="H318:H331" si="177">SUM(B318:G318)</f>
        <v>54745</v>
      </c>
      <c r="DH318" s="1">
        <f t="shared" si="172"/>
        <v>27.20065759430085</v>
      </c>
      <c r="DI318" s="1">
        <f t="shared" si="173"/>
        <v>2.9299479404511826</v>
      </c>
      <c r="DJ318" s="1">
        <f t="shared" si="174"/>
        <v>31.443967485615126</v>
      </c>
      <c r="DK318" s="31">
        <f t="shared" si="175"/>
        <v>37.782445885468995</v>
      </c>
      <c r="DL318" s="1">
        <f t="shared" si="176"/>
        <v>0.64298109416385063</v>
      </c>
      <c r="DM318" s="27" t="s">
        <v>135</v>
      </c>
    </row>
    <row r="319" spans="1:117" x14ac:dyDescent="0.2">
      <c r="A319" s="27" t="s">
        <v>101</v>
      </c>
      <c r="C319" s="56">
        <v>19990</v>
      </c>
      <c r="D319" s="50">
        <v>2286</v>
      </c>
      <c r="E319" s="52">
        <v>32427</v>
      </c>
      <c r="F319" s="56">
        <v>9423</v>
      </c>
      <c r="G319" s="51">
        <v>145</v>
      </c>
      <c r="H319" s="1">
        <f t="shared" si="177"/>
        <v>64271</v>
      </c>
      <c r="DH319" s="27">
        <f t="shared" si="172"/>
        <v>31.102674612189013</v>
      </c>
      <c r="DI319" s="1">
        <f t="shared" si="173"/>
        <v>3.5568141152308197</v>
      </c>
      <c r="DJ319" s="31">
        <f t="shared" si="174"/>
        <v>50.453548256600953</v>
      </c>
      <c r="DK319" s="1">
        <f t="shared" si="175"/>
        <v>14.661355821443575</v>
      </c>
      <c r="DL319" s="1">
        <f t="shared" si="176"/>
        <v>0.22560719453563816</v>
      </c>
      <c r="DM319" s="27" t="s">
        <v>746</v>
      </c>
    </row>
    <row r="320" spans="1:117" x14ac:dyDescent="0.2">
      <c r="A320" s="27" t="s">
        <v>102</v>
      </c>
      <c r="C320" s="56">
        <v>24036</v>
      </c>
      <c r="D320" s="50">
        <v>1918</v>
      </c>
      <c r="E320" s="52">
        <v>31167</v>
      </c>
      <c r="F320" s="56">
        <v>10087</v>
      </c>
      <c r="G320" s="35">
        <v>819</v>
      </c>
      <c r="H320" s="1">
        <f t="shared" si="177"/>
        <v>68027</v>
      </c>
      <c r="DH320" s="27">
        <f t="shared" si="172"/>
        <v>35.333029532391549</v>
      </c>
      <c r="DI320" s="1">
        <f t="shared" si="173"/>
        <v>2.8194687403530949</v>
      </c>
      <c r="DJ320" s="31">
        <f t="shared" si="174"/>
        <v>45.815632028459291</v>
      </c>
      <c r="DK320" s="27">
        <f t="shared" si="175"/>
        <v>14.827935966601496</v>
      </c>
      <c r="DL320" s="1">
        <f t="shared" si="176"/>
        <v>1.2039337321945698</v>
      </c>
      <c r="DM320" s="27" t="s">
        <v>423</v>
      </c>
    </row>
    <row r="321" spans="1:117" x14ac:dyDescent="0.2">
      <c r="A321" s="27" t="s">
        <v>191</v>
      </c>
      <c r="C321" s="52">
        <v>28023</v>
      </c>
      <c r="D321" s="50">
        <v>1783</v>
      </c>
      <c r="E321" s="50">
        <v>17642</v>
      </c>
      <c r="F321" s="56">
        <v>8771</v>
      </c>
      <c r="G321" s="35">
        <v>714</v>
      </c>
      <c r="H321" s="1">
        <f>SUM(B321:G321)</f>
        <v>56933</v>
      </c>
      <c r="DH321" s="31">
        <f t="shared" si="172"/>
        <v>49.221014174556061</v>
      </c>
      <c r="DI321" s="1">
        <f t="shared" si="173"/>
        <v>3.1317513568580613</v>
      </c>
      <c r="DJ321" s="27">
        <f t="shared" si="174"/>
        <v>30.987300862417229</v>
      </c>
      <c r="DK321" s="1">
        <f t="shared" si="175"/>
        <v>15.405827902973671</v>
      </c>
      <c r="DL321" s="1">
        <f>100*G321/H321</f>
        <v>1.2541057031949836</v>
      </c>
      <c r="DM321" s="28" t="s">
        <v>554</v>
      </c>
    </row>
    <row r="322" spans="1:117" x14ac:dyDescent="0.2">
      <c r="A322" s="6" t="s">
        <v>214</v>
      </c>
      <c r="C322" s="52">
        <v>28300</v>
      </c>
      <c r="D322" s="50">
        <v>1873</v>
      </c>
      <c r="E322" s="50">
        <v>16592</v>
      </c>
      <c r="F322" s="56">
        <v>9598</v>
      </c>
      <c r="H322" s="1">
        <f>SUM(B322:G322)</f>
        <v>56363</v>
      </c>
      <c r="DH322" s="31">
        <f t="shared" si="172"/>
        <v>50.210244309209941</v>
      </c>
      <c r="DI322" s="1">
        <f t="shared" si="173"/>
        <v>3.3231020350229761</v>
      </c>
      <c r="DJ322" s="27">
        <f t="shared" si="174"/>
        <v>29.437751716551638</v>
      </c>
      <c r="DK322" s="1">
        <f t="shared" si="175"/>
        <v>17.028901939215444</v>
      </c>
      <c r="DL322" s="1">
        <f t="shared" si="176"/>
        <v>0</v>
      </c>
      <c r="DM322" s="27" t="s">
        <v>747</v>
      </c>
    </row>
    <row r="323" spans="1:117" x14ac:dyDescent="0.2">
      <c r="A323" s="27" t="s">
        <v>193</v>
      </c>
      <c r="C323" s="52">
        <v>22565</v>
      </c>
      <c r="D323" s="50">
        <v>1605</v>
      </c>
      <c r="E323" s="50">
        <v>15853</v>
      </c>
      <c r="F323" s="56">
        <v>18102</v>
      </c>
      <c r="H323" s="1">
        <f t="shared" si="177"/>
        <v>58125</v>
      </c>
      <c r="DH323" s="31">
        <f t="shared" si="172"/>
        <v>38.821505376344085</v>
      </c>
      <c r="DI323" s="1">
        <f t="shared" si="173"/>
        <v>2.7612903225806451</v>
      </c>
      <c r="DJ323" s="1">
        <f t="shared" si="174"/>
        <v>27.273978494623655</v>
      </c>
      <c r="DK323" s="27">
        <f t="shared" si="175"/>
        <v>31.143225806451614</v>
      </c>
      <c r="DL323" s="1">
        <f t="shared" si="176"/>
        <v>0</v>
      </c>
      <c r="DM323" s="27" t="s">
        <v>720</v>
      </c>
    </row>
    <row r="324" spans="1:117" x14ac:dyDescent="0.2">
      <c r="A324" s="27" t="s">
        <v>215</v>
      </c>
      <c r="C324" s="52">
        <v>21677</v>
      </c>
      <c r="D324" s="50">
        <v>1394</v>
      </c>
      <c r="E324" s="50">
        <v>19351</v>
      </c>
      <c r="F324" s="56">
        <v>9549</v>
      </c>
      <c r="H324" s="1">
        <f t="shared" si="177"/>
        <v>51971</v>
      </c>
      <c r="DH324" s="31">
        <f t="shared" si="172"/>
        <v>41.709799695984302</v>
      </c>
      <c r="DI324" s="1">
        <f t="shared" si="173"/>
        <v>2.6822651093879277</v>
      </c>
      <c r="DJ324" s="2">
        <f t="shared" si="174"/>
        <v>37.234226780319794</v>
      </c>
      <c r="DK324" s="1">
        <f t="shared" si="175"/>
        <v>18.373708414307981</v>
      </c>
      <c r="DL324" s="1">
        <f t="shared" si="176"/>
        <v>0</v>
      </c>
      <c r="DM324" s="27" t="s">
        <v>553</v>
      </c>
    </row>
    <row r="325" spans="1:117" x14ac:dyDescent="0.2">
      <c r="A325" s="27" t="s">
        <v>103</v>
      </c>
      <c r="C325" s="50">
        <v>21602</v>
      </c>
      <c r="D325" s="50">
        <v>1141</v>
      </c>
      <c r="E325" s="50">
        <v>12639</v>
      </c>
      <c r="F325" s="52">
        <v>25072</v>
      </c>
      <c r="G325" s="51">
        <v>77</v>
      </c>
      <c r="H325" s="1">
        <f t="shared" si="177"/>
        <v>60531</v>
      </c>
      <c r="DH325" s="27">
        <f t="shared" si="172"/>
        <v>35.687498967471214</v>
      </c>
      <c r="DI325" s="1">
        <f t="shared" si="173"/>
        <v>1.8849845533693479</v>
      </c>
      <c r="DJ325" s="1">
        <f t="shared" si="174"/>
        <v>20.880210140258711</v>
      </c>
      <c r="DK325" s="3">
        <f t="shared" si="175"/>
        <v>41.420098792354331</v>
      </c>
      <c r="DL325" s="1">
        <f t="shared" si="176"/>
        <v>0.12720754654639771</v>
      </c>
      <c r="DM325" s="27" t="s">
        <v>803</v>
      </c>
    </row>
    <row r="326" spans="1:117" x14ac:dyDescent="0.2">
      <c r="A326" s="27" t="s">
        <v>194</v>
      </c>
      <c r="C326" s="50">
        <v>14656</v>
      </c>
      <c r="D326" s="50">
        <v>1047</v>
      </c>
      <c r="E326" s="50">
        <v>14177</v>
      </c>
      <c r="F326" s="52">
        <v>23215</v>
      </c>
      <c r="G326" s="51">
        <v>249</v>
      </c>
      <c r="H326" s="1">
        <f t="shared" si="177"/>
        <v>53344</v>
      </c>
      <c r="DH326" s="27">
        <f t="shared" si="172"/>
        <v>27.474505098980202</v>
      </c>
      <c r="DI326" s="1">
        <f t="shared" si="173"/>
        <v>1.962732453509298</v>
      </c>
      <c r="DJ326" s="2">
        <f t="shared" si="174"/>
        <v>26.576559688062389</v>
      </c>
      <c r="DK326" s="31">
        <f t="shared" si="175"/>
        <v>43.519421115776844</v>
      </c>
      <c r="DL326" s="1">
        <f t="shared" si="176"/>
        <v>0.46678164367126573</v>
      </c>
      <c r="DM326" s="28" t="s">
        <v>721</v>
      </c>
    </row>
    <row r="327" spans="1:117" x14ac:dyDescent="0.2">
      <c r="A327" s="27" t="s">
        <v>195</v>
      </c>
      <c r="C327" s="50">
        <v>9734</v>
      </c>
      <c r="D327" s="50">
        <v>1083</v>
      </c>
      <c r="E327" s="50">
        <v>11842</v>
      </c>
      <c r="F327" s="52">
        <v>24085</v>
      </c>
      <c r="G327" s="51">
        <v>161</v>
      </c>
      <c r="H327" s="1">
        <f t="shared" si="177"/>
        <v>46905</v>
      </c>
      <c r="BY327" s="12"/>
      <c r="CA327" s="12"/>
      <c r="CB327" s="12"/>
      <c r="CC327" s="12"/>
      <c r="CD327" s="12"/>
      <c r="CE327" s="12"/>
      <c r="CG327" s="12"/>
      <c r="CH327" s="12"/>
      <c r="CI327" s="12"/>
      <c r="CJ327" s="12"/>
      <c r="CK327" s="12"/>
      <c r="CL327" s="12"/>
      <c r="CM327" s="12"/>
      <c r="CN327" s="12"/>
      <c r="DH327" s="1">
        <f t="shared" si="172"/>
        <v>20.75258501225882</v>
      </c>
      <c r="DI327" s="1">
        <f t="shared" si="173"/>
        <v>2.30892228973457</v>
      </c>
      <c r="DJ327" s="1">
        <f t="shared" si="174"/>
        <v>25.246775397079201</v>
      </c>
      <c r="DK327" s="31">
        <f t="shared" si="175"/>
        <v>51.34847031233344</v>
      </c>
      <c r="DL327" s="1">
        <f t="shared" si="176"/>
        <v>0.34324698859396652</v>
      </c>
      <c r="DM327" s="27" t="s">
        <v>802</v>
      </c>
    </row>
    <row r="328" spans="1:117" x14ac:dyDescent="0.2">
      <c r="A328" s="2" t="s">
        <v>782</v>
      </c>
      <c r="C328" s="7">
        <f>SUM(C315:C327)</f>
        <v>279869</v>
      </c>
      <c r="D328" s="7">
        <f>SUM(D314:D327)</f>
        <v>20483</v>
      </c>
      <c r="E328" s="7">
        <f t="shared" ref="E328:G328" si="178">SUM(E315:E327)</f>
        <v>249812</v>
      </c>
      <c r="F328" s="25">
        <f t="shared" si="178"/>
        <v>183292</v>
      </c>
      <c r="G328" s="7">
        <f t="shared" si="178"/>
        <v>4705</v>
      </c>
      <c r="H328" s="1">
        <f t="shared" si="177"/>
        <v>738161</v>
      </c>
      <c r="BX328" s="27" t="s">
        <v>25</v>
      </c>
      <c r="BY328" s="27">
        <v>7</v>
      </c>
      <c r="BZ328" s="27"/>
      <c r="CA328" s="27">
        <v>2</v>
      </c>
      <c r="CB328" s="27">
        <v>4</v>
      </c>
      <c r="CC328" s="27"/>
      <c r="CD328" s="27"/>
      <c r="CE328" s="27">
        <v>4</v>
      </c>
      <c r="CF328" s="27"/>
      <c r="CG328" s="27">
        <v>1</v>
      </c>
      <c r="CH328" s="27">
        <v>3</v>
      </c>
      <c r="CI328" s="27"/>
      <c r="CJ328" s="27"/>
      <c r="CK328" s="27">
        <v>1</v>
      </c>
      <c r="CL328" s="27"/>
      <c r="CM328" s="27">
        <v>4</v>
      </c>
      <c r="CN328" s="27"/>
      <c r="CO328" s="2"/>
      <c r="CP328" s="2">
        <f>CE328+CK328</f>
        <v>5</v>
      </c>
      <c r="CQ328" s="2">
        <f>CF328+CL328</f>
        <v>0</v>
      </c>
      <c r="CR328" s="2">
        <f>CG328+CM328</f>
        <v>5</v>
      </c>
      <c r="CS328" s="2">
        <f>CH328+CN328</f>
        <v>3</v>
      </c>
      <c r="CT328" s="2" t="s">
        <v>25</v>
      </c>
      <c r="CU328" s="27"/>
      <c r="CV328" s="27">
        <f>13*C328/(C328+D328+E328+F328)</f>
        <v>4.9604843371654193</v>
      </c>
      <c r="CW328" s="27">
        <f>13*D328/(C328+D328+E328+F328)</f>
        <v>0.3630469994110076</v>
      </c>
      <c r="CX328" s="27">
        <f>13*E328/(C328+D328+E328+F328)</f>
        <v>4.427744813594817</v>
      </c>
      <c r="CY328" s="27">
        <f>13*F328/(C328+D328+E328+F328)</f>
        <v>3.2487238498287558</v>
      </c>
      <c r="CZ328" s="27"/>
      <c r="DH328" s="1">
        <f t="shared" si="172"/>
        <v>37.914357436927716</v>
      </c>
      <c r="DI328" s="1">
        <f t="shared" si="173"/>
        <v>2.7748688971647106</v>
      </c>
      <c r="DJ328" s="1">
        <f t="shared" si="174"/>
        <v>33.842481518259568</v>
      </c>
      <c r="DK328" s="1">
        <f t="shared" si="175"/>
        <v>24.830897324567406</v>
      </c>
      <c r="DL328" s="1">
        <f t="shared" si="176"/>
        <v>0.63739482308060169</v>
      </c>
      <c r="DM328" s="3" t="s">
        <v>778</v>
      </c>
    </row>
    <row r="329" spans="1:117" x14ac:dyDescent="0.2">
      <c r="A329" s="2" t="s">
        <v>726</v>
      </c>
      <c r="C329" s="7">
        <f>SUM(C299:C304, C328)</f>
        <v>427812</v>
      </c>
      <c r="D329" s="7">
        <f t="shared" ref="D329:G329" si="179">SUM(D299:D304, D328)</f>
        <v>36179</v>
      </c>
      <c r="E329" s="7">
        <f t="shared" si="179"/>
        <v>379011</v>
      </c>
      <c r="F329" s="7">
        <f t="shared" si="179"/>
        <v>218128</v>
      </c>
      <c r="G329" s="7">
        <f t="shared" si="179"/>
        <v>7337</v>
      </c>
      <c r="H329" s="1">
        <f t="shared" si="177"/>
        <v>1068467</v>
      </c>
      <c r="BX329" s="27"/>
      <c r="BY329" s="27">
        <v>13</v>
      </c>
      <c r="BZ329" s="27"/>
      <c r="CA329" s="27">
        <v>2</v>
      </c>
      <c r="CB329" s="27">
        <v>4</v>
      </c>
      <c r="CC329" s="27"/>
      <c r="CD329" s="27"/>
      <c r="CE329" s="27"/>
      <c r="CF329" s="27"/>
      <c r="CG329" s="27"/>
      <c r="CH329" s="27"/>
      <c r="CI329" s="27"/>
      <c r="CJ329" s="27"/>
      <c r="CK329" s="27"/>
      <c r="CL329" s="27"/>
      <c r="CM329" s="27"/>
      <c r="CN329" s="27"/>
      <c r="CO329" s="2"/>
      <c r="CP329" s="2"/>
      <c r="CQ329" s="2"/>
      <c r="CR329" s="2"/>
      <c r="CS329" s="2"/>
      <c r="CT329" s="2"/>
      <c r="CU329" s="27"/>
      <c r="CV329" s="27">
        <f>19*C329/(C329+D329+E329+F329)</f>
        <v>7.6601622798337621</v>
      </c>
      <c r="CW329" s="27">
        <f>19*D329/(C329+D329+E329+F329)</f>
        <v>0.64780092919811894</v>
      </c>
      <c r="CX329" s="27">
        <f>19*E329/(C329+D329+E329+F329)</f>
        <v>6.7863588815696474</v>
      </c>
      <c r="CY329" s="27">
        <f>19*F329/(C329+D329+E329+F329)</f>
        <v>3.9056779093984715</v>
      </c>
      <c r="CZ329" s="27"/>
      <c r="DH329" s="1">
        <f t="shared" ref="DH329" si="180">100*C329/H329</f>
        <v>40.039795332939626</v>
      </c>
      <c r="DI329" s="1">
        <f t="shared" ref="DI329" si="181">100*D329/H329</f>
        <v>3.3860662051331487</v>
      </c>
      <c r="DJ329" s="1">
        <f t="shared" ref="DJ329" si="182">100*E329/H329</f>
        <v>35.47241047219989</v>
      </c>
      <c r="DK329" s="1">
        <f t="shared" ref="DK329" si="183">100*F329/H329</f>
        <v>20.415043234840198</v>
      </c>
      <c r="DL329" s="1">
        <f t="shared" ref="DL329" si="184">100*G329/H329</f>
        <v>0.68668475488714209</v>
      </c>
      <c r="DM329" s="3"/>
    </row>
    <row r="330" spans="1:117" x14ac:dyDescent="0.2">
      <c r="A330" s="2"/>
      <c r="C330" s="7"/>
      <c r="D330" s="7"/>
      <c r="E330" s="7"/>
      <c r="F330" s="7"/>
      <c r="G330" s="7"/>
      <c r="BX330" s="27"/>
      <c r="BY330" s="27"/>
      <c r="BZ330" s="27"/>
      <c r="CA330" s="27"/>
      <c r="CB330" s="27"/>
      <c r="CC330" s="27"/>
      <c r="CD330" s="27"/>
      <c r="CE330" s="27"/>
      <c r="CF330" s="27"/>
      <c r="CG330" s="27"/>
      <c r="CH330" s="27"/>
      <c r="CI330" s="27"/>
      <c r="CJ330" s="27"/>
      <c r="CK330" s="27"/>
      <c r="CL330" s="27"/>
      <c r="CM330" s="27"/>
      <c r="CN330" s="27"/>
      <c r="CO330" s="2"/>
      <c r="CP330" s="2"/>
      <c r="CQ330" s="2"/>
      <c r="CR330" s="2"/>
      <c r="CS330" s="2"/>
      <c r="CT330" s="2"/>
      <c r="CU330" s="27"/>
      <c r="CV330" s="27"/>
      <c r="CW330" s="27"/>
      <c r="CX330" s="27"/>
      <c r="CY330" s="27"/>
      <c r="CZ330" s="27"/>
      <c r="DH330" s="1"/>
      <c r="DI330" s="1"/>
      <c r="DJ330" s="1"/>
      <c r="DK330" s="1"/>
      <c r="DL330" s="1"/>
      <c r="DM330" s="3"/>
    </row>
    <row r="331" spans="1:117" x14ac:dyDescent="0.2">
      <c r="A331" s="2" t="s">
        <v>787</v>
      </c>
      <c r="C331" s="7">
        <f>SUM(C291:C292,C315,C318:C322)</f>
        <v>191794</v>
      </c>
      <c r="D331" s="7">
        <f t="shared" ref="D331:G331" si="185">SUM(D291:D292,D315,D318:D322)</f>
        <v>14907</v>
      </c>
      <c r="E331" s="7">
        <f t="shared" si="185"/>
        <v>173250</v>
      </c>
      <c r="F331" s="7">
        <f t="shared" si="185"/>
        <v>91309</v>
      </c>
      <c r="G331" s="7">
        <f t="shared" si="185"/>
        <v>5191</v>
      </c>
      <c r="H331" s="1">
        <f t="shared" si="177"/>
        <v>476451</v>
      </c>
      <c r="BX331" s="27"/>
      <c r="BY331" s="27"/>
      <c r="BZ331" s="27"/>
      <c r="CA331" s="27"/>
      <c r="CB331" s="27"/>
      <c r="CC331" s="27"/>
      <c r="CD331" s="27"/>
      <c r="CE331" s="27"/>
      <c r="CF331" s="27"/>
      <c r="CG331" s="27"/>
      <c r="CH331" s="27"/>
      <c r="CI331" s="27"/>
      <c r="CJ331" s="27"/>
      <c r="CK331" s="27"/>
      <c r="CL331" s="27"/>
      <c r="CM331" s="27"/>
      <c r="CN331" s="27"/>
      <c r="CO331" s="2"/>
      <c r="CP331" s="2"/>
      <c r="CQ331" s="2"/>
      <c r="CR331" s="2"/>
      <c r="CS331" s="2"/>
      <c r="CT331" s="2"/>
      <c r="CU331" s="27"/>
      <c r="CV331" s="1">
        <f>8*C331/(B331+C331+D331+E331+F331)</f>
        <v>3.2558502737342443</v>
      </c>
      <c r="CW331" s="1">
        <f>8*D331/(B331+C331+D331+E331+F331)</f>
        <v>0.25305776004753217</v>
      </c>
      <c r="CX331" s="1">
        <f>8*E331/(B331+C331+D331+E331+F331)</f>
        <v>2.9410516487713787</v>
      </c>
      <c r="CY331" s="1">
        <f>8*F331/(B331+C331+D331+E331+F331)</f>
        <v>1.5500403174468447</v>
      </c>
      <c r="CZ331" s="27"/>
      <c r="DH331" s="1"/>
      <c r="DI331" s="1"/>
      <c r="DJ331" s="1"/>
      <c r="DK331" s="1"/>
      <c r="DL331" s="1"/>
      <c r="DM331" s="3"/>
    </row>
    <row r="332" spans="1:117" x14ac:dyDescent="0.2">
      <c r="A332" s="2"/>
      <c r="C332" s="12" t="s">
        <v>9</v>
      </c>
      <c r="D332" s="12" t="s">
        <v>10</v>
      </c>
      <c r="E332" s="12" t="s">
        <v>11</v>
      </c>
      <c r="F332" s="47" t="s">
        <v>12</v>
      </c>
      <c r="G332" s="12" t="s">
        <v>13</v>
      </c>
      <c r="H332" s="12" t="s">
        <v>14</v>
      </c>
      <c r="BX332" s="2" t="s">
        <v>147</v>
      </c>
      <c r="CE332" s="1" t="s">
        <v>29</v>
      </c>
      <c r="CK332" s="27" t="s">
        <v>43</v>
      </c>
      <c r="CP332" s="1" t="s">
        <v>4</v>
      </c>
      <c r="CV332" s="1" t="s">
        <v>24</v>
      </c>
      <c r="DH332" s="1" t="s">
        <v>22</v>
      </c>
      <c r="DI332" s="1" t="s">
        <v>17</v>
      </c>
      <c r="DJ332" s="1" t="s">
        <v>11</v>
      </c>
      <c r="DK332" s="1" t="s">
        <v>12</v>
      </c>
      <c r="DL332" s="1" t="s">
        <v>13</v>
      </c>
    </row>
    <row r="333" spans="1:117" x14ac:dyDescent="0.2">
      <c r="A333" s="2"/>
      <c r="C333" s="12"/>
      <c r="D333" s="12">
        <v>0</v>
      </c>
      <c r="E333" s="12"/>
      <c r="F333" s="47"/>
      <c r="G333" s="12"/>
      <c r="H333" s="12"/>
      <c r="BX333" s="2"/>
      <c r="CK333" s="27"/>
      <c r="DH333" s="1"/>
      <c r="DI333" s="1"/>
      <c r="DJ333" s="1"/>
      <c r="DK333" s="1"/>
      <c r="DL333" s="1"/>
    </row>
    <row r="334" spans="1:117" x14ac:dyDescent="0.2">
      <c r="A334" s="27" t="s">
        <v>218</v>
      </c>
      <c r="C334" s="50">
        <v>10473</v>
      </c>
      <c r="D334" s="50">
        <v>1509</v>
      </c>
      <c r="E334" s="52">
        <v>23534</v>
      </c>
      <c r="F334" s="56">
        <v>13793</v>
      </c>
      <c r="G334" s="1">
        <v>320</v>
      </c>
      <c r="H334" s="1">
        <f t="shared" ref="H334:H345" si="186">SUM(B334:G334)</f>
        <v>49629</v>
      </c>
      <c r="CA334" s="27" t="s">
        <v>25</v>
      </c>
      <c r="CB334" s="27" t="s">
        <v>25</v>
      </c>
      <c r="DH334" s="1">
        <f t="shared" ref="DH334:DH345" si="187">100*C334/H334</f>
        <v>21.102581152148947</v>
      </c>
      <c r="DI334" s="1">
        <f t="shared" ref="DI334:DI345" si="188">100*D334/H334</f>
        <v>3.0405609623405669</v>
      </c>
      <c r="DJ334" s="31">
        <f t="shared" ref="DJ334:DJ345" si="189">100*E334/H334</f>
        <v>47.4198553265228</v>
      </c>
      <c r="DK334" s="27">
        <f t="shared" ref="DK334:DK345" si="190">100*F334/H334</f>
        <v>27.792218259485381</v>
      </c>
      <c r="DL334" s="1">
        <f t="shared" ref="DL334:DL345" si="191">100*G334/H334</f>
        <v>0.64478429950230709</v>
      </c>
      <c r="DM334" s="27" t="s">
        <v>626</v>
      </c>
    </row>
    <row r="335" spans="1:117" x14ac:dyDescent="0.2">
      <c r="A335" s="27" t="s">
        <v>216</v>
      </c>
      <c r="C335" s="50">
        <v>8221</v>
      </c>
      <c r="D335" s="50">
        <v>1217</v>
      </c>
      <c r="E335" s="52">
        <v>21021</v>
      </c>
      <c r="F335" s="56">
        <v>18556</v>
      </c>
      <c r="G335" s="35">
        <v>98</v>
      </c>
      <c r="H335" s="1">
        <f>SUM(B335:G335)</f>
        <v>49113</v>
      </c>
      <c r="DH335" s="1">
        <f t="shared" si="187"/>
        <v>16.738948954451978</v>
      </c>
      <c r="DI335" s="1">
        <f t="shared" si="188"/>
        <v>2.4779589925274368</v>
      </c>
      <c r="DJ335" s="31">
        <f t="shared" si="189"/>
        <v>42.801294972817786</v>
      </c>
      <c r="DK335" s="2">
        <f t="shared" si="190"/>
        <v>37.782257243499686</v>
      </c>
      <c r="DL335" s="1">
        <f t="shared" si="191"/>
        <v>0.19953983670311323</v>
      </c>
      <c r="DM335" s="28" t="s">
        <v>555</v>
      </c>
    </row>
    <row r="336" spans="1:117" x14ac:dyDescent="0.2">
      <c r="A336" s="27" t="s">
        <v>217</v>
      </c>
      <c r="C336" s="50">
        <v>14325</v>
      </c>
      <c r="D336" s="50">
        <v>1257</v>
      </c>
      <c r="E336" s="52">
        <v>25357</v>
      </c>
      <c r="F336" s="56">
        <v>7936</v>
      </c>
      <c r="H336" s="1">
        <f>SUM(B336:G336)</f>
        <v>48875</v>
      </c>
      <c r="DH336" s="2">
        <f t="shared" si="187"/>
        <v>29.309462915601024</v>
      </c>
      <c r="DI336" s="1">
        <f t="shared" si="188"/>
        <v>2.5718670076726342</v>
      </c>
      <c r="DJ336" s="31">
        <f t="shared" si="189"/>
        <v>51.881329923273654</v>
      </c>
      <c r="DK336" s="1">
        <f t="shared" si="190"/>
        <v>16.237340153452685</v>
      </c>
      <c r="DL336" s="1">
        <f t="shared" si="191"/>
        <v>0</v>
      </c>
      <c r="DM336" s="27" t="s">
        <v>559</v>
      </c>
    </row>
    <row r="337" spans="1:122" x14ac:dyDescent="0.2">
      <c r="A337" s="27" t="s">
        <v>196</v>
      </c>
      <c r="C337" s="50">
        <v>7605</v>
      </c>
      <c r="D337" s="51">
        <v>752</v>
      </c>
      <c r="E337" s="56">
        <v>12940</v>
      </c>
      <c r="F337" s="52">
        <v>15974</v>
      </c>
      <c r="H337" s="1">
        <f>SUM(B337:G337)</f>
        <v>37271</v>
      </c>
      <c r="DH337" s="27">
        <f t="shared" si="187"/>
        <v>20.404604115800488</v>
      </c>
      <c r="DI337" s="1">
        <f t="shared" si="188"/>
        <v>2.0176544766708702</v>
      </c>
      <c r="DJ337" s="1">
        <f t="shared" si="189"/>
        <v>34.718682085267368</v>
      </c>
      <c r="DK337" s="31">
        <f t="shared" si="190"/>
        <v>42.859059322261274</v>
      </c>
      <c r="DL337" s="1">
        <f t="shared" si="191"/>
        <v>0</v>
      </c>
      <c r="DM337" s="27" t="s">
        <v>138</v>
      </c>
    </row>
    <row r="338" spans="1:122" x14ac:dyDescent="0.2">
      <c r="A338" s="27" t="s">
        <v>197</v>
      </c>
      <c r="C338" s="50">
        <v>9820</v>
      </c>
      <c r="D338" s="51">
        <v>927</v>
      </c>
      <c r="E338" s="58">
        <v>14111</v>
      </c>
      <c r="F338" s="52">
        <v>16516</v>
      </c>
      <c r="H338" s="1">
        <f t="shared" si="186"/>
        <v>41374</v>
      </c>
      <c r="DH338" s="1">
        <f t="shared" si="187"/>
        <v>23.734712621453088</v>
      </c>
      <c r="DI338" s="1">
        <f t="shared" si="188"/>
        <v>2.2405375356504083</v>
      </c>
      <c r="DJ338" s="1">
        <f t="shared" si="189"/>
        <v>34.105960264900659</v>
      </c>
      <c r="DK338" s="31">
        <f t="shared" si="190"/>
        <v>39.918789577995845</v>
      </c>
      <c r="DL338" s="1">
        <f t="shared" si="191"/>
        <v>0</v>
      </c>
      <c r="DM338" s="27" t="s">
        <v>139</v>
      </c>
    </row>
    <row r="339" spans="1:122" x14ac:dyDescent="0.2">
      <c r="A339" s="27" t="s">
        <v>104</v>
      </c>
      <c r="C339" s="50">
        <v>13615</v>
      </c>
      <c r="D339" s="51">
        <v>934</v>
      </c>
      <c r="E339" s="52">
        <v>19582</v>
      </c>
      <c r="F339" s="58">
        <v>9543</v>
      </c>
      <c r="G339" s="35">
        <v>83</v>
      </c>
      <c r="H339" s="1">
        <f t="shared" si="186"/>
        <v>43757</v>
      </c>
      <c r="DH339" s="2">
        <f t="shared" si="187"/>
        <v>31.115021596544551</v>
      </c>
      <c r="DI339" s="1">
        <f t="shared" si="188"/>
        <v>2.1345156203578854</v>
      </c>
      <c r="DJ339" s="31">
        <f t="shared" si="189"/>
        <v>44.751696871357723</v>
      </c>
      <c r="DK339" s="1">
        <f t="shared" si="190"/>
        <v>21.809081975455356</v>
      </c>
      <c r="DL339" s="1">
        <f t="shared" si="191"/>
        <v>0.18968393628448019</v>
      </c>
      <c r="DM339" s="27" t="s">
        <v>556</v>
      </c>
    </row>
    <row r="340" spans="1:122" x14ac:dyDescent="0.2">
      <c r="A340" s="27" t="s">
        <v>198</v>
      </c>
      <c r="C340" s="50">
        <v>7775</v>
      </c>
      <c r="D340" s="50">
        <v>6155</v>
      </c>
      <c r="E340" s="52">
        <v>20069</v>
      </c>
      <c r="F340" s="58">
        <v>10339</v>
      </c>
      <c r="G340" s="35">
        <v>270</v>
      </c>
      <c r="H340" s="1">
        <f t="shared" si="186"/>
        <v>44608</v>
      </c>
      <c r="DH340" s="1">
        <f t="shared" si="187"/>
        <v>17.429609038737446</v>
      </c>
      <c r="DI340" s="1">
        <f t="shared" si="188"/>
        <v>13.797973457675754</v>
      </c>
      <c r="DJ340" s="31">
        <f t="shared" si="189"/>
        <v>44.989687948350074</v>
      </c>
      <c r="DK340" s="27">
        <f t="shared" si="190"/>
        <v>23.177456958393112</v>
      </c>
      <c r="DL340" s="1">
        <f t="shared" si="191"/>
        <v>0.60527259684361545</v>
      </c>
      <c r="DM340" s="28" t="s">
        <v>557</v>
      </c>
    </row>
    <row r="341" spans="1:122" x14ac:dyDescent="0.2">
      <c r="A341" s="27" t="s">
        <v>199</v>
      </c>
      <c r="C341" s="50">
        <v>8876</v>
      </c>
      <c r="D341" s="50">
        <v>2201</v>
      </c>
      <c r="E341" s="52">
        <v>18523</v>
      </c>
      <c r="F341" s="58">
        <v>12483</v>
      </c>
      <c r="H341" s="1">
        <f t="shared" si="186"/>
        <v>42083</v>
      </c>
      <c r="DH341" s="1">
        <f t="shared" si="187"/>
        <v>21.091652211106624</v>
      </c>
      <c r="DI341" s="1">
        <f t="shared" si="188"/>
        <v>5.230140436755935</v>
      </c>
      <c r="DJ341" s="31">
        <f t="shared" si="189"/>
        <v>44.015398141767463</v>
      </c>
      <c r="DK341" s="27">
        <f t="shared" si="190"/>
        <v>29.662809210369982</v>
      </c>
      <c r="DL341" s="1">
        <f t="shared" si="191"/>
        <v>0</v>
      </c>
      <c r="DM341" s="27" t="s">
        <v>558</v>
      </c>
    </row>
    <row r="342" spans="1:122" x14ac:dyDescent="0.2">
      <c r="A342" s="27" t="s">
        <v>105</v>
      </c>
      <c r="C342" s="50">
        <v>8751</v>
      </c>
      <c r="D342" s="51">
        <v>501</v>
      </c>
      <c r="E342" s="52">
        <v>10918</v>
      </c>
      <c r="F342" s="58">
        <v>10420</v>
      </c>
      <c r="G342" s="1">
        <v>162</v>
      </c>
      <c r="H342" s="1">
        <f t="shared" si="186"/>
        <v>30752</v>
      </c>
      <c r="BY342" s="20"/>
      <c r="CA342" s="12"/>
      <c r="CB342" s="12"/>
      <c r="CC342" s="12"/>
      <c r="CD342" s="12"/>
      <c r="CE342" s="12"/>
      <c r="CG342" s="12"/>
      <c r="CH342" s="12"/>
      <c r="CI342" s="12"/>
      <c r="CJ342" s="12"/>
      <c r="CK342" s="12"/>
      <c r="CL342" s="12"/>
      <c r="CM342" s="12"/>
      <c r="CN342" s="12"/>
      <c r="CP342" s="17"/>
      <c r="CQ342" s="17"/>
      <c r="CR342" s="17"/>
      <c r="CS342" s="17"/>
      <c r="CT342" s="17"/>
      <c r="DH342" s="27">
        <f t="shared" si="187"/>
        <v>28.456685744016649</v>
      </c>
      <c r="DI342" s="1">
        <f t="shared" si="188"/>
        <v>1.6291623309053069</v>
      </c>
      <c r="DJ342" s="31">
        <f t="shared" si="189"/>
        <v>35.503381893860563</v>
      </c>
      <c r="DK342" s="1">
        <f t="shared" si="190"/>
        <v>33.883975026014568</v>
      </c>
      <c r="DL342" s="1">
        <f t="shared" si="191"/>
        <v>0.52679500520291367</v>
      </c>
      <c r="DM342" s="27" t="s">
        <v>560</v>
      </c>
    </row>
    <row r="343" spans="1:122" x14ac:dyDescent="0.2">
      <c r="A343" s="2" t="s">
        <v>131</v>
      </c>
      <c r="C343" s="7">
        <f>SUM(C334:C342)</f>
        <v>89461</v>
      </c>
      <c r="D343" s="7">
        <f>SUM(D333:D342)</f>
        <v>15453</v>
      </c>
      <c r="E343" s="7">
        <f>SUM(E334:E342)</f>
        <v>166055</v>
      </c>
      <c r="F343" s="7">
        <f>SUM(F334:F342)</f>
        <v>115560</v>
      </c>
      <c r="G343" s="7">
        <f>SUM(G334:G342)</f>
        <v>933</v>
      </c>
      <c r="H343" s="1">
        <f t="shared" si="186"/>
        <v>387462</v>
      </c>
      <c r="CA343" s="1">
        <v>7</v>
      </c>
      <c r="CB343" s="1">
        <v>2</v>
      </c>
      <c r="CG343" s="1">
        <v>4</v>
      </c>
      <c r="CH343" s="1">
        <v>2</v>
      </c>
      <c r="CK343" s="18">
        <v>2</v>
      </c>
      <c r="CM343" s="18"/>
      <c r="CN343" s="1">
        <v>1</v>
      </c>
      <c r="CP343" s="2">
        <f>CE343+CK343</f>
        <v>2</v>
      </c>
      <c r="CQ343" s="2">
        <f>CF343+CL343</f>
        <v>0</v>
      </c>
      <c r="CR343" s="2">
        <f>CG343+CM343</f>
        <v>4</v>
      </c>
      <c r="CS343" s="2">
        <f>CH343+CN343</f>
        <v>3</v>
      </c>
      <c r="CT343" s="2"/>
      <c r="CV343" s="1">
        <f>9*C343/(B343+C343+D343+E343+F343)</f>
        <v>2.0830235247549345</v>
      </c>
      <c r="CW343" s="1">
        <f>9*D343/(B343+C343+D343+E343+F343)</f>
        <v>0.3598100013194353</v>
      </c>
      <c r="CX343" s="1">
        <f>9*E343/(B343+C343+D343+E343+F343)</f>
        <v>3.8664498653399875</v>
      </c>
      <c r="CY343" s="1">
        <f>9*F343/(B343+C343+D343+E343+F343)</f>
        <v>2.6907166085856429</v>
      </c>
      <c r="DH343" s="1">
        <f t="shared" si="187"/>
        <v>23.088973886471447</v>
      </c>
      <c r="DI343" s="1">
        <f t="shared" si="188"/>
        <v>3.9882620747324897</v>
      </c>
      <c r="DJ343" s="1">
        <f t="shared" si="189"/>
        <v>42.85710598716777</v>
      </c>
      <c r="DK343" s="1">
        <f t="shared" si="190"/>
        <v>29.824860244359446</v>
      </c>
      <c r="DL343" s="1">
        <f t="shared" si="191"/>
        <v>0.24079780726884184</v>
      </c>
      <c r="DM343" s="3" t="s">
        <v>685</v>
      </c>
    </row>
    <row r="344" spans="1:122" x14ac:dyDescent="0.2">
      <c r="A344" s="27" t="s">
        <v>26</v>
      </c>
      <c r="B344" s="27"/>
      <c r="C344" s="25"/>
      <c r="D344" s="25"/>
      <c r="E344" s="25"/>
      <c r="F344" s="25"/>
      <c r="G344" s="25"/>
      <c r="H344" s="27"/>
      <c r="BY344" s="27"/>
      <c r="BZ344" s="27"/>
      <c r="CA344" s="27"/>
      <c r="CB344" s="27"/>
      <c r="CC344" s="27"/>
      <c r="CD344" s="27"/>
      <c r="CE344" s="27"/>
      <c r="CF344" s="27"/>
      <c r="CG344" s="27"/>
      <c r="CH344" s="27"/>
      <c r="CI344" s="27"/>
      <c r="CJ344" s="27"/>
      <c r="CK344" s="27"/>
      <c r="CL344" s="27"/>
      <c r="CM344" s="27"/>
      <c r="CN344" s="27"/>
      <c r="CO344" s="27"/>
      <c r="CP344" s="2"/>
      <c r="CQ344" s="2"/>
      <c r="CR344" s="2"/>
      <c r="CS344" s="2"/>
      <c r="CT344" s="27"/>
      <c r="CU344" s="27"/>
      <c r="CV344" s="27">
        <f>5*C343/(C343+D343+F343)</f>
        <v>2.0288333318214393</v>
      </c>
      <c r="CW344" s="27">
        <f>5*D343/(C343+D343+F343)</f>
        <v>0.35044948610720539</v>
      </c>
      <c r="CX344" s="27"/>
      <c r="CY344" s="27">
        <f>5*F343/(C343+D343+F343)</f>
        <v>2.6207171820713553</v>
      </c>
      <c r="DH344" s="1"/>
      <c r="DI344" s="1"/>
      <c r="DJ344" s="1"/>
      <c r="DK344" s="1"/>
      <c r="DL344" s="1"/>
      <c r="DM344" s="3"/>
    </row>
    <row r="345" spans="1:122" x14ac:dyDescent="0.2">
      <c r="A345" s="2" t="s">
        <v>637</v>
      </c>
      <c r="C345" s="7">
        <f>C182-C282-C191-C192-C185-C186-C187-C188-C190-C189</f>
        <v>1170656</v>
      </c>
      <c r="D345" s="7">
        <f>D182-D282-D191-D192-D185-D186-D187-D188-D190-D189</f>
        <v>109343</v>
      </c>
      <c r="E345" s="7">
        <f>E182-E282-E191-E192-E185-E186-E187-E188-E190-E189</f>
        <v>1256818</v>
      </c>
      <c r="F345" s="7">
        <f>F182-F282-F191-F192-F185-F186-F187-F188-F190-F189</f>
        <v>617017</v>
      </c>
      <c r="G345" s="7">
        <f>G182-G282-G191-G192-G185-G186-G187-G188-G190-G189</f>
        <v>26873</v>
      </c>
      <c r="H345" s="1">
        <f t="shared" si="186"/>
        <v>3180707</v>
      </c>
      <c r="BX345" s="7">
        <f>BX182-BX282</f>
        <v>0</v>
      </c>
      <c r="BY345" s="7">
        <v>25</v>
      </c>
      <c r="BZ345" s="7">
        <f>BZ182-BZ282</f>
        <v>0</v>
      </c>
      <c r="CA345" s="7">
        <v>25</v>
      </c>
      <c r="CB345" s="7">
        <f>CB182-CB282</f>
        <v>8</v>
      </c>
      <c r="CK345" s="18"/>
      <c r="CM345" s="18"/>
      <c r="CP345" s="2"/>
      <c r="CQ345" s="2"/>
      <c r="CR345" s="2"/>
      <c r="CS345" s="2"/>
      <c r="CT345" s="2"/>
      <c r="CV345" s="1">
        <f>58*C345/(B345+C345+D345+E345+F345)</f>
        <v>21.528732330236785</v>
      </c>
      <c r="CW345" s="1">
        <f>58*D345/(B345+C345+D345+E345+F345)</f>
        <v>2.0108521881620911</v>
      </c>
      <c r="CX345" s="1">
        <f>58*E345/(B345+C345+D345+E345+F345)</f>
        <v>23.113278631659117</v>
      </c>
      <c r="CY345" s="1">
        <f>58*F345/(B345+C345+D345+E345+F345)</f>
        <v>11.347136849942007</v>
      </c>
      <c r="DB345" s="1">
        <v>22</v>
      </c>
      <c r="DC345" s="1">
        <v>2</v>
      </c>
      <c r="DD345" s="1">
        <v>23</v>
      </c>
      <c r="DE345" s="1">
        <v>11</v>
      </c>
      <c r="DH345" s="1">
        <f t="shared" si="187"/>
        <v>36.804899036597838</v>
      </c>
      <c r="DI345" s="1">
        <f t="shared" si="188"/>
        <v>3.4376948269677152</v>
      </c>
      <c r="DJ345" s="1">
        <f t="shared" si="189"/>
        <v>39.513793631415908</v>
      </c>
      <c r="DK345" s="1">
        <f t="shared" si="190"/>
        <v>19.398737450510218</v>
      </c>
      <c r="DL345" s="1">
        <f t="shared" si="191"/>
        <v>0.84487505450832157</v>
      </c>
      <c r="DM345" s="3"/>
    </row>
    <row r="346" spans="1:122" x14ac:dyDescent="0.2">
      <c r="A346" s="2"/>
      <c r="C346" s="7"/>
      <c r="D346" s="7"/>
      <c r="E346" s="7"/>
      <c r="F346" s="7"/>
      <c r="G346" s="7"/>
      <c r="BX346" s="2" t="s">
        <v>147</v>
      </c>
      <c r="CE346" s="1" t="s">
        <v>29</v>
      </c>
      <c r="CK346" s="27" t="s">
        <v>43</v>
      </c>
      <c r="CP346" s="1" t="s">
        <v>4</v>
      </c>
      <c r="CV346" s="1" t="s">
        <v>24</v>
      </c>
    </row>
    <row r="347" spans="1:122" x14ac:dyDescent="0.2">
      <c r="C347" s="12" t="s">
        <v>9</v>
      </c>
      <c r="D347" s="12" t="s">
        <v>10</v>
      </c>
      <c r="E347" s="12" t="s">
        <v>11</v>
      </c>
      <c r="F347" s="12" t="s">
        <v>12</v>
      </c>
      <c r="G347" s="12" t="s">
        <v>13</v>
      </c>
      <c r="H347" s="12" t="s">
        <v>14</v>
      </c>
      <c r="BY347" s="12" t="s">
        <v>16</v>
      </c>
      <c r="BZ347" s="1" t="s">
        <v>17</v>
      </c>
      <c r="CA347" s="12" t="s">
        <v>18</v>
      </c>
      <c r="CB347" s="12" t="s">
        <v>19</v>
      </c>
      <c r="CC347" s="12" t="s">
        <v>20</v>
      </c>
      <c r="CE347" s="27" t="s">
        <v>22</v>
      </c>
      <c r="CF347" s="27" t="s">
        <v>17</v>
      </c>
      <c r="CG347" s="27" t="s">
        <v>11</v>
      </c>
      <c r="CH347" s="27" t="s">
        <v>12</v>
      </c>
      <c r="CK347" s="27" t="s">
        <v>22</v>
      </c>
      <c r="CL347" s="27" t="s">
        <v>17</v>
      </c>
      <c r="CM347" s="27" t="s">
        <v>11</v>
      </c>
      <c r="CN347" s="27" t="s">
        <v>12</v>
      </c>
      <c r="CP347" s="27" t="s">
        <v>22</v>
      </c>
      <c r="CQ347" s="27" t="s">
        <v>17</v>
      </c>
      <c r="CR347" s="27" t="s">
        <v>11</v>
      </c>
      <c r="CS347" s="27" t="s">
        <v>12</v>
      </c>
      <c r="CU347" s="27" t="s">
        <v>25</v>
      </c>
      <c r="CV347" s="1" t="s">
        <v>22</v>
      </c>
      <c r="CW347" s="1" t="s">
        <v>17</v>
      </c>
      <c r="CX347" s="1" t="s">
        <v>11</v>
      </c>
      <c r="CY347" s="1" t="s">
        <v>12</v>
      </c>
      <c r="DA347" s="1" t="s">
        <v>15</v>
      </c>
      <c r="DB347" s="1" t="s">
        <v>22</v>
      </c>
      <c r="DC347" s="1" t="s">
        <v>17</v>
      </c>
      <c r="DD347" s="1" t="s">
        <v>11</v>
      </c>
      <c r="DE347" s="1" t="s">
        <v>12</v>
      </c>
      <c r="DF347" s="1" t="s">
        <v>21</v>
      </c>
      <c r="DG347" s="1" t="s">
        <v>15</v>
      </c>
      <c r="DH347" s="1" t="s">
        <v>22</v>
      </c>
      <c r="DI347" s="1" t="s">
        <v>17</v>
      </c>
      <c r="DJ347" s="1" t="s">
        <v>11</v>
      </c>
      <c r="DK347" s="1" t="s">
        <v>12</v>
      </c>
      <c r="DL347" s="1" t="s">
        <v>13</v>
      </c>
    </row>
    <row r="348" spans="1:122" x14ac:dyDescent="0.2">
      <c r="A348" s="2" t="s">
        <v>773</v>
      </c>
      <c r="C348" s="29">
        <f>SUM(C359,C367)</f>
        <v>224527</v>
      </c>
      <c r="D348" s="29">
        <f>SUM(D359,D367)</f>
        <v>18944</v>
      </c>
      <c r="E348" s="29">
        <f>SUM(E359,E367)</f>
        <v>268280</v>
      </c>
      <c r="F348" s="29">
        <f>SUM(F359,F367)</f>
        <v>81960</v>
      </c>
      <c r="G348" s="29">
        <f>SUM(G359,G367)</f>
        <v>6792</v>
      </c>
      <c r="H348" s="1">
        <f t="shared" ref="H348:H367" si="192">SUM(B348:G348)</f>
        <v>600503</v>
      </c>
      <c r="BY348" s="29">
        <f t="shared" ref="BY348:CN348" si="193">SUM(BY359,BY367)</f>
        <v>5</v>
      </c>
      <c r="BZ348" s="29">
        <f t="shared" si="193"/>
        <v>0</v>
      </c>
      <c r="CA348" s="29">
        <f t="shared" si="193"/>
        <v>7</v>
      </c>
      <c r="CB348" s="29">
        <f t="shared" si="193"/>
        <v>2</v>
      </c>
      <c r="CC348" s="29">
        <f t="shared" si="193"/>
        <v>0</v>
      </c>
      <c r="CD348" s="29">
        <f t="shared" si="193"/>
        <v>0</v>
      </c>
      <c r="CE348" s="29">
        <f t="shared" si="193"/>
        <v>3</v>
      </c>
      <c r="CF348" s="29">
        <f t="shared" si="193"/>
        <v>0</v>
      </c>
      <c r="CG348" s="29">
        <f t="shared" si="193"/>
        <v>4</v>
      </c>
      <c r="CH348" s="29">
        <f t="shared" si="193"/>
        <v>2</v>
      </c>
      <c r="CI348" s="29">
        <f t="shared" si="193"/>
        <v>0</v>
      </c>
      <c r="CJ348" s="29">
        <f t="shared" si="193"/>
        <v>0</v>
      </c>
      <c r="CK348" s="29">
        <f t="shared" si="193"/>
        <v>3</v>
      </c>
      <c r="CL348" s="29">
        <f t="shared" si="193"/>
        <v>0</v>
      </c>
      <c r="CM348" s="29">
        <f t="shared" si="193"/>
        <v>2</v>
      </c>
      <c r="CN348" s="29">
        <f t="shared" si="193"/>
        <v>0</v>
      </c>
      <c r="CP348" s="2">
        <f>CE348+CK348</f>
        <v>6</v>
      </c>
      <c r="CQ348" s="2">
        <f>CF348+CL348</f>
        <v>0</v>
      </c>
      <c r="CR348" s="2">
        <f>CG348+CM348</f>
        <v>6</v>
      </c>
      <c r="CS348" s="2">
        <f>CH348+CN348</f>
        <v>2</v>
      </c>
      <c r="CT348" s="2">
        <f>CI348</f>
        <v>0</v>
      </c>
      <c r="CV348" s="1">
        <f>14*C348/(C348+D348+E348+F348)</f>
        <v>5.294458078088498</v>
      </c>
      <c r="CW348" s="1">
        <f>14*D348/(C348+D348+E348+F348)</f>
        <v>0.44670892067015772</v>
      </c>
      <c r="CX348" s="1">
        <f>14*E348/(C348+D348+E348+F348)</f>
        <v>6.3261755298453286</v>
      </c>
      <c r="CY348" s="1">
        <f>14*F348/(C348+D348+E348+F348)</f>
        <v>1.9326574713960158</v>
      </c>
      <c r="DB348" s="1">
        <v>5</v>
      </c>
      <c r="DC348" s="1">
        <v>1</v>
      </c>
      <c r="DD348" s="1">
        <v>6</v>
      </c>
      <c r="DE348" s="1">
        <v>2</v>
      </c>
      <c r="DH348" s="27">
        <f t="shared" ref="DH348:DH366" si="194">100*C348/H348</f>
        <v>37.389821532948211</v>
      </c>
      <c r="DI348" s="1">
        <f t="shared" ref="DI348:DI366" si="195">100*D348/H348</f>
        <v>3.1546886526795035</v>
      </c>
      <c r="DJ348" s="1">
        <f t="shared" ref="DJ348:DJ366" si="196">100*E348/H348</f>
        <v>44.675880053888157</v>
      </c>
      <c r="DK348" s="1">
        <f t="shared" ref="DK348:DK366" si="197">100*F348/H348</f>
        <v>13.648557958911113</v>
      </c>
      <c r="DL348" s="1">
        <f t="shared" ref="DL348:DL366" si="198">100*G348/H348</f>
        <v>1.1310518015730147</v>
      </c>
      <c r="DM348" s="3" t="s">
        <v>768</v>
      </c>
      <c r="DO348" s="1">
        <f>C348/BY348</f>
        <v>44905.4</v>
      </c>
      <c r="DQ348" s="1">
        <f>E348/CA348</f>
        <v>38325.714285714283</v>
      </c>
      <c r="DR348" s="1">
        <f>F348/CB348</f>
        <v>40980</v>
      </c>
    </row>
    <row r="349" spans="1:122" x14ac:dyDescent="0.2">
      <c r="A349" s="2" t="s">
        <v>409</v>
      </c>
      <c r="C349" s="50">
        <v>224527</v>
      </c>
      <c r="D349" s="50">
        <v>18944</v>
      </c>
      <c r="E349" s="50">
        <v>268280</v>
      </c>
      <c r="F349" s="50">
        <v>81960</v>
      </c>
      <c r="G349" s="29">
        <v>6792</v>
      </c>
      <c r="H349" s="1">
        <f t="shared" si="192"/>
        <v>600503</v>
      </c>
      <c r="BY349" s="5"/>
      <c r="BZ349" s="5"/>
      <c r="CA349" s="5"/>
      <c r="CB349" s="5"/>
      <c r="CE349" s="29" t="s">
        <v>25</v>
      </c>
      <c r="CF349" s="5"/>
      <c r="CG349" s="29" t="s">
        <v>25</v>
      </c>
      <c r="CH349" s="5"/>
      <c r="CK349" s="5"/>
      <c r="CL349" s="5"/>
      <c r="CM349" s="5"/>
      <c r="CN349" s="5"/>
      <c r="CP349" s="2"/>
      <c r="CQ349" s="2"/>
      <c r="CR349" s="2"/>
      <c r="CS349" s="2"/>
      <c r="CT349" s="2"/>
      <c r="CV349" s="1">
        <f>14*C349/(C349+D349+E349+F349)</f>
        <v>5.294458078088498</v>
      </c>
      <c r="CW349" s="1">
        <f>14*D349/(C349+D349+E349+F349)</f>
        <v>0.44670892067015772</v>
      </c>
      <c r="CX349" s="1">
        <f>14*E349/(C349+D349+E349+F349)</f>
        <v>6.3261755298453286</v>
      </c>
      <c r="CY349" s="1">
        <f>14*F349/(C349+D349+E349+F349)</f>
        <v>1.9326574713960158</v>
      </c>
      <c r="DB349" s="1">
        <v>5</v>
      </c>
      <c r="DC349" s="1">
        <v>1</v>
      </c>
      <c r="DD349" s="1">
        <v>6</v>
      </c>
      <c r="DE349" s="1">
        <v>2</v>
      </c>
      <c r="DH349" s="27">
        <f t="shared" si="194"/>
        <v>37.389821532948211</v>
      </c>
      <c r="DI349" s="1">
        <f t="shared" si="195"/>
        <v>3.1546886526795035</v>
      </c>
      <c r="DJ349" s="27">
        <f t="shared" si="196"/>
        <v>44.675880053888157</v>
      </c>
      <c r="DK349" s="1">
        <f t="shared" si="197"/>
        <v>13.648557958911113</v>
      </c>
      <c r="DL349" s="1">
        <f t="shared" si="198"/>
        <v>1.1310518015730147</v>
      </c>
    </row>
    <row r="350" spans="1:122" x14ac:dyDescent="0.2">
      <c r="A350" s="2"/>
      <c r="C350" s="50"/>
      <c r="D350" s="50">
        <v>0</v>
      </c>
      <c r="E350" s="50"/>
      <c r="F350" s="50"/>
      <c r="G350" s="29"/>
      <c r="BY350" s="5"/>
      <c r="BZ350" s="5"/>
      <c r="CA350" s="5"/>
      <c r="CB350" s="5"/>
      <c r="CE350" s="29"/>
      <c r="CF350" s="5"/>
      <c r="CG350" s="29"/>
      <c r="CH350" s="5"/>
      <c r="CK350" s="5"/>
      <c r="CL350" s="5"/>
      <c r="CM350" s="5"/>
      <c r="CN350" s="5"/>
      <c r="CP350" s="2"/>
      <c r="CQ350" s="2"/>
      <c r="CR350" s="2"/>
      <c r="CS350" s="2"/>
      <c r="CT350" s="2"/>
      <c r="DH350" s="27"/>
      <c r="DI350" s="27" t="s">
        <v>25</v>
      </c>
      <c r="DJ350" s="27"/>
      <c r="DK350" s="1"/>
      <c r="DL350" s="1"/>
    </row>
    <row r="351" spans="1:122" x14ac:dyDescent="0.2">
      <c r="A351" s="27" t="s">
        <v>310</v>
      </c>
      <c r="C351" s="56">
        <v>18408</v>
      </c>
      <c r="D351" s="56">
        <v>1376</v>
      </c>
      <c r="E351" s="52">
        <v>24531</v>
      </c>
      <c r="F351" s="56">
        <v>2842</v>
      </c>
      <c r="H351" s="1">
        <f t="shared" si="192"/>
        <v>47157</v>
      </c>
      <c r="BY351" s="12"/>
      <c r="CA351" s="12"/>
      <c r="CB351" s="12"/>
      <c r="CC351" s="12"/>
      <c r="CD351" s="12"/>
      <c r="CE351" s="12"/>
      <c r="CG351" s="12"/>
      <c r="CH351" s="12"/>
      <c r="CI351" s="12"/>
      <c r="CJ351" s="12"/>
      <c r="CK351" s="12"/>
      <c r="CL351" s="12"/>
      <c r="CM351" s="12"/>
      <c r="CN351" s="12"/>
      <c r="DH351" s="2">
        <f t="shared" si="194"/>
        <v>39.035562058655131</v>
      </c>
      <c r="DI351" s="1">
        <f t="shared" si="195"/>
        <v>2.9179125050363677</v>
      </c>
      <c r="DJ351" s="31">
        <f t="shared" si="196"/>
        <v>52.019848590877281</v>
      </c>
      <c r="DK351" s="1">
        <f t="shared" si="197"/>
        <v>6.0266768454312194</v>
      </c>
      <c r="DL351" s="1">
        <f t="shared" si="198"/>
        <v>0</v>
      </c>
      <c r="DM351" s="28" t="s">
        <v>752</v>
      </c>
    </row>
    <row r="352" spans="1:122" x14ac:dyDescent="0.2">
      <c r="A352" s="27" t="s">
        <v>106</v>
      </c>
      <c r="C352" s="56">
        <v>15102</v>
      </c>
      <c r="D352" s="56">
        <v>1677</v>
      </c>
      <c r="E352" s="52">
        <v>31993</v>
      </c>
      <c r="F352" s="56">
        <v>4799</v>
      </c>
      <c r="H352" s="1">
        <f t="shared" si="192"/>
        <v>53571</v>
      </c>
      <c r="DH352" s="2">
        <f t="shared" si="194"/>
        <v>28.190625525004201</v>
      </c>
      <c r="DI352" s="1">
        <f t="shared" si="195"/>
        <v>3.1304250434003471</v>
      </c>
      <c r="DJ352" s="31">
        <f t="shared" si="196"/>
        <v>59.720744432622126</v>
      </c>
      <c r="DK352" s="1">
        <f t="shared" si="197"/>
        <v>8.9582049989733257</v>
      </c>
      <c r="DL352" s="1">
        <f t="shared" si="198"/>
        <v>0</v>
      </c>
      <c r="DM352" s="27" t="s">
        <v>755</v>
      </c>
    </row>
    <row r="353" spans="1:117" x14ac:dyDescent="0.2">
      <c r="A353" s="27" t="s">
        <v>107</v>
      </c>
      <c r="C353" s="56">
        <v>16709</v>
      </c>
      <c r="D353" s="23">
        <v>990</v>
      </c>
      <c r="E353" s="52">
        <v>28096</v>
      </c>
      <c r="F353" s="56">
        <v>2404</v>
      </c>
      <c r="H353" s="1">
        <f t="shared" si="192"/>
        <v>48199</v>
      </c>
      <c r="DH353" s="27">
        <f t="shared" si="194"/>
        <v>34.666694329757881</v>
      </c>
      <c r="DI353" s="1">
        <f t="shared" si="195"/>
        <v>2.0539845225004667</v>
      </c>
      <c r="DJ353" s="31">
        <f t="shared" si="196"/>
        <v>58.29166580219507</v>
      </c>
      <c r="DK353" s="1">
        <f t="shared" si="197"/>
        <v>4.987655345546588</v>
      </c>
      <c r="DL353" s="1">
        <f t="shared" si="198"/>
        <v>0</v>
      </c>
      <c r="DM353" s="27" t="s">
        <v>754</v>
      </c>
    </row>
    <row r="354" spans="1:117" x14ac:dyDescent="0.2">
      <c r="A354" s="27" t="s">
        <v>309</v>
      </c>
      <c r="C354" s="56">
        <v>14005</v>
      </c>
      <c r="D354" s="56">
        <v>1119</v>
      </c>
      <c r="E354" s="52">
        <v>28530</v>
      </c>
      <c r="F354" s="56">
        <v>5169</v>
      </c>
      <c r="H354" s="1">
        <f t="shared" si="192"/>
        <v>48823</v>
      </c>
      <c r="DH354" s="27">
        <f t="shared" si="194"/>
        <v>28.685250803924379</v>
      </c>
      <c r="DI354" s="1">
        <f t="shared" si="195"/>
        <v>2.2919525633410482</v>
      </c>
      <c r="DJ354" s="31">
        <f t="shared" si="196"/>
        <v>58.435573397783834</v>
      </c>
      <c r="DK354" s="1">
        <f t="shared" si="197"/>
        <v>10.58722323495074</v>
      </c>
      <c r="DL354" s="1">
        <f t="shared" si="198"/>
        <v>0</v>
      </c>
      <c r="DM354" s="27" t="s">
        <v>561</v>
      </c>
    </row>
    <row r="355" spans="1:117" x14ac:dyDescent="0.2">
      <c r="A355" s="27" t="s">
        <v>311</v>
      </c>
      <c r="C355" s="56">
        <v>14648</v>
      </c>
      <c r="D355" s="56">
        <v>1016</v>
      </c>
      <c r="E355" s="56">
        <v>12713</v>
      </c>
      <c r="F355" s="52">
        <v>14709</v>
      </c>
      <c r="H355" s="1">
        <f>SUM(B355:G355)</f>
        <v>43086</v>
      </c>
      <c r="DH355" s="27">
        <f t="shared" si="194"/>
        <v>33.997122034999769</v>
      </c>
      <c r="DI355" s="1">
        <f t="shared" si="195"/>
        <v>2.3580745485772643</v>
      </c>
      <c r="DJ355" s="1">
        <f t="shared" si="196"/>
        <v>29.506104070927911</v>
      </c>
      <c r="DK355" s="31">
        <f t="shared" si="197"/>
        <v>34.138699345495056</v>
      </c>
      <c r="DL355" s="1">
        <f t="shared" si="198"/>
        <v>0</v>
      </c>
      <c r="DM355" s="27" t="s">
        <v>757</v>
      </c>
    </row>
    <row r="356" spans="1:117" x14ac:dyDescent="0.2">
      <c r="A356" s="27" t="s">
        <v>312</v>
      </c>
      <c r="C356" s="56">
        <v>17478</v>
      </c>
      <c r="D356" s="23">
        <v>783</v>
      </c>
      <c r="E356" s="52">
        <v>18717</v>
      </c>
      <c r="F356" s="56">
        <v>6270</v>
      </c>
      <c r="G356" s="35">
        <v>627</v>
      </c>
      <c r="H356" s="1">
        <f>SUM(B356:G356)</f>
        <v>43875</v>
      </c>
      <c r="DH356" s="2">
        <f t="shared" si="194"/>
        <v>39.835897435897436</v>
      </c>
      <c r="DI356" s="1">
        <f t="shared" si="195"/>
        <v>1.7846153846153847</v>
      </c>
      <c r="DJ356" s="31">
        <f t="shared" si="196"/>
        <v>42.659829059829057</v>
      </c>
      <c r="DK356" s="27">
        <f t="shared" si="197"/>
        <v>14.290598290598291</v>
      </c>
      <c r="DL356" s="1">
        <f t="shared" si="198"/>
        <v>1.4290598290598291</v>
      </c>
      <c r="DM356" s="28" t="s">
        <v>753</v>
      </c>
    </row>
    <row r="357" spans="1:117" x14ac:dyDescent="0.2">
      <c r="A357" s="27" t="s">
        <v>109</v>
      </c>
      <c r="C357" s="56">
        <v>5193</v>
      </c>
      <c r="D357" s="23">
        <v>826</v>
      </c>
      <c r="E357" s="52">
        <v>23402</v>
      </c>
      <c r="F357" s="56">
        <v>4543</v>
      </c>
      <c r="G357" s="35"/>
      <c r="H357" s="1">
        <f>SUM(B357:G357)</f>
        <v>33964</v>
      </c>
      <c r="DH357" s="1">
        <f t="shared" si="194"/>
        <v>15.289718525497586</v>
      </c>
      <c r="DI357" s="1">
        <f t="shared" si="195"/>
        <v>2.4319868095630666</v>
      </c>
      <c r="DJ357" s="31">
        <f t="shared" si="196"/>
        <v>68.902367212342483</v>
      </c>
      <c r="DK357" s="27">
        <f t="shared" si="197"/>
        <v>13.375927452596867</v>
      </c>
      <c r="DL357" s="1">
        <f t="shared" si="198"/>
        <v>0</v>
      </c>
      <c r="DM357" s="27" t="s">
        <v>562</v>
      </c>
    </row>
    <row r="358" spans="1:117" x14ac:dyDescent="0.2">
      <c r="A358" s="27" t="s">
        <v>108</v>
      </c>
      <c r="C358" s="56">
        <v>4189</v>
      </c>
      <c r="D358" s="56">
        <v>1379</v>
      </c>
      <c r="E358" s="52">
        <v>18471</v>
      </c>
      <c r="F358" s="56">
        <v>9490</v>
      </c>
      <c r="G358" s="1">
        <v>356</v>
      </c>
      <c r="H358" s="1">
        <f t="shared" si="192"/>
        <v>33885</v>
      </c>
      <c r="DH358" s="1">
        <f t="shared" si="194"/>
        <v>12.36240224288033</v>
      </c>
      <c r="DI358" s="1">
        <f t="shared" si="195"/>
        <v>4.0696473365796075</v>
      </c>
      <c r="DJ358" s="31">
        <f t="shared" si="196"/>
        <v>54.510845506861443</v>
      </c>
      <c r="DK358" s="27">
        <f t="shared" si="197"/>
        <v>28.006492548325216</v>
      </c>
      <c r="DL358" s="1">
        <f t="shared" si="198"/>
        <v>1.0506123653534012</v>
      </c>
      <c r="DM358" s="28" t="s">
        <v>756</v>
      </c>
    </row>
    <row r="359" spans="1:117" x14ac:dyDescent="0.2">
      <c r="A359" s="2" t="s">
        <v>748</v>
      </c>
      <c r="C359" s="7">
        <f>SUM(C351:C358)</f>
        <v>105732</v>
      </c>
      <c r="D359" s="7">
        <f>SUM(D350:D358)</f>
        <v>9166</v>
      </c>
      <c r="E359" s="7">
        <f t="shared" ref="E359:G359" si="199">SUM(E351:E358)</f>
        <v>186453</v>
      </c>
      <c r="F359" s="7">
        <f t="shared" si="199"/>
        <v>50226</v>
      </c>
      <c r="G359" s="7">
        <f t="shared" si="199"/>
        <v>983</v>
      </c>
      <c r="H359" s="1">
        <f t="shared" si="192"/>
        <v>352560</v>
      </c>
      <c r="CA359" s="1">
        <v>7</v>
      </c>
      <c r="CB359" s="1">
        <v>1</v>
      </c>
      <c r="CG359" s="1">
        <v>4</v>
      </c>
      <c r="CH359" s="1">
        <v>1</v>
      </c>
      <c r="CK359" s="1">
        <v>3</v>
      </c>
      <c r="CP359" s="2">
        <f>CE359+CK359</f>
        <v>3</v>
      </c>
      <c r="CQ359" s="2">
        <f>CF359+CL359</f>
        <v>0</v>
      </c>
      <c r="CR359" s="2">
        <f>CG359+CM359</f>
        <v>4</v>
      </c>
      <c r="CS359" s="2">
        <f>CH359+CN359</f>
        <v>1</v>
      </c>
      <c r="CV359" s="1">
        <f>8*C359/(B359+C359+D359+E359+F359)</f>
        <v>2.405891170355285</v>
      </c>
      <c r="CW359" s="1">
        <f>8*D359/(B359+C359+D359+E359+F359)</f>
        <v>0.20856881991711632</v>
      </c>
      <c r="CX359" s="1">
        <f>8*E359/(B359+C359+D359+E359+F359)</f>
        <v>4.2426666135725606</v>
      </c>
      <c r="CY359" s="1">
        <f>8*F359/(B359+C359+D359+E359+F359)</f>
        <v>1.1428733961550386</v>
      </c>
      <c r="DH359" s="1">
        <f t="shared" ref="DH359" si="200">100*C359/H359</f>
        <v>29.989788972089858</v>
      </c>
      <c r="DI359" s="1">
        <f t="shared" ref="DI359" si="201">100*D359/H359</f>
        <v>2.5998411617880643</v>
      </c>
      <c r="DJ359" s="27">
        <f t="shared" ref="DJ359" si="202">100*E359/H359</f>
        <v>52.885466303607899</v>
      </c>
      <c r="DK359" s="27">
        <f t="shared" ref="DK359" si="203">100*F359/H359</f>
        <v>14.246085772634446</v>
      </c>
      <c r="DL359" s="1">
        <f t="shared" ref="DL359" si="204">100*G359/H359</f>
        <v>0.27881778987973677</v>
      </c>
      <c r="DM359" s="3" t="s">
        <v>778</v>
      </c>
    </row>
    <row r="360" spans="1:117" x14ac:dyDescent="0.2">
      <c r="A360" s="27"/>
      <c r="C360" s="56"/>
      <c r="D360" s="56">
        <v>0</v>
      </c>
      <c r="E360" s="52"/>
      <c r="F360" s="56"/>
      <c r="DH360" s="1"/>
      <c r="DI360" s="1"/>
      <c r="DJ360" s="31"/>
      <c r="DK360" s="27"/>
      <c r="DL360" s="1"/>
      <c r="DM360" s="28"/>
    </row>
    <row r="361" spans="1:117" x14ac:dyDescent="0.2">
      <c r="A361" s="27" t="s">
        <v>313</v>
      </c>
      <c r="C361" s="52">
        <v>25617</v>
      </c>
      <c r="D361" s="56">
        <v>1707</v>
      </c>
      <c r="E361" s="56">
        <v>15508</v>
      </c>
      <c r="F361" s="56">
        <v>5649</v>
      </c>
      <c r="G361" s="51">
        <v>882</v>
      </c>
      <c r="H361" s="1">
        <f>SUM(B361:G361)</f>
        <v>49363</v>
      </c>
      <c r="DH361" s="31">
        <f t="shared" si="194"/>
        <v>51.895144136296416</v>
      </c>
      <c r="DI361" s="1">
        <f t="shared" si="195"/>
        <v>3.4580556287097624</v>
      </c>
      <c r="DJ361" s="1">
        <f t="shared" si="196"/>
        <v>31.416242934991796</v>
      </c>
      <c r="DK361" s="27">
        <f t="shared" si="197"/>
        <v>11.44379393472844</v>
      </c>
      <c r="DL361" s="1">
        <f t="shared" si="198"/>
        <v>1.7867633652735855</v>
      </c>
      <c r="DM361" s="27" t="s">
        <v>563</v>
      </c>
    </row>
    <row r="362" spans="1:117" x14ac:dyDescent="0.2">
      <c r="A362" s="27" t="s">
        <v>219</v>
      </c>
      <c r="C362" s="52">
        <v>25086</v>
      </c>
      <c r="D362" s="56">
        <v>1779</v>
      </c>
      <c r="E362" s="56">
        <v>15509</v>
      </c>
      <c r="F362" s="56">
        <v>2371</v>
      </c>
      <c r="G362" s="35"/>
      <c r="H362" s="1">
        <f>SUM(B362:G362)</f>
        <v>44745</v>
      </c>
      <c r="DH362" s="31">
        <f>100*C362/H362</f>
        <v>56.064364733489775</v>
      </c>
      <c r="DI362" s="1">
        <f>100*D362/H362</f>
        <v>3.9758632249413344</v>
      </c>
      <c r="DJ362" s="1">
        <f>100*E362/H362</f>
        <v>34.660855961559953</v>
      </c>
      <c r="DK362" s="1">
        <f>100*F362/H362</f>
        <v>5.2989160800089392</v>
      </c>
      <c r="DL362" s="1">
        <f>100*G362/H362</f>
        <v>0</v>
      </c>
      <c r="DM362" s="27" t="s">
        <v>719</v>
      </c>
    </row>
    <row r="363" spans="1:117" x14ac:dyDescent="0.2">
      <c r="A363" s="27" t="s">
        <v>314</v>
      </c>
      <c r="C363" s="52">
        <v>25060</v>
      </c>
      <c r="D363" s="56">
        <v>1637</v>
      </c>
      <c r="E363" s="56">
        <v>10621</v>
      </c>
      <c r="F363" s="56">
        <v>2554</v>
      </c>
      <c r="G363" s="50">
        <v>1315</v>
      </c>
      <c r="H363" s="1">
        <f t="shared" si="192"/>
        <v>41187</v>
      </c>
      <c r="DH363" s="31">
        <f t="shared" si="194"/>
        <v>60.84444120717702</v>
      </c>
      <c r="DI363" s="1">
        <f t="shared" si="195"/>
        <v>3.9745550780586107</v>
      </c>
      <c r="DJ363" s="1">
        <f t="shared" si="196"/>
        <v>25.787262971325905</v>
      </c>
      <c r="DK363" s="1">
        <f t="shared" si="197"/>
        <v>6.2009857479301722</v>
      </c>
      <c r="DL363" s="1">
        <f t="shared" si="198"/>
        <v>3.1927549955082917</v>
      </c>
      <c r="DM363" s="28" t="s">
        <v>564</v>
      </c>
    </row>
    <row r="364" spans="1:117" x14ac:dyDescent="0.2">
      <c r="A364" s="27" t="s">
        <v>315</v>
      </c>
      <c r="C364" s="52">
        <v>20666</v>
      </c>
      <c r="D364" s="56">
        <v>2526</v>
      </c>
      <c r="E364" s="56">
        <v>15338</v>
      </c>
      <c r="F364" s="56">
        <v>2576</v>
      </c>
      <c r="H364" s="1">
        <f t="shared" si="192"/>
        <v>41106</v>
      </c>
      <c r="DH364" s="31">
        <f t="shared" si="194"/>
        <v>50.274899041502458</v>
      </c>
      <c r="DI364" s="27">
        <f t="shared" si="195"/>
        <v>6.145088308276164</v>
      </c>
      <c r="DJ364" s="2">
        <f t="shared" si="196"/>
        <v>37.313287597917579</v>
      </c>
      <c r="DK364" s="27">
        <f t="shared" si="197"/>
        <v>6.2667250523037996</v>
      </c>
      <c r="DL364" s="1">
        <f t="shared" si="198"/>
        <v>0</v>
      </c>
      <c r="DM364" s="27" t="s">
        <v>751</v>
      </c>
    </row>
    <row r="365" spans="1:117" x14ac:dyDescent="0.2">
      <c r="A365" s="27" t="s">
        <v>316</v>
      </c>
      <c r="C365" s="52">
        <v>19276</v>
      </c>
      <c r="D365" s="56">
        <v>1592</v>
      </c>
      <c r="E365" s="56">
        <v>12276</v>
      </c>
      <c r="F365" s="56">
        <v>5097</v>
      </c>
      <c r="G365" s="50">
        <v>3357</v>
      </c>
      <c r="H365" s="1">
        <f t="shared" si="192"/>
        <v>41598</v>
      </c>
      <c r="DH365" s="31">
        <f t="shared" si="194"/>
        <v>46.338766286840716</v>
      </c>
      <c r="DI365" s="1">
        <f t="shared" si="195"/>
        <v>3.8271070724554064</v>
      </c>
      <c r="DJ365" s="1">
        <f t="shared" si="196"/>
        <v>29.511034184335784</v>
      </c>
      <c r="DK365" s="1">
        <f t="shared" si="197"/>
        <v>12.252992932352518</v>
      </c>
      <c r="DL365" s="1">
        <f t="shared" si="198"/>
        <v>8.0700995240155784</v>
      </c>
      <c r="DM365" s="27" t="s">
        <v>724</v>
      </c>
    </row>
    <row r="366" spans="1:117" x14ac:dyDescent="0.2">
      <c r="A366" s="27" t="s">
        <v>317</v>
      </c>
      <c r="C366" s="56">
        <v>3090</v>
      </c>
      <c r="D366" s="23">
        <v>537</v>
      </c>
      <c r="E366" s="56">
        <v>12575</v>
      </c>
      <c r="F366" s="52">
        <v>13487</v>
      </c>
      <c r="G366" s="51">
        <v>255</v>
      </c>
      <c r="H366" s="1">
        <f t="shared" si="192"/>
        <v>29944</v>
      </c>
      <c r="DH366" s="1">
        <f t="shared" si="194"/>
        <v>10.319262623563986</v>
      </c>
      <c r="DI366" s="1">
        <f t="shared" si="195"/>
        <v>1.7933475821533529</v>
      </c>
      <c r="DJ366" s="2">
        <f t="shared" si="196"/>
        <v>41.995057440555705</v>
      </c>
      <c r="DK366" s="31">
        <f t="shared" si="197"/>
        <v>45.04074271974352</v>
      </c>
      <c r="DL366" s="1">
        <f t="shared" si="198"/>
        <v>0.85158963398343579</v>
      </c>
      <c r="DM366" s="28" t="s">
        <v>750</v>
      </c>
    </row>
    <row r="367" spans="1:117" x14ac:dyDescent="0.2">
      <c r="A367" s="2" t="s">
        <v>749</v>
      </c>
      <c r="C367" s="7">
        <f>SUM(C361:C366)</f>
        <v>118795</v>
      </c>
      <c r="D367" s="7">
        <f>SUM(D360:D366)</f>
        <v>9778</v>
      </c>
      <c r="E367" s="7">
        <f>SUM(E361:E366)</f>
        <v>81827</v>
      </c>
      <c r="F367" s="7">
        <f>SUM(F361:F366)</f>
        <v>31734</v>
      </c>
      <c r="G367" s="7">
        <f>SUM(G361:G366)</f>
        <v>5809</v>
      </c>
      <c r="H367" s="1">
        <f t="shared" si="192"/>
        <v>247943</v>
      </c>
      <c r="BY367" s="1">
        <v>5</v>
      </c>
      <c r="CB367" s="1">
        <v>1</v>
      </c>
      <c r="CE367" s="1">
        <v>3</v>
      </c>
      <c r="CH367" s="1">
        <v>1</v>
      </c>
      <c r="CM367" s="1">
        <v>2</v>
      </c>
      <c r="CP367" s="2">
        <f>CE367+CK367</f>
        <v>3</v>
      </c>
      <c r="CQ367" s="2">
        <f>CF367+CL367</f>
        <v>0</v>
      </c>
      <c r="CR367" s="2">
        <f>CG367+CM367</f>
        <v>2</v>
      </c>
      <c r="CS367" s="2">
        <f>CH367+CN367</f>
        <v>1</v>
      </c>
      <c r="CV367" s="1">
        <f>6*C367/(B367+C367+D367+E367+F367)</f>
        <v>2.943700595538008</v>
      </c>
      <c r="CW367" s="1">
        <f>6*D367/(B367+C367+D367+E367+F367)</f>
        <v>0.24229558839320375</v>
      </c>
      <c r="CX367" s="1">
        <f>6*E367/(B367+C367+D367+E367+F367)</f>
        <v>2.0276458489927065</v>
      </c>
      <c r="CY367" s="1">
        <f>6*F367/(B367+C367+D367+E367+F367)</f>
        <v>0.78635796707608185</v>
      </c>
      <c r="DH367" s="1">
        <f t="shared" ref="DH367" si="205">100*C367/H367</f>
        <v>47.912221760646602</v>
      </c>
      <c r="DI367" s="1">
        <f t="shared" ref="DI367" si="206">100*D367/H367</f>
        <v>3.9436483385294201</v>
      </c>
      <c r="DJ367" s="27">
        <f t="shared" ref="DJ367" si="207">100*E367/H367</f>
        <v>33.002343280512051</v>
      </c>
      <c r="DK367" s="27">
        <f t="shared" ref="DK367" si="208">100*F367/H367</f>
        <v>12.798909426763409</v>
      </c>
      <c r="DL367" s="1">
        <f t="shared" ref="DL367" si="209">100*G367/H367</f>
        <v>2.3428771935485173</v>
      </c>
      <c r="DM367" s="3" t="s">
        <v>624</v>
      </c>
    </row>
    <row r="368" spans="1:117" x14ac:dyDescent="0.2">
      <c r="A368" s="27"/>
      <c r="C368" s="56"/>
      <c r="D368" s="23"/>
      <c r="E368" s="56"/>
      <c r="F368" s="52"/>
      <c r="G368" s="51"/>
      <c r="DH368" s="1"/>
      <c r="DI368" s="1"/>
      <c r="DJ368" s="1"/>
      <c r="DK368" s="31"/>
      <c r="DL368" s="1"/>
      <c r="DM368" s="28"/>
    </row>
    <row r="369" spans="1:122" x14ac:dyDescent="0.2">
      <c r="A369" s="2"/>
      <c r="C369" s="29"/>
      <c r="D369" s="29" t="s">
        <v>25</v>
      </c>
      <c r="E369" s="29"/>
      <c r="F369" s="29"/>
      <c r="G369" s="5"/>
      <c r="BX369" s="2" t="s">
        <v>147</v>
      </c>
      <c r="CE369" s="1" t="s">
        <v>29</v>
      </c>
      <c r="CK369" s="1" t="s">
        <v>30</v>
      </c>
      <c r="CO369" s="1" t="s">
        <v>31</v>
      </c>
      <c r="CU369" s="1" t="s">
        <v>24</v>
      </c>
      <c r="DH369" s="1"/>
      <c r="DI369" s="1"/>
      <c r="DJ369" s="1"/>
      <c r="DK369" s="1"/>
      <c r="DL369" s="1"/>
    </row>
    <row r="370" spans="1:122" x14ac:dyDescent="0.2">
      <c r="C370" s="47" t="s">
        <v>9</v>
      </c>
      <c r="D370" s="47" t="s">
        <v>10</v>
      </c>
      <c r="E370" s="47" t="s">
        <v>11</v>
      </c>
      <c r="F370" s="47" t="s">
        <v>12</v>
      </c>
      <c r="G370" s="12" t="s">
        <v>13</v>
      </c>
      <c r="H370" s="12" t="s">
        <v>14</v>
      </c>
      <c r="BY370" s="12" t="s">
        <v>16</v>
      </c>
      <c r="BZ370" s="1" t="s">
        <v>17</v>
      </c>
      <c r="CA370" s="12" t="s">
        <v>18</v>
      </c>
      <c r="CB370" s="12" t="s">
        <v>19</v>
      </c>
      <c r="CC370" s="12" t="s">
        <v>20</v>
      </c>
      <c r="CE370" s="12" t="s">
        <v>16</v>
      </c>
      <c r="CF370" s="1" t="s">
        <v>17</v>
      </c>
      <c r="CG370" s="12" t="s">
        <v>18</v>
      </c>
      <c r="CH370" s="12" t="s">
        <v>19</v>
      </c>
      <c r="CI370" s="12" t="s">
        <v>21</v>
      </c>
      <c r="CJ370" s="12"/>
      <c r="CK370" s="12" t="s">
        <v>22</v>
      </c>
      <c r="CL370" s="12" t="s">
        <v>17</v>
      </c>
      <c r="CM370" s="12" t="s">
        <v>11</v>
      </c>
      <c r="CN370" s="12" t="s">
        <v>12</v>
      </c>
      <c r="CP370" s="17" t="s">
        <v>16</v>
      </c>
      <c r="CQ370" s="17" t="s">
        <v>23</v>
      </c>
      <c r="CR370" s="17" t="s">
        <v>18</v>
      </c>
      <c r="CS370" s="17" t="s">
        <v>19</v>
      </c>
      <c r="CT370" s="17" t="s">
        <v>20</v>
      </c>
      <c r="CU370" s="1" t="s">
        <v>15</v>
      </c>
      <c r="CV370" s="1" t="s">
        <v>22</v>
      </c>
      <c r="CW370" s="1" t="s">
        <v>17</v>
      </c>
      <c r="CX370" s="1" t="s">
        <v>11</v>
      </c>
      <c r="CY370" s="1" t="s">
        <v>12</v>
      </c>
      <c r="DA370" s="1" t="s">
        <v>15</v>
      </c>
      <c r="DB370" s="1" t="s">
        <v>22</v>
      </c>
      <c r="DC370" s="1" t="s">
        <v>17</v>
      </c>
      <c r="DD370" s="1" t="s">
        <v>11</v>
      </c>
      <c r="DE370" s="1" t="s">
        <v>12</v>
      </c>
      <c r="DF370" s="1" t="s">
        <v>21</v>
      </c>
      <c r="DG370" s="1" t="s">
        <v>15</v>
      </c>
      <c r="DH370" s="1" t="s">
        <v>22</v>
      </c>
      <c r="DI370" s="1" t="s">
        <v>17</v>
      </c>
      <c r="DJ370" s="1" t="s">
        <v>11</v>
      </c>
      <c r="DK370" s="1" t="s">
        <v>12</v>
      </c>
      <c r="DL370" s="1" t="s">
        <v>13</v>
      </c>
    </row>
    <row r="371" spans="1:122" x14ac:dyDescent="0.2">
      <c r="A371" s="2" t="s">
        <v>347</v>
      </c>
      <c r="C371" s="29">
        <f>SUM(C373:C386)</f>
        <v>267937</v>
      </c>
      <c r="D371" s="29">
        <f>SUM(D373:D387)</f>
        <v>11527</v>
      </c>
      <c r="E371" s="29">
        <f>SUM(E373:E386)</f>
        <v>131681</v>
      </c>
      <c r="F371" s="29">
        <f>SUM(F373:F386)</f>
        <v>138574</v>
      </c>
      <c r="G371" s="29">
        <f>SUM(G373:G386)</f>
        <v>2176</v>
      </c>
      <c r="H371" s="1">
        <f>SUM(B371:G371)</f>
        <v>551895</v>
      </c>
      <c r="BY371" s="5">
        <v>10</v>
      </c>
      <c r="BZ371" s="5"/>
      <c r="CA371" s="5">
        <v>1</v>
      </c>
      <c r="CB371" s="1">
        <v>3</v>
      </c>
      <c r="CE371" s="5">
        <v>6</v>
      </c>
      <c r="CF371" s="5"/>
      <c r="CG371" s="5">
        <v>1</v>
      </c>
      <c r="CH371" s="5">
        <v>2</v>
      </c>
      <c r="CK371" s="5">
        <v>1</v>
      </c>
      <c r="CL371" s="5"/>
      <c r="CM371" s="5">
        <v>2</v>
      </c>
      <c r="CN371" s="5">
        <v>2</v>
      </c>
      <c r="CP371" s="2">
        <f>CE371+CK371</f>
        <v>7</v>
      </c>
      <c r="CQ371" s="2">
        <f>CF371+CL371</f>
        <v>0</v>
      </c>
      <c r="CR371" s="2">
        <f>CG371+CM371</f>
        <v>3</v>
      </c>
      <c r="CS371" s="2">
        <f>CH371+CN371</f>
        <v>4</v>
      </c>
      <c r="CT371" s="2">
        <f>CI371</f>
        <v>0</v>
      </c>
      <c r="CV371" s="1">
        <f>14*C371/(C371+D371+E371+F371)</f>
        <v>6.8237008362454272</v>
      </c>
      <c r="CW371" s="1">
        <f>14*D371/(C371+D371+E371+F371)</f>
        <v>0.29356453024181445</v>
      </c>
      <c r="CX371" s="1">
        <f>14*E371/(C371+D371+E371+F371)</f>
        <v>3.3535933813457421</v>
      </c>
      <c r="CY371" s="1">
        <f>14*F371/(C371+D371+E371+F371)</f>
        <v>3.5291412521670162</v>
      </c>
      <c r="DB371" s="1">
        <v>7</v>
      </c>
      <c r="DD371" s="1">
        <v>3</v>
      </c>
      <c r="DE371" s="1">
        <v>4</v>
      </c>
      <c r="DH371" s="1">
        <f>100*C371/H371</f>
        <v>48.548546372045408</v>
      </c>
      <c r="DI371" s="1">
        <f>100*D371/H371</f>
        <v>2.0886219298960853</v>
      </c>
      <c r="DJ371" s="1">
        <f>100*E371/H371</f>
        <v>23.859792170612163</v>
      </c>
      <c r="DK371" s="1">
        <f>100*F371/H371</f>
        <v>25.108761630382592</v>
      </c>
      <c r="DL371" s="1">
        <f>100*G371/H371</f>
        <v>0.39427789706375305</v>
      </c>
      <c r="DO371" s="1">
        <f>C371/BY371</f>
        <v>26793.7</v>
      </c>
      <c r="DQ371" s="1">
        <f>E371/CA371</f>
        <v>131681</v>
      </c>
      <c r="DR371" s="1">
        <f>F371/CB371</f>
        <v>46191.333333333336</v>
      </c>
    </row>
    <row r="372" spans="1:122" x14ac:dyDescent="0.2">
      <c r="A372" s="2" t="s">
        <v>409</v>
      </c>
      <c r="C372" s="56">
        <v>267937</v>
      </c>
      <c r="D372" s="56">
        <v>11527</v>
      </c>
      <c r="E372" s="56">
        <v>131681</v>
      </c>
      <c r="F372" s="56">
        <v>138574</v>
      </c>
      <c r="G372" s="29">
        <v>2176</v>
      </c>
      <c r="H372" s="1">
        <f>SUM(B372:G372)</f>
        <v>551895</v>
      </c>
      <c r="BY372" s="29" t="s">
        <v>25</v>
      </c>
      <c r="BZ372" s="5"/>
      <c r="CA372" s="5"/>
      <c r="CE372" s="5"/>
      <c r="CF372" s="5"/>
      <c r="CG372" s="5"/>
      <c r="CH372" s="5"/>
      <c r="CK372" s="5"/>
      <c r="CL372" s="5"/>
      <c r="CM372" s="5"/>
      <c r="CN372" s="5"/>
      <c r="CP372" s="2"/>
      <c r="CQ372" s="2"/>
      <c r="CR372" s="2"/>
      <c r="CS372" s="2"/>
      <c r="CT372" s="2"/>
      <c r="CV372" s="1">
        <f>14*C372/(C372+D372+E372+F372)</f>
        <v>6.8237008362454272</v>
      </c>
      <c r="CW372" s="1">
        <f>14*D372/(C372+D372+E372+F372)</f>
        <v>0.29356453024181445</v>
      </c>
      <c r="CX372" s="1">
        <f>14*E372/(C372+D372+E372+F372)</f>
        <v>3.3535933813457421</v>
      </c>
      <c r="CY372" s="1">
        <f>14*F372/(C372+D372+E372+F372)</f>
        <v>3.5291412521670162</v>
      </c>
      <c r="DB372" s="1">
        <v>7</v>
      </c>
      <c r="DD372" s="1">
        <v>3</v>
      </c>
      <c r="DE372" s="1">
        <v>4</v>
      </c>
      <c r="DH372" s="1"/>
      <c r="DI372" s="1"/>
      <c r="DJ372" s="1"/>
      <c r="DK372" s="1"/>
      <c r="DL372" s="1"/>
    </row>
    <row r="373" spans="1:122" x14ac:dyDescent="0.2">
      <c r="A373" s="27" t="s">
        <v>318</v>
      </c>
      <c r="C373" s="52">
        <v>16486</v>
      </c>
      <c r="D373" s="23">
        <v>852</v>
      </c>
      <c r="E373" s="56">
        <v>8401</v>
      </c>
      <c r="F373" s="56">
        <v>11144</v>
      </c>
      <c r="G373" s="35"/>
      <c r="H373" s="1">
        <f t="shared" ref="H373:H386" si="210">SUM(B373:G373)</f>
        <v>36883</v>
      </c>
      <c r="DH373" s="31">
        <f t="shared" ref="DH373:DH386" si="211">100*C373/H373</f>
        <v>44.698099395385405</v>
      </c>
      <c r="DI373" s="1">
        <f t="shared" ref="DI373:DI386" si="212">100*D373/H373</f>
        <v>2.3100073204457336</v>
      </c>
      <c r="DJ373" s="1">
        <f t="shared" ref="DJ373:DJ386" si="213">100*E373/H373</f>
        <v>22.777431336930292</v>
      </c>
      <c r="DK373" s="27">
        <f t="shared" ref="DK373:DK386" si="214">100*F373/H373</f>
        <v>30.214461947238565</v>
      </c>
      <c r="DL373" s="1">
        <f t="shared" ref="DL373:DL386" si="215">100*G373/H373</f>
        <v>0</v>
      </c>
      <c r="DM373" s="27" t="s">
        <v>695</v>
      </c>
    </row>
    <row r="374" spans="1:122" x14ac:dyDescent="0.2">
      <c r="A374" s="27" t="s">
        <v>319</v>
      </c>
      <c r="C374" s="56">
        <v>12931</v>
      </c>
      <c r="D374" s="23">
        <v>878</v>
      </c>
      <c r="E374" s="52">
        <v>23552</v>
      </c>
      <c r="F374" s="56">
        <v>5362</v>
      </c>
      <c r="H374" s="1">
        <f t="shared" si="210"/>
        <v>42723</v>
      </c>
      <c r="DH374" s="1">
        <f t="shared" si="211"/>
        <v>30.267069260117502</v>
      </c>
      <c r="DI374" s="1">
        <f t="shared" si="212"/>
        <v>2.0550991269339698</v>
      </c>
      <c r="DJ374" s="31">
        <f t="shared" si="213"/>
        <v>55.127214849144487</v>
      </c>
      <c r="DK374" s="1">
        <f t="shared" si="214"/>
        <v>12.55061676380404</v>
      </c>
      <c r="DL374" s="1">
        <f t="shared" si="215"/>
        <v>0</v>
      </c>
      <c r="DM374" s="27" t="s">
        <v>543</v>
      </c>
    </row>
    <row r="375" spans="1:122" x14ac:dyDescent="0.2">
      <c r="A375" s="27" t="s">
        <v>220</v>
      </c>
      <c r="C375" s="56">
        <v>16711</v>
      </c>
      <c r="D375" s="23">
        <v>839</v>
      </c>
      <c r="E375" s="56">
        <v>13143</v>
      </c>
      <c r="F375" s="52">
        <v>16843</v>
      </c>
      <c r="G375" s="51">
        <v>298</v>
      </c>
      <c r="H375" s="1">
        <f>SUM(B375:G375)</f>
        <v>47834</v>
      </c>
      <c r="BY375" s="12"/>
      <c r="CA375" s="12"/>
      <c r="CB375" s="12"/>
      <c r="CC375" s="12"/>
      <c r="CD375" s="12"/>
      <c r="CE375" s="12"/>
      <c r="CG375" s="12"/>
      <c r="CH375" s="12"/>
      <c r="CI375" s="12"/>
      <c r="CJ375" s="12"/>
      <c r="CK375" s="12"/>
      <c r="CL375" s="12"/>
      <c r="CM375" s="12"/>
      <c r="CN375" s="12"/>
      <c r="DH375" s="27">
        <f t="shared" si="211"/>
        <v>34.935401597190285</v>
      </c>
      <c r="DI375" s="1">
        <f t="shared" si="212"/>
        <v>1.753982522891667</v>
      </c>
      <c r="DJ375" s="1">
        <f t="shared" si="213"/>
        <v>27.476272107705817</v>
      </c>
      <c r="DK375" s="31">
        <f t="shared" si="214"/>
        <v>35.211355939290044</v>
      </c>
      <c r="DL375" s="1">
        <f t="shared" si="215"/>
        <v>0.62298783292218929</v>
      </c>
      <c r="DM375" s="28" t="s">
        <v>696</v>
      </c>
    </row>
    <row r="376" spans="1:122" x14ac:dyDescent="0.2">
      <c r="A376" s="27" t="s">
        <v>280</v>
      </c>
      <c r="C376" s="52">
        <v>23273</v>
      </c>
      <c r="D376" s="23">
        <v>961</v>
      </c>
      <c r="E376" s="56">
        <v>7545</v>
      </c>
      <c r="F376" s="56">
        <v>9978</v>
      </c>
      <c r="G376" s="51">
        <v>208</v>
      </c>
      <c r="H376" s="1">
        <f t="shared" si="210"/>
        <v>41965</v>
      </c>
      <c r="DH376" s="31">
        <f t="shared" si="211"/>
        <v>55.458119861789584</v>
      </c>
      <c r="DI376" s="1">
        <f t="shared" si="212"/>
        <v>2.290003574407244</v>
      </c>
      <c r="DJ376" s="1">
        <f t="shared" si="213"/>
        <v>17.979268437984036</v>
      </c>
      <c r="DK376" s="27">
        <f t="shared" si="214"/>
        <v>23.776956987966162</v>
      </c>
      <c r="DL376" s="1">
        <f t="shared" si="215"/>
        <v>0.49565113785297271</v>
      </c>
      <c r="DM376" s="27" t="s">
        <v>542</v>
      </c>
    </row>
    <row r="377" spans="1:122" x14ac:dyDescent="0.2">
      <c r="A377" s="27" t="s">
        <v>321</v>
      </c>
      <c r="C377" s="52">
        <v>26315</v>
      </c>
      <c r="D377" s="23">
        <v>994</v>
      </c>
      <c r="E377" s="56">
        <v>5076</v>
      </c>
      <c r="F377" s="56">
        <v>5131</v>
      </c>
      <c r="H377" s="1">
        <f t="shared" si="210"/>
        <v>37516</v>
      </c>
      <c r="DH377" s="31">
        <f t="shared" si="211"/>
        <v>70.143405480328397</v>
      </c>
      <c r="DI377" s="1">
        <f t="shared" si="212"/>
        <v>2.6495361978889007</v>
      </c>
      <c r="DJ377" s="1">
        <f t="shared" si="213"/>
        <v>13.530227103102677</v>
      </c>
      <c r="DK377" s="1">
        <f t="shared" si="214"/>
        <v>13.67683121868003</v>
      </c>
      <c r="DL377" s="1">
        <f t="shared" si="215"/>
        <v>0</v>
      </c>
      <c r="DM377" s="27" t="s">
        <v>544</v>
      </c>
    </row>
    <row r="378" spans="1:122" x14ac:dyDescent="0.2">
      <c r="A378" s="27" t="s">
        <v>322</v>
      </c>
      <c r="C378" s="52">
        <v>25050</v>
      </c>
      <c r="D378" s="23">
        <v>993</v>
      </c>
      <c r="E378" s="56">
        <v>5381</v>
      </c>
      <c r="F378" s="56">
        <v>4783</v>
      </c>
      <c r="H378" s="1">
        <f t="shared" si="210"/>
        <v>36207</v>
      </c>
      <c r="DH378" s="31">
        <f t="shared" si="211"/>
        <v>69.185516612809678</v>
      </c>
      <c r="DI378" s="1">
        <f t="shared" si="212"/>
        <v>2.7425635926754497</v>
      </c>
      <c r="DJ378" s="1">
        <f t="shared" si="213"/>
        <v>14.86176706161792</v>
      </c>
      <c r="DK378" s="1">
        <f t="shared" si="214"/>
        <v>13.210152732896953</v>
      </c>
      <c r="DL378" s="1">
        <f t="shared" si="215"/>
        <v>0</v>
      </c>
      <c r="DM378" s="27" t="s">
        <v>705</v>
      </c>
    </row>
    <row r="379" spans="1:122" x14ac:dyDescent="0.2">
      <c r="A379" s="27" t="s">
        <v>320</v>
      </c>
      <c r="C379" s="52">
        <v>21683</v>
      </c>
      <c r="D379" s="56">
        <v>1030</v>
      </c>
      <c r="E379" s="56">
        <v>6504</v>
      </c>
      <c r="F379" s="56">
        <v>7396</v>
      </c>
      <c r="G379" s="35"/>
      <c r="H379" s="1">
        <f>SUM(B379:G379)</f>
        <v>36613</v>
      </c>
      <c r="DH379" s="31">
        <f t="shared" si="211"/>
        <v>59.222134214623225</v>
      </c>
      <c r="DI379" s="1">
        <f t="shared" si="212"/>
        <v>2.813208423237648</v>
      </c>
      <c r="DJ379" s="1">
        <f t="shared" si="213"/>
        <v>17.764182121104525</v>
      </c>
      <c r="DK379" s="1">
        <f t="shared" si="214"/>
        <v>20.200475241034606</v>
      </c>
      <c r="DL379" s="1">
        <f t="shared" si="215"/>
        <v>0</v>
      </c>
      <c r="DM379" s="27" t="s">
        <v>707</v>
      </c>
    </row>
    <row r="380" spans="1:122" x14ac:dyDescent="0.2">
      <c r="A380" s="27" t="s">
        <v>221</v>
      </c>
      <c r="C380" s="56">
        <v>12401</v>
      </c>
      <c r="D380" s="23">
        <v>658</v>
      </c>
      <c r="E380" s="56">
        <v>9234</v>
      </c>
      <c r="F380" s="52">
        <v>14921</v>
      </c>
      <c r="G380" s="1">
        <v>501</v>
      </c>
      <c r="H380" s="1">
        <f t="shared" si="210"/>
        <v>37715</v>
      </c>
      <c r="DH380" s="27">
        <f t="shared" si="211"/>
        <v>32.880816651199787</v>
      </c>
      <c r="DI380" s="1">
        <f t="shared" si="212"/>
        <v>1.7446639268195678</v>
      </c>
      <c r="DJ380" s="1">
        <f t="shared" si="213"/>
        <v>24.483627204030228</v>
      </c>
      <c r="DK380" s="31">
        <f t="shared" si="214"/>
        <v>39.562508285827917</v>
      </c>
      <c r="DL380" s="1">
        <f t="shared" si="215"/>
        <v>1.3283839321224977</v>
      </c>
      <c r="DM380" s="27" t="s">
        <v>414</v>
      </c>
    </row>
    <row r="381" spans="1:122" x14ac:dyDescent="0.2">
      <c r="A381" s="27" t="s">
        <v>222</v>
      </c>
      <c r="C381" s="52">
        <v>18592</v>
      </c>
      <c r="D381" s="23">
        <v>686</v>
      </c>
      <c r="E381" s="56">
        <v>11287</v>
      </c>
      <c r="F381" s="56">
        <v>14115</v>
      </c>
      <c r="G381" s="51">
        <v>93</v>
      </c>
      <c r="H381" s="1">
        <f t="shared" si="210"/>
        <v>44773</v>
      </c>
      <c r="DH381" s="3">
        <f t="shared" si="211"/>
        <v>41.525026243494963</v>
      </c>
      <c r="DI381" s="1">
        <f t="shared" si="212"/>
        <v>1.532173408080763</v>
      </c>
      <c r="DJ381" s="1">
        <f t="shared" si="213"/>
        <v>25.209389587474593</v>
      </c>
      <c r="DK381" s="2">
        <f t="shared" si="214"/>
        <v>31.525696290174881</v>
      </c>
      <c r="DL381" s="1">
        <f t="shared" si="215"/>
        <v>0.20771447077479732</v>
      </c>
      <c r="DM381" s="27" t="s">
        <v>611</v>
      </c>
    </row>
    <row r="382" spans="1:122" x14ac:dyDescent="0.2">
      <c r="A382" s="27" t="s">
        <v>223</v>
      </c>
      <c r="C382" s="52">
        <v>19166</v>
      </c>
      <c r="D382" s="23">
        <v>846</v>
      </c>
      <c r="E382" s="56">
        <v>12165</v>
      </c>
      <c r="F382" s="56">
        <v>13909</v>
      </c>
      <c r="G382" s="35"/>
      <c r="H382" s="1">
        <f>SUM(B382:G382)</f>
        <v>46086</v>
      </c>
      <c r="DH382" s="3">
        <f t="shared" si="211"/>
        <v>41.587466909690576</v>
      </c>
      <c r="DI382" s="1">
        <f t="shared" si="212"/>
        <v>1.8356984767608384</v>
      </c>
      <c r="DJ382" s="2">
        <f t="shared" si="213"/>
        <v>26.396302564770213</v>
      </c>
      <c r="DK382" s="27">
        <f t="shared" si="214"/>
        <v>30.180532048778371</v>
      </c>
      <c r="DL382" s="1">
        <f t="shared" si="215"/>
        <v>0</v>
      </c>
      <c r="DM382" s="27" t="s">
        <v>706</v>
      </c>
    </row>
    <row r="383" spans="1:122" x14ac:dyDescent="0.2">
      <c r="A383" s="27" t="s">
        <v>368</v>
      </c>
      <c r="C383" s="52">
        <v>26004</v>
      </c>
      <c r="D383" s="23">
        <v>902</v>
      </c>
      <c r="E383" s="56">
        <v>5774</v>
      </c>
      <c r="F383" s="56">
        <v>7499</v>
      </c>
      <c r="G383" s="35"/>
      <c r="H383" s="1">
        <f t="shared" si="210"/>
        <v>40179</v>
      </c>
      <c r="DH383" s="31">
        <f t="shared" si="211"/>
        <v>64.720376315985959</v>
      </c>
      <c r="DI383" s="1">
        <f t="shared" si="212"/>
        <v>2.2449538316035742</v>
      </c>
      <c r="DJ383" s="1">
        <f t="shared" si="213"/>
        <v>14.370691157072102</v>
      </c>
      <c r="DK383" s="1">
        <f t="shared" si="214"/>
        <v>18.663978695338361</v>
      </c>
      <c r="DL383" s="1">
        <f t="shared" si="215"/>
        <v>0</v>
      </c>
      <c r="DM383" s="27" t="s">
        <v>540</v>
      </c>
    </row>
    <row r="384" spans="1:122" x14ac:dyDescent="0.2">
      <c r="A384" s="27" t="s">
        <v>323</v>
      </c>
      <c r="C384" s="52">
        <v>20547</v>
      </c>
      <c r="D384" s="23">
        <v>575</v>
      </c>
      <c r="E384" s="56">
        <v>5550</v>
      </c>
      <c r="F384" s="56">
        <v>5930</v>
      </c>
      <c r="G384" s="50">
        <v>1076</v>
      </c>
      <c r="H384" s="1">
        <f t="shared" si="210"/>
        <v>33678</v>
      </c>
      <c r="BY384" s="12"/>
      <c r="CA384" s="12"/>
      <c r="CB384" s="12"/>
      <c r="CC384" s="12"/>
      <c r="CD384" s="12"/>
      <c r="DH384" s="31">
        <f t="shared" si="211"/>
        <v>61.010154997327632</v>
      </c>
      <c r="DI384" s="1">
        <f t="shared" si="212"/>
        <v>1.7073460419264801</v>
      </c>
      <c r="DJ384" s="1">
        <f t="shared" si="213"/>
        <v>16.479600926420808</v>
      </c>
      <c r="DK384" s="1">
        <f t="shared" si="214"/>
        <v>17.607933962824397</v>
      </c>
      <c r="DL384" s="1">
        <f t="shared" si="215"/>
        <v>3.1949640715006828</v>
      </c>
      <c r="DM384" s="27" t="s">
        <v>358</v>
      </c>
    </row>
    <row r="385" spans="1:122" x14ac:dyDescent="0.2">
      <c r="A385" s="27" t="s">
        <v>110</v>
      </c>
      <c r="C385" s="52">
        <v>19673</v>
      </c>
      <c r="D385" s="23">
        <v>761</v>
      </c>
      <c r="E385" s="56">
        <v>7832</v>
      </c>
      <c r="F385" s="56">
        <v>11244</v>
      </c>
      <c r="G385" s="35"/>
      <c r="H385" s="1">
        <f>SUM(B385:G385)</f>
        <v>39510</v>
      </c>
      <c r="DH385" s="31">
        <f t="shared" si="211"/>
        <v>49.792457605669448</v>
      </c>
      <c r="DI385" s="1">
        <f t="shared" si="212"/>
        <v>1.9260946595798532</v>
      </c>
      <c r="DJ385" s="1">
        <f t="shared" si="213"/>
        <v>19.822829663376361</v>
      </c>
      <c r="DK385" s="1">
        <f t="shared" si="214"/>
        <v>28.458618071374335</v>
      </c>
      <c r="DL385" s="1">
        <f t="shared" si="215"/>
        <v>0</v>
      </c>
      <c r="DM385" s="27" t="s">
        <v>545</v>
      </c>
    </row>
    <row r="386" spans="1:122" x14ac:dyDescent="0.2">
      <c r="A386" s="63" t="s">
        <v>324</v>
      </c>
      <c r="C386" s="56">
        <v>9105</v>
      </c>
      <c r="D386" s="23">
        <v>552</v>
      </c>
      <c r="E386" s="56">
        <v>10237</v>
      </c>
      <c r="F386" s="52">
        <v>10319</v>
      </c>
      <c r="H386" s="1">
        <f t="shared" si="210"/>
        <v>30213</v>
      </c>
      <c r="DH386" s="27">
        <f t="shared" si="211"/>
        <v>30.13603415748188</v>
      </c>
      <c r="DI386" s="1">
        <f t="shared" si="212"/>
        <v>1.8270281004865456</v>
      </c>
      <c r="DJ386" s="2">
        <f t="shared" si="213"/>
        <v>33.88276569688545</v>
      </c>
      <c r="DK386" s="31">
        <f t="shared" si="214"/>
        <v>34.154172045146126</v>
      </c>
      <c r="DL386" s="1">
        <f t="shared" si="215"/>
        <v>0</v>
      </c>
      <c r="DM386" s="27" t="s">
        <v>541</v>
      </c>
    </row>
    <row r="387" spans="1:122" x14ac:dyDescent="0.2">
      <c r="A387" s="19"/>
      <c r="C387" s="7"/>
      <c r="D387" s="7">
        <v>0</v>
      </c>
      <c r="E387" s="7"/>
      <c r="F387" s="7"/>
      <c r="G387" s="7"/>
      <c r="BY387" s="12" t="s">
        <v>16</v>
      </c>
      <c r="BZ387" s="1" t="s">
        <v>17</v>
      </c>
      <c r="CA387" s="12" t="s">
        <v>18</v>
      </c>
      <c r="CB387" s="12" t="s">
        <v>19</v>
      </c>
      <c r="DH387" s="1"/>
      <c r="DI387" s="1"/>
      <c r="DJ387" s="1"/>
      <c r="DK387" s="1"/>
      <c r="DL387" s="1"/>
      <c r="DM387" s="3" t="s">
        <v>686</v>
      </c>
    </row>
    <row r="388" spans="1:122" x14ac:dyDescent="0.2">
      <c r="C388" s="12" t="s">
        <v>9</v>
      </c>
      <c r="D388" s="12" t="s">
        <v>10</v>
      </c>
      <c r="E388" s="12" t="s">
        <v>11</v>
      </c>
      <c r="F388" s="12" t="s">
        <v>12</v>
      </c>
      <c r="G388" s="12" t="s">
        <v>13</v>
      </c>
      <c r="H388" s="12" t="s">
        <v>14</v>
      </c>
      <c r="BX388" s="2" t="s">
        <v>147</v>
      </c>
      <c r="CD388" s="27" t="s">
        <v>25</v>
      </c>
      <c r="CE388" s="1" t="s">
        <v>29</v>
      </c>
      <c r="CK388" s="1" t="s">
        <v>43</v>
      </c>
      <c r="CO388" s="1" t="s">
        <v>4</v>
      </c>
      <c r="CV388" s="1" t="s">
        <v>24</v>
      </c>
    </row>
    <row r="389" spans="1:122" x14ac:dyDescent="0.2">
      <c r="A389" s="2" t="s">
        <v>348</v>
      </c>
      <c r="C389" s="5">
        <f>SUM(C403,C417,C430)</f>
        <v>1150101</v>
      </c>
      <c r="D389" s="5">
        <f>SUM(D403,D417,D430)</f>
        <v>48742</v>
      </c>
      <c r="E389" s="5">
        <f>SUM(E403,E417,E430)</f>
        <v>473416</v>
      </c>
      <c r="F389" s="5">
        <f>SUM(F403,F417,F430)</f>
        <v>224800</v>
      </c>
      <c r="G389" s="5">
        <f>SUM(G403,G417,G430)</f>
        <v>33582</v>
      </c>
      <c r="H389" s="1">
        <f>SUM(B389:G389)</f>
        <v>1930641</v>
      </c>
      <c r="BY389" s="5">
        <f>SUM(BY403,BY417,BY430)</f>
        <v>29</v>
      </c>
      <c r="BZ389" s="5">
        <f>SUM(BZ403,BZ417,BZ430)</f>
        <v>0</v>
      </c>
      <c r="CA389" s="5">
        <f>SUM(CA403,CA417,CA430)</f>
        <v>4</v>
      </c>
      <c r="CB389" s="5">
        <f>SUM(CB403,CB417,CB430)</f>
        <v>1</v>
      </c>
      <c r="CC389" s="29" t="s">
        <v>25</v>
      </c>
      <c r="CD389" s="29" t="s">
        <v>25</v>
      </c>
      <c r="CE389" s="5">
        <f>SUM(CE403,CE417,CE430)</f>
        <v>18</v>
      </c>
      <c r="CF389" s="5">
        <f>SUM(CF403,CF417,CF430)</f>
        <v>0</v>
      </c>
      <c r="CG389" s="5">
        <f>SUM(CG403,CG417,CG430)</f>
        <v>2</v>
      </c>
      <c r="CH389" s="5">
        <f>SUM(CH403,CH417,CH430)</f>
        <v>1</v>
      </c>
      <c r="CI389" s="29" t="s">
        <v>25</v>
      </c>
      <c r="CJ389" s="29" t="s">
        <v>25</v>
      </c>
      <c r="CK389" s="5">
        <f>SUM(CK403,CK417,CK430)</f>
        <v>3</v>
      </c>
      <c r="CL389" s="5">
        <f>SUM(CL403,CL417,CL430)</f>
        <v>0</v>
      </c>
      <c r="CM389" s="5">
        <f>SUM(CM403,CM417,CM430)</f>
        <v>7</v>
      </c>
      <c r="CN389" s="5">
        <f>SUM(CN403,CN417,CN430)</f>
        <v>3</v>
      </c>
      <c r="CP389" s="2">
        <f>CE389+CK389</f>
        <v>21</v>
      </c>
      <c r="CQ389" s="2">
        <f>CF389+CL389</f>
        <v>0</v>
      </c>
      <c r="CR389" s="2">
        <f>CG389+CM389</f>
        <v>9</v>
      </c>
      <c r="CS389" s="2">
        <f>CH389+CN389</f>
        <v>4</v>
      </c>
      <c r="CT389" s="2" t="str">
        <f>CI389</f>
        <v xml:space="preserve"> </v>
      </c>
      <c r="CV389" s="1">
        <f>34*C389/(C389+D389+E389+F389)</f>
        <v>20.612660966264094</v>
      </c>
      <c r="CW389" s="1">
        <f>34*D389/(C389+D389+E389+F389)</f>
        <v>0.87357746912457657</v>
      </c>
      <c r="CX389" s="1">
        <f>34*E389/(C389+D389+E389+F389)</f>
        <v>8.484788295988686</v>
      </c>
      <c r="CY389" s="1">
        <f>34*F389/(C389+D389+E389+F389)</f>
        <v>4.028973268622642</v>
      </c>
      <c r="DB389" s="1">
        <v>21</v>
      </c>
      <c r="DC389" s="1">
        <v>1</v>
      </c>
      <c r="DD389" s="1">
        <v>8</v>
      </c>
      <c r="DE389" s="1">
        <v>4</v>
      </c>
      <c r="DH389" s="1">
        <f>100*C389/H389</f>
        <v>59.570940428593403</v>
      </c>
      <c r="DI389" s="1">
        <f>100*D389/H389</f>
        <v>2.5246537289946707</v>
      </c>
      <c r="DJ389" s="1">
        <f>100*E389/H389</f>
        <v>24.521182343066371</v>
      </c>
      <c r="DK389" s="1">
        <f>100*F389/H389</f>
        <v>11.643801203848877</v>
      </c>
      <c r="DL389" s="1">
        <f>100*G389/H389</f>
        <v>1.7394222954966769</v>
      </c>
      <c r="DM389" s="3" t="s">
        <v>610</v>
      </c>
      <c r="DO389" s="1">
        <f>C389/BY389</f>
        <v>39658.65517241379</v>
      </c>
      <c r="DQ389" s="1">
        <f>E389/CA389</f>
        <v>118354</v>
      </c>
      <c r="DR389" s="1">
        <f>F389/CB389</f>
        <v>224800</v>
      </c>
    </row>
    <row r="390" spans="1:122" x14ac:dyDescent="0.2">
      <c r="A390" s="1" t="s">
        <v>44</v>
      </c>
      <c r="C390" s="50">
        <v>1150101</v>
      </c>
      <c r="D390" s="50">
        <v>48742</v>
      </c>
      <c r="E390" s="50">
        <v>473416</v>
      </c>
      <c r="F390" s="50">
        <v>224800</v>
      </c>
      <c r="G390" s="27">
        <v>33582</v>
      </c>
      <c r="BY390" s="1">
        <v>29</v>
      </c>
      <c r="CA390" s="1">
        <v>4</v>
      </c>
      <c r="CB390" s="1">
        <v>1</v>
      </c>
      <c r="CV390" s="1">
        <f>34*C390/(C390+D390+E390+F390)</f>
        <v>20.612660966264094</v>
      </c>
      <c r="CW390" s="1">
        <f>34*D390/(C390+D390+E390+F390)</f>
        <v>0.87357746912457657</v>
      </c>
      <c r="CX390" s="1">
        <f>34*E390/(C390+D390+E390+F390)</f>
        <v>8.484788295988686</v>
      </c>
      <c r="CY390" s="1">
        <f>34*F390/(C390+D390+E390+F390)</f>
        <v>4.028973268622642</v>
      </c>
      <c r="DB390" s="27">
        <v>21</v>
      </c>
      <c r="DC390" s="27">
        <v>1</v>
      </c>
      <c r="DD390" s="27">
        <v>8</v>
      </c>
      <c r="DE390" s="1">
        <v>4</v>
      </c>
    </row>
    <row r="391" spans="1:122" x14ac:dyDescent="0.2">
      <c r="C391" s="50"/>
      <c r="D391" s="50">
        <v>0</v>
      </c>
      <c r="E391" s="50"/>
      <c r="F391" s="50"/>
      <c r="DB391" s="27"/>
      <c r="DC391" s="27"/>
      <c r="DD391" s="27"/>
    </row>
    <row r="392" spans="1:122" x14ac:dyDescent="0.2">
      <c r="A392" s="27" t="s">
        <v>228</v>
      </c>
      <c r="C392" s="52">
        <v>37263</v>
      </c>
      <c r="D392" s="56">
        <v>1246</v>
      </c>
      <c r="E392" s="56">
        <v>15172</v>
      </c>
      <c r="F392" s="56">
        <v>4255</v>
      </c>
      <c r="G392" s="43">
        <v>494</v>
      </c>
      <c r="H392" s="1">
        <f>SUM(B392:G392)</f>
        <v>58430</v>
      </c>
      <c r="DH392" s="31">
        <f t="shared" ref="DH392:DH403" si="216">100*C392/H392</f>
        <v>63.773746363169607</v>
      </c>
      <c r="DI392" s="1">
        <f t="shared" ref="DI392:DI403" si="217">100*D392/H392</f>
        <v>2.1324661988704432</v>
      </c>
      <c r="DJ392" s="1">
        <f t="shared" ref="DJ392:DJ403" si="218">100*E392/H392</f>
        <v>25.966113297963375</v>
      </c>
      <c r="DK392" s="1">
        <f t="shared" ref="DK392:DK403" si="219">100*F392/H392</f>
        <v>7.2822180386787609</v>
      </c>
      <c r="DL392" s="1">
        <f t="shared" ref="DL392:DL403" si="220">100*G392/H392</f>
        <v>0.84545610131781623</v>
      </c>
      <c r="DM392" s="27" t="s">
        <v>565</v>
      </c>
    </row>
    <row r="393" spans="1:122" x14ac:dyDescent="0.2">
      <c r="A393" s="27" t="s">
        <v>226</v>
      </c>
      <c r="C393" s="52">
        <v>42415</v>
      </c>
      <c r="D393" s="56">
        <v>1691</v>
      </c>
      <c r="E393" s="56">
        <v>14396</v>
      </c>
      <c r="F393" s="56">
        <v>4915</v>
      </c>
      <c r="G393" s="43">
        <v>145</v>
      </c>
      <c r="H393" s="1">
        <f t="shared" ref="H393:H399" si="221">SUM(B393:G393)</f>
        <v>63562</v>
      </c>
      <c r="DH393" s="31">
        <f t="shared" si="216"/>
        <v>66.730121770869388</v>
      </c>
      <c r="DI393" s="1">
        <f t="shared" si="217"/>
        <v>2.6603945753752241</v>
      </c>
      <c r="DJ393" s="1">
        <f t="shared" si="218"/>
        <v>22.648752399232247</v>
      </c>
      <c r="DK393" s="2">
        <f t="shared" si="219"/>
        <v>7.7326075328026178</v>
      </c>
      <c r="DL393" s="1">
        <f t="shared" si="220"/>
        <v>0.22812372172052484</v>
      </c>
      <c r="DM393" s="27" t="s">
        <v>427</v>
      </c>
    </row>
    <row r="394" spans="1:122" x14ac:dyDescent="0.2">
      <c r="A394" s="27" t="s">
        <v>224</v>
      </c>
      <c r="C394" s="52">
        <v>43706</v>
      </c>
      <c r="D394" s="56">
        <v>1734</v>
      </c>
      <c r="E394" s="56">
        <v>16379</v>
      </c>
      <c r="F394" s="56">
        <v>4532</v>
      </c>
      <c r="G394" s="43"/>
      <c r="H394" s="1">
        <f t="shared" si="221"/>
        <v>66351</v>
      </c>
      <c r="DH394" s="31">
        <f t="shared" si="216"/>
        <v>65.870898705369925</v>
      </c>
      <c r="DI394" s="1">
        <f t="shared" si="217"/>
        <v>2.6133743274404306</v>
      </c>
      <c r="DJ394" s="1">
        <f t="shared" si="218"/>
        <v>24.685385299392625</v>
      </c>
      <c r="DK394" s="1">
        <f t="shared" si="219"/>
        <v>6.8303416677970192</v>
      </c>
      <c r="DL394" s="1">
        <f t="shared" si="220"/>
        <v>0</v>
      </c>
      <c r="DM394" s="27" t="s">
        <v>566</v>
      </c>
    </row>
    <row r="395" spans="1:122" x14ac:dyDescent="0.2">
      <c r="A395" s="27" t="s">
        <v>111</v>
      </c>
      <c r="C395" s="56">
        <v>27746</v>
      </c>
      <c r="D395" s="56">
        <v>1347</v>
      </c>
      <c r="E395" s="52">
        <v>28496</v>
      </c>
      <c r="F395" s="56">
        <v>3412</v>
      </c>
      <c r="G395" s="43">
        <v>248</v>
      </c>
      <c r="H395" s="1">
        <f t="shared" si="221"/>
        <v>61249</v>
      </c>
      <c r="DH395" s="27">
        <f t="shared" si="216"/>
        <v>45.300331433982599</v>
      </c>
      <c r="DI395" s="1">
        <f t="shared" si="217"/>
        <v>2.199219579095169</v>
      </c>
      <c r="DJ395" s="31">
        <f t="shared" si="218"/>
        <v>46.524841221897503</v>
      </c>
      <c r="DK395" s="18">
        <f t="shared" si="219"/>
        <v>5.5707031951542065</v>
      </c>
      <c r="DL395" s="1">
        <f t="shared" si="220"/>
        <v>0.40490456987052847</v>
      </c>
      <c r="DM395" s="27" t="s">
        <v>567</v>
      </c>
    </row>
    <row r="396" spans="1:122" x14ac:dyDescent="0.2">
      <c r="A396" s="27" t="s">
        <v>229</v>
      </c>
      <c r="C396" s="52">
        <v>37858</v>
      </c>
      <c r="D396" s="56">
        <v>1586</v>
      </c>
      <c r="E396" s="56">
        <v>19108</v>
      </c>
      <c r="F396" s="56">
        <v>3128</v>
      </c>
      <c r="G396" s="43">
        <v>839</v>
      </c>
      <c r="H396" s="1">
        <f t="shared" si="221"/>
        <v>62519</v>
      </c>
      <c r="DH396" s="31">
        <f t="shared" si="216"/>
        <v>60.554391464994644</v>
      </c>
      <c r="DI396" s="1">
        <f t="shared" si="217"/>
        <v>2.5368288040435707</v>
      </c>
      <c r="DJ396" s="27">
        <f t="shared" si="218"/>
        <v>30.563508693357221</v>
      </c>
      <c r="DK396" s="1">
        <f t="shared" si="219"/>
        <v>5.0032790031830325</v>
      </c>
      <c r="DL396" s="1">
        <f t="shared" si="220"/>
        <v>1.3419920344215359</v>
      </c>
      <c r="DM396" s="27" t="s">
        <v>568</v>
      </c>
    </row>
    <row r="397" spans="1:122" x14ac:dyDescent="0.2">
      <c r="A397" s="27" t="s">
        <v>225</v>
      </c>
      <c r="C397" s="52">
        <v>38229</v>
      </c>
      <c r="D397" s="56">
        <v>1360</v>
      </c>
      <c r="E397" s="56">
        <v>20038</v>
      </c>
      <c r="F397" s="56">
        <v>3665</v>
      </c>
      <c r="G397" s="43"/>
      <c r="H397" s="1">
        <f t="shared" si="221"/>
        <v>63292</v>
      </c>
      <c r="DH397" s="31">
        <f t="shared" si="216"/>
        <v>60.400998546419771</v>
      </c>
      <c r="DI397" s="1">
        <f t="shared" si="217"/>
        <v>2.1487707767174364</v>
      </c>
      <c r="DJ397" s="2">
        <f t="shared" si="218"/>
        <v>31.659609429311761</v>
      </c>
      <c r="DK397" s="1">
        <f t="shared" si="219"/>
        <v>5.7906212475510337</v>
      </c>
      <c r="DL397" s="1">
        <f t="shared" si="220"/>
        <v>0</v>
      </c>
      <c r="DM397" s="27" t="s">
        <v>569</v>
      </c>
    </row>
    <row r="398" spans="1:122" x14ac:dyDescent="0.2">
      <c r="A398" s="27" t="s">
        <v>227</v>
      </c>
      <c r="C398" s="52">
        <v>30669</v>
      </c>
      <c r="D398" s="56">
        <v>2146</v>
      </c>
      <c r="E398" s="56">
        <v>29083</v>
      </c>
      <c r="F398" s="56">
        <v>4770</v>
      </c>
      <c r="G398" s="43">
        <v>140</v>
      </c>
      <c r="H398" s="1">
        <f t="shared" si="221"/>
        <v>66808</v>
      </c>
      <c r="DH398" s="31">
        <f t="shared" si="216"/>
        <v>45.906178900730453</v>
      </c>
      <c r="DI398" s="27">
        <f t="shared" si="217"/>
        <v>3.2121901568674409</v>
      </c>
      <c r="DJ398" s="2">
        <f t="shared" si="218"/>
        <v>43.532211711172316</v>
      </c>
      <c r="DK398" s="27">
        <f t="shared" si="219"/>
        <v>7.1398634894024671</v>
      </c>
      <c r="DL398" s="1">
        <f t="shared" si="220"/>
        <v>0.20955574182732606</v>
      </c>
      <c r="DM398" s="27" t="s">
        <v>801</v>
      </c>
    </row>
    <row r="399" spans="1:122" x14ac:dyDescent="0.2">
      <c r="A399" s="27" t="s">
        <v>230</v>
      </c>
      <c r="C399" s="52">
        <v>19694</v>
      </c>
      <c r="D399" s="56">
        <v>1229</v>
      </c>
      <c r="E399" s="56">
        <v>14762</v>
      </c>
      <c r="F399" s="56">
        <v>4006</v>
      </c>
      <c r="G399" s="43">
        <v>1356</v>
      </c>
      <c r="H399" s="1">
        <f t="shared" si="221"/>
        <v>41047</v>
      </c>
      <c r="DH399" s="31">
        <f t="shared" si="216"/>
        <v>47.979145857188101</v>
      </c>
      <c r="DI399" s="1">
        <f t="shared" si="217"/>
        <v>2.9941286817550612</v>
      </c>
      <c r="DJ399" s="27">
        <f t="shared" si="218"/>
        <v>35.963651423977389</v>
      </c>
      <c r="DK399" s="27">
        <f t="shared" si="219"/>
        <v>9.7595439374375719</v>
      </c>
      <c r="DL399" s="1">
        <f t="shared" si="220"/>
        <v>3.3035300996418742</v>
      </c>
      <c r="DM399" s="27" t="s">
        <v>570</v>
      </c>
    </row>
    <row r="400" spans="1:122" x14ac:dyDescent="0.2">
      <c r="A400" s="27" t="s">
        <v>231</v>
      </c>
      <c r="C400" s="56">
        <v>17885</v>
      </c>
      <c r="D400" s="23">
        <v>846</v>
      </c>
      <c r="E400" s="52">
        <v>20644</v>
      </c>
      <c r="F400" s="56">
        <v>3605</v>
      </c>
      <c r="G400" s="43">
        <v>2013</v>
      </c>
      <c r="H400" s="1">
        <f>SUM(B400:G400)</f>
        <v>44993</v>
      </c>
      <c r="DH400" s="27">
        <f t="shared" si="216"/>
        <v>39.750627875447293</v>
      </c>
      <c r="DI400" s="1">
        <f t="shared" si="217"/>
        <v>1.8802924899428799</v>
      </c>
      <c r="DJ400" s="31">
        <f t="shared" si="218"/>
        <v>45.882692863334299</v>
      </c>
      <c r="DK400" s="1">
        <f t="shared" si="219"/>
        <v>8.0123574778298838</v>
      </c>
      <c r="DL400" s="1">
        <f t="shared" si="220"/>
        <v>4.4740292934456471</v>
      </c>
      <c r="DM400" s="27" t="s">
        <v>571</v>
      </c>
    </row>
    <row r="401" spans="1:117" x14ac:dyDescent="0.2">
      <c r="A401" s="27" t="s">
        <v>325</v>
      </c>
      <c r="C401" s="52">
        <v>32760</v>
      </c>
      <c r="D401" s="56">
        <v>1384</v>
      </c>
      <c r="E401" s="56">
        <v>14671</v>
      </c>
      <c r="F401" s="56">
        <v>4836</v>
      </c>
      <c r="G401" s="43">
        <v>911</v>
      </c>
      <c r="H401" s="1">
        <f>SUM(B401:G401)</f>
        <v>54562</v>
      </c>
      <c r="DH401" s="31">
        <f t="shared" si="216"/>
        <v>60.041787324511567</v>
      </c>
      <c r="DI401" s="1">
        <f t="shared" si="217"/>
        <v>2.5365639089476191</v>
      </c>
      <c r="DJ401" s="1">
        <f t="shared" si="218"/>
        <v>26.888677101279278</v>
      </c>
      <c r="DK401" s="1">
        <f t="shared" si="219"/>
        <v>8.8633114621898024</v>
      </c>
      <c r="DL401" s="1">
        <f t="shared" si="220"/>
        <v>1.6696602030717349</v>
      </c>
      <c r="DM401" s="28" t="s">
        <v>412</v>
      </c>
    </row>
    <row r="402" spans="1:117" x14ac:dyDescent="0.2">
      <c r="A402" s="27" t="s">
        <v>363</v>
      </c>
      <c r="C402" s="52">
        <v>42228</v>
      </c>
      <c r="D402" s="56">
        <v>2509</v>
      </c>
      <c r="E402" s="56">
        <v>17380</v>
      </c>
      <c r="F402" s="56">
        <v>4521</v>
      </c>
      <c r="G402" s="43"/>
      <c r="H402" s="1">
        <f>SUM(B402:G402)</f>
        <v>66638</v>
      </c>
      <c r="DH402" s="31">
        <f t="shared" si="216"/>
        <v>63.369248776974096</v>
      </c>
      <c r="DI402" s="27">
        <f t="shared" si="217"/>
        <v>3.7651190011705031</v>
      </c>
      <c r="DJ402" s="1">
        <f t="shared" si="218"/>
        <v>26.081214922416638</v>
      </c>
      <c r="DK402" s="1">
        <f t="shared" si="219"/>
        <v>6.7844172994387586</v>
      </c>
      <c r="DL402" s="1">
        <f t="shared" si="220"/>
        <v>0</v>
      </c>
      <c r="DM402" s="27" t="s">
        <v>711</v>
      </c>
    </row>
    <row r="403" spans="1:117" x14ac:dyDescent="0.2">
      <c r="A403" s="2" t="s">
        <v>401</v>
      </c>
      <c r="C403" s="25">
        <f>SUM(C392:C402)</f>
        <v>370453</v>
      </c>
      <c r="D403" s="25">
        <f>SUM(D391:D402)</f>
        <v>17078</v>
      </c>
      <c r="E403" s="25">
        <f t="shared" ref="E403:G403" si="222">SUM(E392:E402)</f>
        <v>210129</v>
      </c>
      <c r="F403" s="25">
        <f t="shared" si="222"/>
        <v>45645</v>
      </c>
      <c r="G403" s="7">
        <f t="shared" si="222"/>
        <v>6146</v>
      </c>
      <c r="H403" s="1">
        <f>SUM(B403:G403)</f>
        <v>649451</v>
      </c>
      <c r="BY403" s="1">
        <v>9</v>
      </c>
      <c r="CA403" s="1">
        <v>2</v>
      </c>
      <c r="CE403" s="1">
        <v>6</v>
      </c>
      <c r="CG403" s="1">
        <v>1</v>
      </c>
      <c r="CM403" s="18">
        <v>3</v>
      </c>
      <c r="CN403" s="1">
        <v>1</v>
      </c>
      <c r="CO403" s="2"/>
      <c r="CP403" s="2">
        <f>CE403+CK403</f>
        <v>6</v>
      </c>
      <c r="CQ403" s="2">
        <f>CF403+CL403</f>
        <v>0</v>
      </c>
      <c r="CR403" s="2">
        <f>CG403+CM403</f>
        <v>4</v>
      </c>
      <c r="CS403" s="2">
        <f>CH403+CN403</f>
        <v>1</v>
      </c>
      <c r="CT403" s="2"/>
      <c r="CV403" s="1">
        <f>11*C403/(B403+C403+D403+E403+F403)</f>
        <v>6.3344494446646618</v>
      </c>
      <c r="CW403" s="1">
        <f>11*D403/(B403+C403+D403+E403+F403)</f>
        <v>0.29202011487552559</v>
      </c>
      <c r="CX403" s="1">
        <f>11*E403/(B403+C403+D403+E403+F403)</f>
        <v>3.5930375171963531</v>
      </c>
      <c r="CY403" s="1">
        <f>11*F403/(B403+C403+D403+E403+F403)</f>
        <v>0.78049292326345976</v>
      </c>
      <c r="DH403" s="1">
        <f t="shared" si="216"/>
        <v>57.040946892067296</v>
      </c>
      <c r="DI403" s="1">
        <f t="shared" si="217"/>
        <v>2.6296056207473697</v>
      </c>
      <c r="DJ403" s="18">
        <f t="shared" si="218"/>
        <v>32.354865879027052</v>
      </c>
      <c r="DK403" s="1">
        <f t="shared" si="219"/>
        <v>7.028243855194618</v>
      </c>
      <c r="DL403" s="1">
        <f t="shared" si="220"/>
        <v>0.94633775296365696</v>
      </c>
      <c r="DM403" s="3" t="s">
        <v>778</v>
      </c>
    </row>
    <row r="404" spans="1:117" x14ac:dyDescent="0.2">
      <c r="A404" s="3"/>
      <c r="C404" s="2"/>
      <c r="D404" s="27">
        <v>0</v>
      </c>
      <c r="E404" s="27"/>
      <c r="F404" s="27"/>
      <c r="BY404" s="12" t="s">
        <v>16</v>
      </c>
      <c r="BZ404" s="1" t="s">
        <v>17</v>
      </c>
      <c r="CA404" s="12" t="s">
        <v>18</v>
      </c>
      <c r="CB404" s="12" t="s">
        <v>19</v>
      </c>
      <c r="CC404" s="12" t="s">
        <v>20</v>
      </c>
      <c r="CE404" s="12" t="s">
        <v>16</v>
      </c>
      <c r="CF404" s="1" t="s">
        <v>17</v>
      </c>
      <c r="CG404" s="12" t="s">
        <v>18</v>
      </c>
      <c r="CH404" s="12" t="s">
        <v>19</v>
      </c>
      <c r="CI404" s="12" t="s">
        <v>21</v>
      </c>
      <c r="CJ404" s="12"/>
      <c r="CK404" s="12" t="s">
        <v>22</v>
      </c>
      <c r="CL404" s="12" t="s">
        <v>17</v>
      </c>
      <c r="CM404" s="12" t="s">
        <v>11</v>
      </c>
      <c r="CN404" s="12" t="s">
        <v>12</v>
      </c>
      <c r="CP404" s="17" t="s">
        <v>16</v>
      </c>
      <c r="CQ404" s="17" t="s">
        <v>23</v>
      </c>
      <c r="CR404" s="17" t="s">
        <v>18</v>
      </c>
      <c r="CS404" s="17" t="s">
        <v>19</v>
      </c>
      <c r="CT404" s="17" t="s">
        <v>20</v>
      </c>
      <c r="CU404" s="1" t="s">
        <v>15</v>
      </c>
      <c r="CV404" s="1" t="s">
        <v>22</v>
      </c>
      <c r="CW404" s="1" t="s">
        <v>17</v>
      </c>
      <c r="CX404" s="1" t="s">
        <v>11</v>
      </c>
      <c r="CY404" s="1" t="s">
        <v>12</v>
      </c>
      <c r="DA404" s="1" t="s">
        <v>15</v>
      </c>
      <c r="DB404" s="1" t="s">
        <v>22</v>
      </c>
      <c r="DC404" s="1" t="s">
        <v>17</v>
      </c>
      <c r="DD404" s="1" t="s">
        <v>11</v>
      </c>
      <c r="DE404" s="1" t="s">
        <v>12</v>
      </c>
      <c r="DF404" s="1" t="s">
        <v>21</v>
      </c>
      <c r="DG404" s="1" t="s">
        <v>15</v>
      </c>
      <c r="DH404" s="1" t="s">
        <v>22</v>
      </c>
      <c r="DI404" s="1" t="s">
        <v>17</v>
      </c>
      <c r="DJ404" s="1" t="s">
        <v>11</v>
      </c>
      <c r="DK404" s="1" t="s">
        <v>12</v>
      </c>
      <c r="DL404" s="1" t="s">
        <v>13</v>
      </c>
    </row>
    <row r="405" spans="1:117" x14ac:dyDescent="0.2">
      <c r="A405" s="27" t="s">
        <v>362</v>
      </c>
      <c r="C405" s="52">
        <v>46166</v>
      </c>
      <c r="D405" s="56">
        <v>1983</v>
      </c>
      <c r="E405" s="56">
        <v>8149</v>
      </c>
      <c r="F405" s="56">
        <v>3919</v>
      </c>
      <c r="G405" s="42">
        <v>769</v>
      </c>
      <c r="H405" s="1">
        <f>SUM(B405:G405)</f>
        <v>60986</v>
      </c>
      <c r="DH405" s="31">
        <f t="shared" ref="DH405:DH417" si="223">100*C405/H405</f>
        <v>75.699340832322179</v>
      </c>
      <c r="DI405" s="27">
        <f t="shared" ref="DI405:DI417" si="224">100*D405/H405</f>
        <v>3.2515659331649887</v>
      </c>
      <c r="DJ405" s="1">
        <f t="shared" ref="DJ405:DJ417" si="225">100*E405/H405</f>
        <v>13.362083101039582</v>
      </c>
      <c r="DK405" s="1">
        <f t="shared" ref="DK405:DK417" si="226">100*F405/H405</f>
        <v>6.4260649985242511</v>
      </c>
      <c r="DL405" s="1">
        <f t="shared" ref="DL405:DL417" si="227">100*G405/H405</f>
        <v>1.2609451349490046</v>
      </c>
      <c r="DM405" s="27" t="s">
        <v>708</v>
      </c>
    </row>
    <row r="406" spans="1:117" x14ac:dyDescent="0.2">
      <c r="A406" s="27" t="s">
        <v>133</v>
      </c>
      <c r="C406" s="52">
        <v>32321</v>
      </c>
      <c r="D406" s="56">
        <v>1461</v>
      </c>
      <c r="E406" s="56">
        <v>10532</v>
      </c>
      <c r="F406" s="56">
        <v>11674</v>
      </c>
      <c r="G406" s="42">
        <v>955</v>
      </c>
      <c r="H406" s="1">
        <f t="shared" ref="H406:H417" si="228">SUM(B406:G406)</f>
        <v>56943</v>
      </c>
      <c r="DH406" s="31">
        <f t="shared" si="223"/>
        <v>56.760269040970798</v>
      </c>
      <c r="DI406" s="1">
        <f t="shared" si="224"/>
        <v>2.5657236183551975</v>
      </c>
      <c r="DJ406" s="27">
        <f t="shared" si="225"/>
        <v>18.495688671127269</v>
      </c>
      <c r="DK406" s="2">
        <f t="shared" si="226"/>
        <v>20.50120295734331</v>
      </c>
      <c r="DL406" s="1">
        <f t="shared" si="227"/>
        <v>1.6771157122034315</v>
      </c>
      <c r="DM406" s="27" t="s">
        <v>712</v>
      </c>
    </row>
    <row r="407" spans="1:117" x14ac:dyDescent="0.2">
      <c r="A407" s="27" t="s">
        <v>385</v>
      </c>
      <c r="C407" s="52">
        <v>34849</v>
      </c>
      <c r="D407" s="56">
        <v>1319</v>
      </c>
      <c r="E407" s="56">
        <v>9085</v>
      </c>
      <c r="F407" s="56">
        <v>4897</v>
      </c>
      <c r="G407" s="43">
        <v>500</v>
      </c>
      <c r="H407" s="1">
        <f t="shared" si="228"/>
        <v>50650</v>
      </c>
      <c r="BY407" s="12"/>
      <c r="CA407" s="12"/>
      <c r="CB407" s="12"/>
      <c r="CC407" s="12"/>
      <c r="CD407" s="12"/>
      <c r="CE407" s="12"/>
      <c r="CG407" s="12"/>
      <c r="CH407" s="12"/>
      <c r="CI407" s="12"/>
      <c r="CJ407" s="12"/>
      <c r="CK407" s="12"/>
      <c r="CL407" s="12"/>
      <c r="CM407" s="12"/>
      <c r="CN407" s="12"/>
      <c r="DH407" s="31">
        <f t="shared" si="223"/>
        <v>68.803553800592297</v>
      </c>
      <c r="DI407" s="1">
        <f t="shared" si="224"/>
        <v>2.6041461006910169</v>
      </c>
      <c r="DJ407" s="27">
        <f t="shared" si="225"/>
        <v>17.936821322803553</v>
      </c>
      <c r="DK407" s="1">
        <f t="shared" si="226"/>
        <v>9.6683119447186581</v>
      </c>
      <c r="DL407" s="1">
        <f t="shared" si="227"/>
        <v>0.98716683119447191</v>
      </c>
      <c r="DM407" s="28" t="s">
        <v>759</v>
      </c>
    </row>
    <row r="408" spans="1:117" x14ac:dyDescent="0.2">
      <c r="A408" s="27" t="s">
        <v>361</v>
      </c>
      <c r="B408" s="27"/>
      <c r="C408" s="52">
        <v>38701</v>
      </c>
      <c r="D408" s="23">
        <v>919</v>
      </c>
      <c r="E408" s="56">
        <v>6840</v>
      </c>
      <c r="F408" s="56">
        <v>2622</v>
      </c>
      <c r="G408" s="43">
        <v>906</v>
      </c>
      <c r="H408" s="1">
        <f t="shared" si="228"/>
        <v>49988</v>
      </c>
      <c r="DH408" s="31">
        <f t="shared" si="223"/>
        <v>77.420580939425463</v>
      </c>
      <c r="DI408" s="1">
        <f t="shared" si="224"/>
        <v>1.8384412258942147</v>
      </c>
      <c r="DJ408" s="1">
        <f t="shared" si="225"/>
        <v>13.683283988157157</v>
      </c>
      <c r="DK408" s="27">
        <f t="shared" si="226"/>
        <v>5.2452588621269101</v>
      </c>
      <c r="DL408" s="1">
        <f t="shared" si="227"/>
        <v>1.8124349843962551</v>
      </c>
      <c r="DM408" s="27" t="s">
        <v>574</v>
      </c>
    </row>
    <row r="409" spans="1:117" x14ac:dyDescent="0.2">
      <c r="A409" s="27" t="s">
        <v>232</v>
      </c>
      <c r="C409" s="52">
        <v>46245</v>
      </c>
      <c r="D409" s="56">
        <v>1621</v>
      </c>
      <c r="E409" s="56">
        <v>8356</v>
      </c>
      <c r="F409" s="56">
        <v>5233</v>
      </c>
      <c r="G409" s="43">
        <v>757</v>
      </c>
      <c r="H409" s="1">
        <f t="shared" si="228"/>
        <v>62212</v>
      </c>
      <c r="DH409" s="31">
        <f t="shared" si="223"/>
        <v>74.33453353050858</v>
      </c>
      <c r="DI409" s="1">
        <f t="shared" si="224"/>
        <v>2.6056066353758118</v>
      </c>
      <c r="DJ409" s="2">
        <f t="shared" si="225"/>
        <v>13.43149231659487</v>
      </c>
      <c r="DK409" s="27">
        <f t="shared" si="226"/>
        <v>8.4115604706487499</v>
      </c>
      <c r="DL409" s="1">
        <f t="shared" si="227"/>
        <v>1.216807046871986</v>
      </c>
      <c r="DM409" s="28" t="s">
        <v>575</v>
      </c>
    </row>
    <row r="410" spans="1:117" x14ac:dyDescent="0.2">
      <c r="A410" s="27" t="s">
        <v>384</v>
      </c>
      <c r="C410" s="52">
        <v>43599</v>
      </c>
      <c r="D410" s="56">
        <v>1773</v>
      </c>
      <c r="E410" s="56">
        <v>9235</v>
      </c>
      <c r="F410" s="56">
        <v>7055</v>
      </c>
      <c r="H410" s="1">
        <f t="shared" si="228"/>
        <v>61662</v>
      </c>
      <c r="DH410" s="31">
        <f t="shared" si="223"/>
        <v>70.706431838085038</v>
      </c>
      <c r="DI410" s="1">
        <f t="shared" si="224"/>
        <v>2.8753527293957379</v>
      </c>
      <c r="DJ410" s="1">
        <f t="shared" si="225"/>
        <v>14.976809055820441</v>
      </c>
      <c r="DK410" s="1">
        <f t="shared" si="226"/>
        <v>11.441406376698778</v>
      </c>
      <c r="DL410" s="1">
        <f t="shared" si="227"/>
        <v>0</v>
      </c>
      <c r="DM410" s="27" t="s">
        <v>572</v>
      </c>
    </row>
    <row r="411" spans="1:117" x14ac:dyDescent="0.2">
      <c r="A411" s="30" t="s">
        <v>233</v>
      </c>
      <c r="C411" s="52">
        <v>47552</v>
      </c>
      <c r="D411" s="56">
        <v>1868</v>
      </c>
      <c r="E411" s="56">
        <v>5505</v>
      </c>
      <c r="F411" s="56">
        <v>3844</v>
      </c>
      <c r="G411" s="43"/>
      <c r="H411" s="1">
        <f t="shared" ref="H411:H416" si="229">SUM(B411:G411)</f>
        <v>58769</v>
      </c>
      <c r="DH411" s="31">
        <f t="shared" si="223"/>
        <v>80.91340672803689</v>
      </c>
      <c r="DI411" s="1">
        <f t="shared" si="224"/>
        <v>3.1785465126171961</v>
      </c>
      <c r="DJ411" s="1">
        <f t="shared" si="225"/>
        <v>9.3671833789923262</v>
      </c>
      <c r="DK411" s="1">
        <f t="shared" si="226"/>
        <v>6.5408633803535876</v>
      </c>
      <c r="DL411" s="1">
        <f t="shared" si="227"/>
        <v>0</v>
      </c>
      <c r="DM411" s="27" t="s">
        <v>612</v>
      </c>
    </row>
    <row r="412" spans="1:117" x14ac:dyDescent="0.2">
      <c r="A412" s="27" t="s">
        <v>241</v>
      </c>
      <c r="C412" s="52">
        <v>39882</v>
      </c>
      <c r="D412" s="56">
        <v>1283</v>
      </c>
      <c r="E412" s="56">
        <v>7500</v>
      </c>
      <c r="F412" s="56">
        <v>5513</v>
      </c>
      <c r="G412" s="43">
        <v>601</v>
      </c>
      <c r="H412" s="1">
        <f t="shared" si="229"/>
        <v>54779</v>
      </c>
      <c r="DH412" s="31">
        <f t="shared" si="223"/>
        <v>72.80527209332044</v>
      </c>
      <c r="DI412" s="27">
        <f t="shared" si="224"/>
        <v>2.3421384107048322</v>
      </c>
      <c r="DJ412" s="1">
        <f t="shared" si="225"/>
        <v>13.691378082841965</v>
      </c>
      <c r="DK412" s="1">
        <f t="shared" si="226"/>
        <v>10.0640756494277</v>
      </c>
      <c r="DL412" s="1">
        <f t="shared" si="227"/>
        <v>1.0971357637050694</v>
      </c>
      <c r="DM412" s="28" t="s">
        <v>573</v>
      </c>
    </row>
    <row r="413" spans="1:117" x14ac:dyDescent="0.2">
      <c r="A413" s="6" t="s">
        <v>240</v>
      </c>
      <c r="C413" s="52">
        <v>28625</v>
      </c>
      <c r="D413" s="23">
        <v>743</v>
      </c>
      <c r="E413" s="56">
        <v>13403</v>
      </c>
      <c r="F413" s="56">
        <v>3663</v>
      </c>
      <c r="G413" s="11">
        <v>832</v>
      </c>
      <c r="H413" s="1">
        <f t="shared" si="229"/>
        <v>47266</v>
      </c>
      <c r="DH413" s="31">
        <f t="shared" si="223"/>
        <v>60.561502983116831</v>
      </c>
      <c r="DI413" s="1">
        <f t="shared" si="224"/>
        <v>1.5719544704438708</v>
      </c>
      <c r="DJ413" s="2">
        <f t="shared" si="225"/>
        <v>28.356535353107944</v>
      </c>
      <c r="DK413" s="1">
        <f t="shared" si="226"/>
        <v>7.7497566961452202</v>
      </c>
      <c r="DL413" s="1">
        <f t="shared" si="227"/>
        <v>1.7602504971861381</v>
      </c>
      <c r="DM413" s="28" t="s">
        <v>576</v>
      </c>
    </row>
    <row r="414" spans="1:117" x14ac:dyDescent="0.2">
      <c r="A414" s="27" t="s">
        <v>239</v>
      </c>
      <c r="C414" s="52">
        <v>34342</v>
      </c>
      <c r="D414" s="56">
        <v>1247</v>
      </c>
      <c r="E414" s="56">
        <v>6360</v>
      </c>
      <c r="F414" s="56">
        <v>7127</v>
      </c>
      <c r="G414" s="51">
        <v>443</v>
      </c>
      <c r="H414" s="1">
        <f t="shared" si="229"/>
        <v>49519</v>
      </c>
      <c r="BY414" s="12"/>
      <c r="CA414" s="12"/>
      <c r="CB414" s="12"/>
      <c r="CC414" s="12"/>
      <c r="CD414" s="12"/>
      <c r="CE414" s="12"/>
      <c r="CG414" s="12"/>
      <c r="CH414" s="12"/>
      <c r="CI414" s="12"/>
      <c r="CJ414" s="12"/>
      <c r="CK414" s="12"/>
      <c r="CL414" s="12"/>
      <c r="CM414" s="12"/>
      <c r="CN414" s="12"/>
      <c r="CP414" s="17"/>
      <c r="CQ414" s="17"/>
      <c r="CR414" s="17"/>
      <c r="CS414" s="17"/>
      <c r="CT414" s="17"/>
      <c r="DH414" s="31">
        <f t="shared" si="223"/>
        <v>69.351158141319488</v>
      </c>
      <c r="DI414" s="1">
        <f t="shared" si="224"/>
        <v>2.5182253276520123</v>
      </c>
      <c r="DJ414" s="1">
        <f t="shared" si="225"/>
        <v>12.843554999091259</v>
      </c>
      <c r="DK414" s="27">
        <f t="shared" si="226"/>
        <v>14.392455421151476</v>
      </c>
      <c r="DL414" s="1">
        <f t="shared" si="227"/>
        <v>0.89460611078575902</v>
      </c>
      <c r="DM414" s="27" t="s">
        <v>687</v>
      </c>
    </row>
    <row r="415" spans="1:117" x14ac:dyDescent="0.2">
      <c r="A415" s="27" t="s">
        <v>238</v>
      </c>
      <c r="C415" s="52">
        <v>37950</v>
      </c>
      <c r="D415" s="56">
        <v>1538</v>
      </c>
      <c r="E415" s="56">
        <v>7467</v>
      </c>
      <c r="F415" s="56">
        <v>4753</v>
      </c>
      <c r="G415" s="51">
        <v>817</v>
      </c>
      <c r="H415" s="1">
        <f t="shared" si="229"/>
        <v>52525</v>
      </c>
      <c r="DH415" s="31">
        <f t="shared" si="223"/>
        <v>72.251308900523554</v>
      </c>
      <c r="DI415" s="18">
        <f t="shared" si="224"/>
        <v>2.928129462160876</v>
      </c>
      <c r="DJ415" s="1">
        <f t="shared" si="225"/>
        <v>14.216087577344123</v>
      </c>
      <c r="DK415" s="1">
        <f t="shared" si="226"/>
        <v>9.0490242741551636</v>
      </c>
      <c r="DL415" s="1">
        <f t="shared" si="227"/>
        <v>1.5554497858162779</v>
      </c>
      <c r="DM415" s="28" t="s">
        <v>716</v>
      </c>
    </row>
    <row r="416" spans="1:117" x14ac:dyDescent="0.2">
      <c r="A416" s="27" t="s">
        <v>386</v>
      </c>
      <c r="C416" s="52">
        <v>38895</v>
      </c>
      <c r="D416" s="56">
        <v>1673</v>
      </c>
      <c r="E416" s="56">
        <v>7819</v>
      </c>
      <c r="F416" s="56">
        <v>4343</v>
      </c>
      <c r="G416" s="51">
        <v>613</v>
      </c>
      <c r="H416" s="1">
        <f t="shared" si="229"/>
        <v>53343</v>
      </c>
      <c r="BY416" s="12"/>
      <c r="CA416" s="12"/>
      <c r="CB416" s="12"/>
      <c r="CC416" s="12"/>
      <c r="CU416" s="27" t="s">
        <v>25</v>
      </c>
      <c r="DH416" s="31">
        <f t="shared" si="223"/>
        <v>72.914909172712441</v>
      </c>
      <c r="DI416" s="1">
        <f t="shared" si="224"/>
        <v>3.1363065444388205</v>
      </c>
      <c r="DJ416" s="1">
        <f t="shared" si="225"/>
        <v>14.65796824325591</v>
      </c>
      <c r="DK416" s="27">
        <f t="shared" si="226"/>
        <v>8.1416493260596514</v>
      </c>
      <c r="DL416" s="1">
        <f t="shared" si="227"/>
        <v>1.149166713533172</v>
      </c>
      <c r="DM416" s="27" t="s">
        <v>758</v>
      </c>
    </row>
    <row r="417" spans="1:120" x14ac:dyDescent="0.2">
      <c r="A417" s="2" t="s">
        <v>397</v>
      </c>
      <c r="C417" s="25">
        <f>SUM(C405:C416)</f>
        <v>469127</v>
      </c>
      <c r="D417" s="25">
        <f>SUM(D404:D416)</f>
        <v>17428</v>
      </c>
      <c r="E417" s="25">
        <f t="shared" ref="E417:G417" si="230">SUM(E405:E416)</f>
        <v>100251</v>
      </c>
      <c r="F417" s="25">
        <f t="shared" si="230"/>
        <v>64643</v>
      </c>
      <c r="G417" s="7">
        <f t="shared" si="230"/>
        <v>7193</v>
      </c>
      <c r="H417" s="1">
        <f t="shared" si="228"/>
        <v>658642</v>
      </c>
      <c r="BX417" s="18" t="s">
        <v>25</v>
      </c>
      <c r="BY417" s="1">
        <v>12</v>
      </c>
      <c r="CE417" s="1">
        <v>7</v>
      </c>
      <c r="CK417" s="1">
        <v>2</v>
      </c>
      <c r="CM417" s="18">
        <v>2</v>
      </c>
      <c r="CN417" s="1">
        <v>1</v>
      </c>
      <c r="CO417" s="2"/>
      <c r="CP417" s="2">
        <f>CE417+CK417</f>
        <v>9</v>
      </c>
      <c r="CQ417" s="2">
        <f>CF417+CL417</f>
        <v>0</v>
      </c>
      <c r="CR417" s="2">
        <f>CG417+CM417</f>
        <v>2</v>
      </c>
      <c r="CS417" s="2">
        <f>CH417+CN417</f>
        <v>1</v>
      </c>
      <c r="CT417" s="2"/>
      <c r="CV417" s="27">
        <f>12*C417/(C417+D417+E417+F417)</f>
        <v>8.6415421621646509</v>
      </c>
      <c r="CW417" s="27">
        <f>12*D417/(C417+D417+E417+F417)</f>
        <v>0.32103203781109496</v>
      </c>
      <c r="CX417" s="27">
        <f>12*E417/(C417+D417+E417+F417)</f>
        <v>1.8466710364126739</v>
      </c>
      <c r="CY417" s="27">
        <f>12*F417/(C417+D417+E417+F417)</f>
        <v>1.1907547636115796</v>
      </c>
      <c r="CZ417" s="27"/>
      <c r="DH417" s="1">
        <f t="shared" si="223"/>
        <v>71.226402203321385</v>
      </c>
      <c r="DI417" s="1">
        <f t="shared" si="224"/>
        <v>2.6460505099887346</v>
      </c>
      <c r="DJ417" s="18">
        <f t="shared" si="225"/>
        <v>15.220863534363129</v>
      </c>
      <c r="DK417" s="1">
        <f t="shared" si="226"/>
        <v>9.8145881981410241</v>
      </c>
      <c r="DL417" s="1">
        <f t="shared" si="227"/>
        <v>1.0920955541857338</v>
      </c>
      <c r="DM417" s="3" t="s">
        <v>778</v>
      </c>
    </row>
    <row r="418" spans="1:120" x14ac:dyDescent="0.2">
      <c r="C418" s="25"/>
      <c r="D418" s="25">
        <v>0</v>
      </c>
      <c r="E418" s="60"/>
      <c r="F418" s="25"/>
      <c r="G418" s="7"/>
      <c r="BX418" s="2" t="s">
        <v>147</v>
      </c>
      <c r="CD418" s="27" t="s">
        <v>25</v>
      </c>
      <c r="CE418" s="1" t="s">
        <v>29</v>
      </c>
      <c r="CK418" s="1" t="s">
        <v>43</v>
      </c>
      <c r="CO418" s="1" t="s">
        <v>4</v>
      </c>
      <c r="CU418" s="1" t="s">
        <v>15</v>
      </c>
      <c r="CV418" s="1" t="s">
        <v>22</v>
      </c>
      <c r="CW418" s="1" t="s">
        <v>17</v>
      </c>
      <c r="CX418" s="1" t="s">
        <v>11</v>
      </c>
      <c r="CY418" s="1" t="s">
        <v>12</v>
      </c>
      <c r="DA418" s="1" t="s">
        <v>15</v>
      </c>
      <c r="DB418" s="1" t="s">
        <v>22</v>
      </c>
      <c r="DC418" s="1" t="s">
        <v>17</v>
      </c>
      <c r="DD418" s="1" t="s">
        <v>11</v>
      </c>
      <c r="DE418" s="1" t="s">
        <v>12</v>
      </c>
      <c r="DF418" s="1" t="s">
        <v>21</v>
      </c>
      <c r="DG418" s="1" t="s">
        <v>15</v>
      </c>
      <c r="DH418" s="1" t="s">
        <v>22</v>
      </c>
      <c r="DI418" s="1" t="s">
        <v>17</v>
      </c>
      <c r="DJ418" s="1" t="s">
        <v>11</v>
      </c>
      <c r="DK418" s="1" t="s">
        <v>12</v>
      </c>
      <c r="DL418" s="1" t="s">
        <v>13</v>
      </c>
    </row>
    <row r="419" spans="1:120" x14ac:dyDescent="0.2">
      <c r="A419" s="27" t="s">
        <v>234</v>
      </c>
      <c r="C419" s="52">
        <v>26370</v>
      </c>
      <c r="D419" s="56">
        <v>1037</v>
      </c>
      <c r="E419" s="56">
        <v>18649</v>
      </c>
      <c r="F419" s="56">
        <v>6955</v>
      </c>
      <c r="G419" s="43">
        <v>446</v>
      </c>
      <c r="H419" s="1">
        <f>SUM(B419:G419)</f>
        <v>53457</v>
      </c>
      <c r="DH419" s="31">
        <f t="shared" ref="DH419:DH430" si="231">100*C419/H419</f>
        <v>49.329367529042031</v>
      </c>
      <c r="DI419" s="1">
        <f t="shared" ref="DI419:DI430" si="232">100*D419/H419</f>
        <v>1.9398769104139777</v>
      </c>
      <c r="DJ419" s="2">
        <f t="shared" ref="DJ419:DJ430" si="233">100*E419/H419</f>
        <v>34.885983126625135</v>
      </c>
      <c r="DK419" s="1">
        <f t="shared" ref="DK419:DK430" si="234">100*F419/H419</f>
        <v>13.010457002824701</v>
      </c>
      <c r="DL419" s="1">
        <f t="shared" ref="DL419:DL430" si="235">100*G419/H419</f>
        <v>0.83431543109415041</v>
      </c>
      <c r="DM419" s="27" t="s">
        <v>578</v>
      </c>
    </row>
    <row r="420" spans="1:120" x14ac:dyDescent="0.2">
      <c r="A420" s="27" t="s">
        <v>112</v>
      </c>
      <c r="C420" s="56">
        <v>18703</v>
      </c>
      <c r="D420" s="56">
        <v>1403</v>
      </c>
      <c r="E420" s="52">
        <v>19902</v>
      </c>
      <c r="F420" s="56">
        <v>13084</v>
      </c>
      <c r="G420" s="43">
        <v>420</v>
      </c>
      <c r="H420" s="1">
        <f t="shared" ref="H420:H425" si="236">SUM(B420:G420)</f>
        <v>53512</v>
      </c>
      <c r="DH420" s="27">
        <f t="shared" si="231"/>
        <v>34.951039019285396</v>
      </c>
      <c r="DI420" s="1">
        <f t="shared" si="232"/>
        <v>2.6218418298699357</v>
      </c>
      <c r="DJ420" s="31">
        <f t="shared" si="233"/>
        <v>37.191657945881296</v>
      </c>
      <c r="DK420" s="27">
        <f t="shared" si="234"/>
        <v>24.45059052175213</v>
      </c>
      <c r="DL420" s="1">
        <f t="shared" si="235"/>
        <v>0.78487068321124231</v>
      </c>
      <c r="DM420" s="27" t="s">
        <v>577</v>
      </c>
    </row>
    <row r="421" spans="1:120" x14ac:dyDescent="0.2">
      <c r="A421" s="27" t="s">
        <v>326</v>
      </c>
      <c r="C421" s="52">
        <v>26783</v>
      </c>
      <c r="D421" s="23">
        <v>821</v>
      </c>
      <c r="E421" s="56">
        <v>13343</v>
      </c>
      <c r="F421" s="56">
        <v>6609</v>
      </c>
      <c r="G421" s="50">
        <v>11652</v>
      </c>
      <c r="H421" s="1">
        <f t="shared" si="236"/>
        <v>59208</v>
      </c>
      <c r="DH421" s="31">
        <f t="shared" si="231"/>
        <v>45.235441156600459</v>
      </c>
      <c r="DI421" s="1">
        <f t="shared" si="232"/>
        <v>1.3866369409539252</v>
      </c>
      <c r="DJ421" s="1">
        <f t="shared" si="233"/>
        <v>22.535805972165925</v>
      </c>
      <c r="DK421" s="1">
        <f t="shared" si="234"/>
        <v>11.162342926631537</v>
      </c>
      <c r="DL421" s="1">
        <f t="shared" si="235"/>
        <v>19.679773003648155</v>
      </c>
      <c r="DM421" s="28" t="s">
        <v>715</v>
      </c>
    </row>
    <row r="422" spans="1:120" x14ac:dyDescent="0.2">
      <c r="A422" s="27" t="s">
        <v>365</v>
      </c>
      <c r="C422" s="52">
        <v>22166</v>
      </c>
      <c r="D422" s="56">
        <v>1079</v>
      </c>
      <c r="E422" s="56">
        <v>13509</v>
      </c>
      <c r="F422" s="56">
        <v>11582</v>
      </c>
      <c r="G422" s="42">
        <v>665</v>
      </c>
      <c r="H422" s="1">
        <f t="shared" si="236"/>
        <v>49001</v>
      </c>
      <c r="DH422" s="31">
        <f t="shared" si="231"/>
        <v>45.235811514050731</v>
      </c>
      <c r="DI422" s="1">
        <f t="shared" si="232"/>
        <v>2.2019958776351505</v>
      </c>
      <c r="DJ422" s="1">
        <f t="shared" si="233"/>
        <v>27.568825126017835</v>
      </c>
      <c r="DK422" s="27">
        <f t="shared" si="234"/>
        <v>23.636252321381196</v>
      </c>
      <c r="DL422" s="1">
        <f t="shared" si="235"/>
        <v>1.3571151609150833</v>
      </c>
      <c r="DM422" s="27" t="s">
        <v>723</v>
      </c>
    </row>
    <row r="423" spans="1:120" x14ac:dyDescent="0.2">
      <c r="A423" s="27" t="s">
        <v>235</v>
      </c>
      <c r="C423" s="52">
        <v>19157</v>
      </c>
      <c r="D423" s="56">
        <v>1129</v>
      </c>
      <c r="E423" s="56">
        <v>10397</v>
      </c>
      <c r="F423" s="56">
        <v>16309</v>
      </c>
      <c r="G423" s="1">
        <v>950</v>
      </c>
      <c r="H423" s="1">
        <f t="shared" si="236"/>
        <v>47942</v>
      </c>
      <c r="DH423" s="31">
        <f t="shared" si="231"/>
        <v>39.958700095949276</v>
      </c>
      <c r="DI423" s="1">
        <f t="shared" si="232"/>
        <v>2.3549288723874682</v>
      </c>
      <c r="DJ423" s="1">
        <f t="shared" si="233"/>
        <v>21.686621334112051</v>
      </c>
      <c r="DK423" s="2">
        <f t="shared" si="234"/>
        <v>34.018188644612238</v>
      </c>
      <c r="DL423" s="1">
        <f t="shared" si="235"/>
        <v>1.981561052938968</v>
      </c>
      <c r="DM423" s="27" t="s">
        <v>428</v>
      </c>
    </row>
    <row r="424" spans="1:120" x14ac:dyDescent="0.2">
      <c r="A424" s="27" t="s">
        <v>327</v>
      </c>
      <c r="C424" s="56">
        <v>17395</v>
      </c>
      <c r="D424" s="56">
        <v>1278</v>
      </c>
      <c r="E424" s="56">
        <v>11524</v>
      </c>
      <c r="F424" s="52">
        <v>24446</v>
      </c>
      <c r="G424" s="1">
        <v>961</v>
      </c>
      <c r="H424" s="1">
        <f t="shared" si="236"/>
        <v>55604</v>
      </c>
      <c r="DH424" s="1">
        <f t="shared" si="231"/>
        <v>31.283720595640602</v>
      </c>
      <c r="DI424" s="1">
        <f t="shared" si="232"/>
        <v>2.2983957988633912</v>
      </c>
      <c r="DJ424" s="1">
        <f t="shared" si="233"/>
        <v>20.725127688655494</v>
      </c>
      <c r="DK424" s="31">
        <f t="shared" si="234"/>
        <v>43.964462988274228</v>
      </c>
      <c r="DL424" s="1">
        <f t="shared" si="235"/>
        <v>1.7282929285662902</v>
      </c>
      <c r="DM424" s="27" t="s">
        <v>134</v>
      </c>
    </row>
    <row r="425" spans="1:120" x14ac:dyDescent="0.2">
      <c r="A425" s="63" t="s">
        <v>236</v>
      </c>
      <c r="C425" s="56">
        <v>20331</v>
      </c>
      <c r="D425" s="56">
        <v>1096</v>
      </c>
      <c r="E425" s="52">
        <v>20423</v>
      </c>
      <c r="F425" s="56">
        <v>6330</v>
      </c>
      <c r="G425" s="43">
        <v>1337</v>
      </c>
      <c r="H425" s="1">
        <f t="shared" si="236"/>
        <v>49517</v>
      </c>
      <c r="DH425" s="27">
        <f t="shared" si="231"/>
        <v>41.058626330351196</v>
      </c>
      <c r="DI425" s="1">
        <f t="shared" si="232"/>
        <v>2.2133812630005858</v>
      </c>
      <c r="DJ425" s="31">
        <f t="shared" si="233"/>
        <v>41.244421107902333</v>
      </c>
      <c r="DK425" s="27">
        <f t="shared" si="234"/>
        <v>12.783488498899368</v>
      </c>
      <c r="DL425" s="1">
        <f t="shared" si="235"/>
        <v>2.7000827998465176</v>
      </c>
      <c r="DM425" s="28" t="s">
        <v>579</v>
      </c>
    </row>
    <row r="426" spans="1:120" x14ac:dyDescent="0.2">
      <c r="A426" s="27" t="s">
        <v>237</v>
      </c>
      <c r="C426" s="52">
        <v>28805</v>
      </c>
      <c r="D426" s="56">
        <v>1275</v>
      </c>
      <c r="E426" s="56">
        <v>17428</v>
      </c>
      <c r="F426" s="56">
        <v>9846</v>
      </c>
      <c r="G426" s="51">
        <v>386</v>
      </c>
      <c r="H426" s="1">
        <f>SUM(B426:G426)</f>
        <v>57740</v>
      </c>
      <c r="DH426" s="31">
        <f t="shared" si="231"/>
        <v>49.887426394180814</v>
      </c>
      <c r="DI426" s="1">
        <f t="shared" si="232"/>
        <v>2.2081745756841014</v>
      </c>
      <c r="DJ426" s="1">
        <f t="shared" si="233"/>
        <v>30.183581572566677</v>
      </c>
      <c r="DK426" s="1">
        <f t="shared" si="234"/>
        <v>17.052303429165224</v>
      </c>
      <c r="DL426" s="1">
        <f t="shared" si="235"/>
        <v>0.66851402840318674</v>
      </c>
      <c r="DM426" s="27" t="s">
        <v>714</v>
      </c>
    </row>
    <row r="427" spans="1:120" x14ac:dyDescent="0.2">
      <c r="A427" s="27" t="s">
        <v>242</v>
      </c>
      <c r="C427" s="52">
        <v>42642</v>
      </c>
      <c r="D427" s="56">
        <v>1648</v>
      </c>
      <c r="E427" s="56">
        <v>13615</v>
      </c>
      <c r="F427" s="56">
        <v>6540</v>
      </c>
      <c r="G427" s="41">
        <v>2241</v>
      </c>
      <c r="H427" s="1">
        <f>SUM(B427:G427)</f>
        <v>66686</v>
      </c>
      <c r="DH427" s="31">
        <f t="shared" si="231"/>
        <v>63.944456107728762</v>
      </c>
      <c r="DI427" s="1">
        <f t="shared" si="232"/>
        <v>2.4712833278349278</v>
      </c>
      <c r="DJ427" s="1">
        <f t="shared" si="233"/>
        <v>20.416579192034309</v>
      </c>
      <c r="DK427" s="1">
        <f t="shared" si="234"/>
        <v>9.8071559247818136</v>
      </c>
      <c r="DL427" s="1">
        <f t="shared" si="235"/>
        <v>3.3605254476201902</v>
      </c>
      <c r="DM427" s="28" t="s">
        <v>580</v>
      </c>
    </row>
    <row r="428" spans="1:120" x14ac:dyDescent="0.2">
      <c r="A428" s="27" t="s">
        <v>364</v>
      </c>
      <c r="C428" s="52">
        <v>44949</v>
      </c>
      <c r="D428" s="56">
        <v>1595</v>
      </c>
      <c r="E428" s="56">
        <v>14660</v>
      </c>
      <c r="F428" s="56">
        <v>6645</v>
      </c>
      <c r="G428" s="51">
        <v>495</v>
      </c>
      <c r="H428" s="1">
        <f>SUM(B428:G428)</f>
        <v>68344</v>
      </c>
      <c r="DH428" s="31">
        <f t="shared" si="231"/>
        <v>65.768758047524287</v>
      </c>
      <c r="DI428" s="1">
        <f t="shared" si="232"/>
        <v>2.3337820437785322</v>
      </c>
      <c r="DJ428" s="1">
        <f t="shared" si="233"/>
        <v>21.450310195481681</v>
      </c>
      <c r="DK428" s="1">
        <f t="shared" si="234"/>
        <v>9.7228725272152641</v>
      </c>
      <c r="DL428" s="1">
        <f t="shared" si="235"/>
        <v>0.72427718600023416</v>
      </c>
      <c r="DM428" s="27" t="s">
        <v>713</v>
      </c>
    </row>
    <row r="429" spans="1:120" x14ac:dyDescent="0.2">
      <c r="A429" s="27" t="s">
        <v>387</v>
      </c>
      <c r="C429" s="52">
        <v>43220</v>
      </c>
      <c r="D429" s="56">
        <v>1875</v>
      </c>
      <c r="E429" s="56">
        <v>9586</v>
      </c>
      <c r="F429" s="56">
        <v>6166</v>
      </c>
      <c r="G429" s="51">
        <v>690</v>
      </c>
      <c r="H429" s="1">
        <f>SUM(B429:G429)</f>
        <v>61537</v>
      </c>
      <c r="DH429" s="31">
        <f t="shared" si="231"/>
        <v>70.234168061491459</v>
      </c>
      <c r="DI429" s="1">
        <f t="shared" si="232"/>
        <v>3.0469473649999186</v>
      </c>
      <c r="DJ429" s="1">
        <f t="shared" si="233"/>
        <v>15.57761996847425</v>
      </c>
      <c r="DK429" s="1">
        <f t="shared" si="234"/>
        <v>10.0199879747144</v>
      </c>
      <c r="DL429" s="1">
        <f t="shared" si="235"/>
        <v>1.1212766303199702</v>
      </c>
      <c r="DM429" s="27" t="s">
        <v>581</v>
      </c>
    </row>
    <row r="430" spans="1:120" x14ac:dyDescent="0.2">
      <c r="A430" s="22" t="s">
        <v>359</v>
      </c>
      <c r="C430" s="25">
        <f>SUM(C419:C429)</f>
        <v>310521</v>
      </c>
      <c r="D430" s="25">
        <f>SUM(D418:D429)</f>
        <v>14236</v>
      </c>
      <c r="E430" s="25">
        <f>SUM(E419:E429)</f>
        <v>163036</v>
      </c>
      <c r="F430" s="25">
        <f>SUM(F419:F429)</f>
        <v>114512</v>
      </c>
      <c r="G430" s="7">
        <f>SUM(G419:G429)</f>
        <v>20243</v>
      </c>
      <c r="H430" s="1">
        <f>SUM(B430:G430)</f>
        <v>622548</v>
      </c>
      <c r="BY430" s="1">
        <v>8</v>
      </c>
      <c r="CA430" s="1">
        <v>2</v>
      </c>
      <c r="CB430" s="1">
        <v>1</v>
      </c>
      <c r="CE430" s="1">
        <v>5</v>
      </c>
      <c r="CG430" s="1">
        <v>1</v>
      </c>
      <c r="CH430" s="1">
        <v>1</v>
      </c>
      <c r="CK430" s="18">
        <v>1</v>
      </c>
      <c r="CM430" s="1">
        <v>2</v>
      </c>
      <c r="CN430" s="1">
        <v>1</v>
      </c>
      <c r="CP430" s="2">
        <f>CE430+CK430</f>
        <v>6</v>
      </c>
      <c r="CQ430" s="2">
        <f>CF430+CL430</f>
        <v>0</v>
      </c>
      <c r="CR430" s="2">
        <f>CG430+CM430</f>
        <v>3</v>
      </c>
      <c r="CS430" s="2">
        <f>CH430+CN430</f>
        <v>2</v>
      </c>
      <c r="CV430" s="1">
        <f>11*C430/(B430+C430+D430+E430+F430)</f>
        <v>5.6710985298146284</v>
      </c>
      <c r="CW430" s="1">
        <f>11*D430/(B430+C430+D430+E430+F430)</f>
        <v>0.25999452104830612</v>
      </c>
      <c r="CX430" s="1">
        <f>11*E430/(B430+C430+D430+E430+F430)</f>
        <v>2.9775545612272851</v>
      </c>
      <c r="CY430" s="1">
        <f>11*F430/(B430+C430+D430+E430+F430)</f>
        <v>2.09135238790978</v>
      </c>
      <c r="DH430" s="1">
        <f t="shared" si="231"/>
        <v>49.879045471192583</v>
      </c>
      <c r="DI430" s="1">
        <f t="shared" si="232"/>
        <v>2.2867313042528448</v>
      </c>
      <c r="DJ430" s="18">
        <f t="shared" si="233"/>
        <v>26.188502733925738</v>
      </c>
      <c r="DK430" s="1">
        <f t="shared" si="234"/>
        <v>18.394083669050417</v>
      </c>
      <c r="DL430" s="1">
        <f t="shared" si="235"/>
        <v>3.2516368215784164</v>
      </c>
      <c r="DM430" s="3"/>
    </row>
    <row r="431" spans="1:120" x14ac:dyDescent="0.2">
      <c r="C431" s="12"/>
      <c r="D431" s="12"/>
      <c r="E431" s="12"/>
      <c r="F431" s="12"/>
      <c r="G431" s="12"/>
      <c r="H431" s="12"/>
      <c r="BX431" s="2" t="s">
        <v>147</v>
      </c>
      <c r="CE431" s="1" t="s">
        <v>29</v>
      </c>
      <c r="CK431" s="27" t="s">
        <v>43</v>
      </c>
      <c r="CP431" s="1" t="s">
        <v>4</v>
      </c>
      <c r="CV431" s="1" t="s">
        <v>24</v>
      </c>
      <c r="DM431"/>
    </row>
    <row r="432" spans="1:120" x14ac:dyDescent="0.2">
      <c r="C432" s="12" t="s">
        <v>9</v>
      </c>
      <c r="D432" s="12" t="s">
        <v>10</v>
      </c>
      <c r="E432" s="12" t="s">
        <v>11</v>
      </c>
      <c r="F432" s="12" t="s">
        <v>12</v>
      </c>
      <c r="G432" s="12" t="s">
        <v>13</v>
      </c>
      <c r="H432" s="12" t="s">
        <v>14</v>
      </c>
      <c r="BY432" s="12" t="s">
        <v>16</v>
      </c>
      <c r="BZ432" s="1" t="s">
        <v>17</v>
      </c>
      <c r="CA432" s="12" t="s">
        <v>18</v>
      </c>
      <c r="CB432" s="12" t="s">
        <v>19</v>
      </c>
      <c r="CC432" s="12" t="s">
        <v>20</v>
      </c>
      <c r="CE432" s="27" t="s">
        <v>22</v>
      </c>
      <c r="CF432" s="27" t="s">
        <v>17</v>
      </c>
      <c r="CG432" s="27" t="s">
        <v>11</v>
      </c>
      <c r="CH432" s="27" t="s">
        <v>12</v>
      </c>
      <c r="CK432" s="27" t="s">
        <v>22</v>
      </c>
      <c r="CL432" s="27" t="s">
        <v>17</v>
      </c>
      <c r="CM432" s="27" t="s">
        <v>11</v>
      </c>
      <c r="CN432" s="27" t="s">
        <v>12</v>
      </c>
      <c r="CP432" s="27" t="s">
        <v>22</v>
      </c>
      <c r="CQ432" s="27" t="s">
        <v>17</v>
      </c>
      <c r="CR432" s="27" t="s">
        <v>11</v>
      </c>
      <c r="CS432" s="27" t="s">
        <v>12</v>
      </c>
      <c r="CU432" s="27" t="s">
        <v>25</v>
      </c>
      <c r="CV432" s="1" t="s">
        <v>22</v>
      </c>
      <c r="CW432" s="1" t="s">
        <v>17</v>
      </c>
      <c r="CX432" s="1" t="s">
        <v>11</v>
      </c>
      <c r="CY432" s="1" t="s">
        <v>12</v>
      </c>
      <c r="DA432" s="1" t="s">
        <v>15</v>
      </c>
      <c r="DB432" s="1" t="s">
        <v>22</v>
      </c>
      <c r="DC432" s="1" t="s">
        <v>17</v>
      </c>
      <c r="DD432" s="1" t="s">
        <v>11</v>
      </c>
      <c r="DE432" s="1" t="s">
        <v>12</v>
      </c>
      <c r="DF432" s="1" t="s">
        <v>21</v>
      </c>
      <c r="DG432" s="1" t="s">
        <v>15</v>
      </c>
      <c r="DH432" s="1" t="s">
        <v>22</v>
      </c>
      <c r="DI432" s="1" t="s">
        <v>17</v>
      </c>
      <c r="DJ432" s="1" t="s">
        <v>11</v>
      </c>
      <c r="DK432" s="1" t="s">
        <v>12</v>
      </c>
      <c r="DL432" s="1" t="s">
        <v>13</v>
      </c>
      <c r="DN432" s="1"/>
      <c r="DO432" s="1"/>
      <c r="DP432" s="1"/>
    </row>
    <row r="433" spans="1:122" x14ac:dyDescent="0.2">
      <c r="A433" s="2" t="s">
        <v>398</v>
      </c>
      <c r="C433" s="7">
        <f>SUM(C450,C465,C478,C488)</f>
        <v>708010</v>
      </c>
      <c r="D433" s="7">
        <f>SUM(D450,D465,D478,D488)</f>
        <v>194847</v>
      </c>
      <c r="E433" s="7">
        <f>SUM(E450,E465,E478,E488)</f>
        <v>829816</v>
      </c>
      <c r="F433" s="7">
        <f>SUM(F450,F465,F478,F488)</f>
        <v>615156</v>
      </c>
      <c r="G433" s="7">
        <f>SUM(G450,G465,G478,G488)</f>
        <v>16947</v>
      </c>
      <c r="H433" s="1">
        <f>SUM(B433:G433)</f>
        <v>2364776</v>
      </c>
      <c r="BY433" s="7">
        <f t="shared" ref="BY433:CN433" si="237">SUM(BY450,BY465,BY478,BY488)</f>
        <v>10</v>
      </c>
      <c r="BZ433" s="7">
        <f t="shared" si="237"/>
        <v>1</v>
      </c>
      <c r="CA433" s="7">
        <f t="shared" si="237"/>
        <v>17</v>
      </c>
      <c r="CB433" s="7">
        <f t="shared" si="237"/>
        <v>14</v>
      </c>
      <c r="CC433" s="7">
        <f t="shared" si="237"/>
        <v>0</v>
      </c>
      <c r="CD433" s="7">
        <f t="shared" si="237"/>
        <v>0</v>
      </c>
      <c r="CE433" s="7">
        <f t="shared" si="237"/>
        <v>6</v>
      </c>
      <c r="CF433" s="7">
        <f t="shared" si="237"/>
        <v>1</v>
      </c>
      <c r="CG433" s="7">
        <f t="shared" si="237"/>
        <v>11</v>
      </c>
      <c r="CH433" s="7">
        <f t="shared" si="237"/>
        <v>9</v>
      </c>
      <c r="CI433" s="7">
        <f t="shared" si="237"/>
        <v>0</v>
      </c>
      <c r="CJ433" s="7">
        <f t="shared" si="237"/>
        <v>0</v>
      </c>
      <c r="CK433" s="7">
        <f t="shared" si="237"/>
        <v>5</v>
      </c>
      <c r="CL433" s="7">
        <f t="shared" si="237"/>
        <v>2</v>
      </c>
      <c r="CM433" s="7">
        <f t="shared" si="237"/>
        <v>4</v>
      </c>
      <c r="CN433" s="7">
        <f t="shared" si="237"/>
        <v>4</v>
      </c>
      <c r="CP433" s="2">
        <f>CE433+CK433</f>
        <v>11</v>
      </c>
      <c r="CQ433" s="2">
        <f>CF433+CL433</f>
        <v>3</v>
      </c>
      <c r="CR433" s="2">
        <f>CG433+CM433</f>
        <v>15</v>
      </c>
      <c r="CS433" s="2">
        <f>CH433+CN433</f>
        <v>13</v>
      </c>
      <c r="CT433" s="2">
        <f>CI433</f>
        <v>0</v>
      </c>
      <c r="CV433" s="1">
        <f>42*C433/(C433+D433+E433+F433)</f>
        <v>12.665496507624704</v>
      </c>
      <c r="CW433" s="1">
        <f>42*D433/(C433+D433+E433+F433)</f>
        <v>3.4855920086173224</v>
      </c>
      <c r="CX433" s="1">
        <f>42*E433/(C433+D433+E433+F433)</f>
        <v>14.844467804086243</v>
      </c>
      <c r="CY433" s="1">
        <f>42*F433/(C433+D433+E433+F433)</f>
        <v>11.004443679671731</v>
      </c>
      <c r="DB433" s="1">
        <v>13</v>
      </c>
      <c r="DC433" s="1">
        <v>3</v>
      </c>
      <c r="DD433" s="1">
        <v>15</v>
      </c>
      <c r="DE433" s="1">
        <v>11</v>
      </c>
      <c r="DH433" s="1">
        <f>100*C433/H433</f>
        <v>29.93983362483381</v>
      </c>
      <c r="DI433" s="1">
        <f>100*D433/H433</f>
        <v>8.239554190333461</v>
      </c>
      <c r="DJ433" s="1">
        <f>100*E433/H433</f>
        <v>35.090680893243167</v>
      </c>
      <c r="DK433" s="1">
        <f>100*F433/H433</f>
        <v>26.013288362195826</v>
      </c>
      <c r="DL433" s="1">
        <f>100*G433/H433</f>
        <v>0.71664292939373542</v>
      </c>
      <c r="DM433" s="3" t="s">
        <v>794</v>
      </c>
      <c r="DO433" s="1">
        <f>C433/BY433</f>
        <v>70801</v>
      </c>
      <c r="DQ433" s="1">
        <f>E433/CA433</f>
        <v>48812.705882352944</v>
      </c>
      <c r="DR433" s="1">
        <f>F433/CB433</f>
        <v>43939.714285714283</v>
      </c>
    </row>
    <row r="434" spans="1:122" x14ac:dyDescent="0.2">
      <c r="A434" s="1" t="s">
        <v>44</v>
      </c>
      <c r="C434" s="56">
        <v>708010</v>
      </c>
      <c r="D434" s="56">
        <v>194847</v>
      </c>
      <c r="E434" s="56">
        <v>829816</v>
      </c>
      <c r="F434" s="56">
        <v>615156</v>
      </c>
      <c r="G434" s="27">
        <v>16947</v>
      </c>
      <c r="BY434" s="1">
        <v>10</v>
      </c>
      <c r="BZ434" s="1">
        <v>1</v>
      </c>
      <c r="CA434" s="1">
        <v>17</v>
      </c>
      <c r="CB434" s="1">
        <v>14</v>
      </c>
      <c r="CV434" s="1">
        <f>42*C434/(C434+D434+E434+F434)</f>
        <v>12.665496507624704</v>
      </c>
      <c r="CW434" s="1">
        <f>42*D434/(C434+D434+E434+F434)</f>
        <v>3.4855920086173224</v>
      </c>
      <c r="CX434" s="1">
        <f>42*E434/(C434+D434+E434+F434)</f>
        <v>14.844467804086243</v>
      </c>
      <c r="CY434" s="1">
        <f>42*F434/(C434+D434+E434+F434)</f>
        <v>11.004443679671731</v>
      </c>
      <c r="DB434" s="1">
        <v>13</v>
      </c>
      <c r="DC434" s="1">
        <v>3</v>
      </c>
      <c r="DD434" s="1">
        <v>15</v>
      </c>
      <c r="DE434" s="1">
        <v>11</v>
      </c>
    </row>
    <row r="435" spans="1:122" x14ac:dyDescent="0.2">
      <c r="C435" s="56"/>
      <c r="D435" s="56">
        <v>0</v>
      </c>
      <c r="E435" s="56"/>
      <c r="F435" s="56"/>
    </row>
    <row r="436" spans="1:122" x14ac:dyDescent="0.2">
      <c r="A436" s="27" t="s">
        <v>114</v>
      </c>
      <c r="C436" s="56">
        <v>9818</v>
      </c>
      <c r="D436" s="56">
        <v>3370</v>
      </c>
      <c r="E436" s="52">
        <v>32554</v>
      </c>
      <c r="F436" s="56">
        <v>11618</v>
      </c>
      <c r="G436" s="43">
        <v>688</v>
      </c>
      <c r="H436" s="1">
        <f t="shared" ref="H436:H450" si="238">SUM(B436:G436)</f>
        <v>58048</v>
      </c>
      <c r="DH436" s="1">
        <f t="shared" ref="DH436:DH450" si="239">100*C436/H436</f>
        <v>16.913588754134508</v>
      </c>
      <c r="DI436" s="27">
        <f t="shared" ref="DI436:DI450" si="240">100*D436/H436</f>
        <v>5.8055402425578828</v>
      </c>
      <c r="DJ436" s="31">
        <f t="shared" ref="DJ436:DJ450" si="241">100*E436/H436</f>
        <v>56.081174200661522</v>
      </c>
      <c r="DK436" s="27">
        <f t="shared" ref="DK436:DK450" si="242">100*F436/H436</f>
        <v>20.014470782800441</v>
      </c>
      <c r="DL436" s="1">
        <f t="shared" ref="DL436:DL450" si="243">100*G436/H436</f>
        <v>1.185226019845645</v>
      </c>
      <c r="DM436" s="27" t="s">
        <v>622</v>
      </c>
    </row>
    <row r="437" spans="1:122" x14ac:dyDescent="0.2">
      <c r="A437" s="27" t="s">
        <v>118</v>
      </c>
      <c r="C437" s="56">
        <v>6322</v>
      </c>
      <c r="D437" s="56">
        <v>5395</v>
      </c>
      <c r="E437" s="56">
        <v>16532</v>
      </c>
      <c r="F437" s="52">
        <v>29316</v>
      </c>
      <c r="G437" s="1">
        <v>1143</v>
      </c>
      <c r="H437" s="1">
        <f t="shared" si="238"/>
        <v>58708</v>
      </c>
      <c r="DH437" s="1">
        <f t="shared" si="239"/>
        <v>10.768549431082647</v>
      </c>
      <c r="DI437" s="27">
        <f t="shared" si="240"/>
        <v>9.1895482728077944</v>
      </c>
      <c r="DJ437" s="1">
        <f t="shared" si="241"/>
        <v>28.159705661920011</v>
      </c>
      <c r="DK437" s="31">
        <f t="shared" si="242"/>
        <v>49.935272875928327</v>
      </c>
      <c r="DL437" s="1">
        <f t="shared" si="243"/>
        <v>1.9469237582612251</v>
      </c>
      <c r="DM437" s="27" t="s">
        <v>697</v>
      </c>
    </row>
    <row r="438" spans="1:122" x14ac:dyDescent="0.2">
      <c r="A438" s="27" t="s">
        <v>115</v>
      </c>
      <c r="C438" s="56">
        <v>9538</v>
      </c>
      <c r="D438" s="56">
        <v>1476</v>
      </c>
      <c r="E438" s="56">
        <v>12625</v>
      </c>
      <c r="F438" s="52">
        <v>20763</v>
      </c>
      <c r="G438" s="43">
        <v>994</v>
      </c>
      <c r="H438" s="1">
        <f t="shared" si="238"/>
        <v>45396</v>
      </c>
      <c r="DH438" s="1">
        <f t="shared" si="239"/>
        <v>21.010661732311217</v>
      </c>
      <c r="DI438" s="1">
        <f t="shared" si="240"/>
        <v>3.2513877874702617</v>
      </c>
      <c r="DJ438" s="1">
        <f t="shared" si="241"/>
        <v>27.810820336593533</v>
      </c>
      <c r="DK438" s="31">
        <f t="shared" si="242"/>
        <v>45.737509912767642</v>
      </c>
      <c r="DL438" s="1">
        <f t="shared" si="243"/>
        <v>2.1896202308573445</v>
      </c>
      <c r="DM438" s="27" t="s">
        <v>582</v>
      </c>
    </row>
    <row r="439" spans="1:122" x14ac:dyDescent="0.2">
      <c r="A439" s="27" t="s">
        <v>116</v>
      </c>
      <c r="C439" s="56">
        <v>13683</v>
      </c>
      <c r="D439" s="56">
        <v>2229</v>
      </c>
      <c r="E439" s="52">
        <v>31102</v>
      </c>
      <c r="F439" s="56">
        <v>5748</v>
      </c>
      <c r="G439" s="1">
        <v>210</v>
      </c>
      <c r="H439" s="1">
        <f t="shared" si="238"/>
        <v>52972</v>
      </c>
      <c r="DH439" s="27">
        <f t="shared" si="239"/>
        <v>25.830627501321452</v>
      </c>
      <c r="DI439" s="1">
        <f t="shared" si="240"/>
        <v>4.2078834101034506</v>
      </c>
      <c r="DJ439" s="31">
        <f t="shared" si="241"/>
        <v>58.714037604772329</v>
      </c>
      <c r="DK439" s="1">
        <f t="shared" si="242"/>
        <v>10.851015630899344</v>
      </c>
      <c r="DL439" s="1">
        <f t="shared" si="243"/>
        <v>0.39643585290342065</v>
      </c>
      <c r="DM439" s="27" t="s">
        <v>690</v>
      </c>
    </row>
    <row r="440" spans="1:122" x14ac:dyDescent="0.2">
      <c r="A440" s="27" t="s">
        <v>244</v>
      </c>
      <c r="C440" s="56">
        <v>14028</v>
      </c>
      <c r="D440" s="56">
        <v>1691</v>
      </c>
      <c r="E440" s="52">
        <v>23643</v>
      </c>
      <c r="F440" s="56">
        <v>14462</v>
      </c>
      <c r="G440" s="43"/>
      <c r="H440" s="1">
        <f t="shared" si="238"/>
        <v>53824</v>
      </c>
      <c r="DH440" s="27">
        <f t="shared" si="239"/>
        <v>26.062722948870391</v>
      </c>
      <c r="DI440" s="1">
        <f t="shared" si="240"/>
        <v>3.1417211652794292</v>
      </c>
      <c r="DJ440" s="31">
        <f t="shared" si="241"/>
        <v>43.926501189060644</v>
      </c>
      <c r="DK440" s="1">
        <f t="shared" si="242"/>
        <v>26.869054696789537</v>
      </c>
      <c r="DL440" s="1">
        <f t="shared" si="243"/>
        <v>0</v>
      </c>
      <c r="DM440" s="27" t="s">
        <v>688</v>
      </c>
    </row>
    <row r="441" spans="1:122" x14ac:dyDescent="0.2">
      <c r="A441" s="27" t="s">
        <v>117</v>
      </c>
      <c r="C441" s="56">
        <v>15115</v>
      </c>
      <c r="D441" s="56">
        <v>1149</v>
      </c>
      <c r="E441" s="52">
        <v>21773</v>
      </c>
      <c r="F441" s="56">
        <v>6230</v>
      </c>
      <c r="G441" s="43">
        <v>344</v>
      </c>
      <c r="H441" s="1">
        <f t="shared" si="238"/>
        <v>44611</v>
      </c>
      <c r="DH441" s="2">
        <f t="shared" si="239"/>
        <v>33.881778036807063</v>
      </c>
      <c r="DI441" s="1">
        <f t="shared" si="240"/>
        <v>2.5755979466947614</v>
      </c>
      <c r="DJ441" s="31">
        <f t="shared" si="241"/>
        <v>48.806348210082717</v>
      </c>
      <c r="DK441" s="27">
        <f t="shared" si="242"/>
        <v>13.965165542130865</v>
      </c>
      <c r="DL441" s="1">
        <f t="shared" si="243"/>
        <v>0.77111026428459351</v>
      </c>
      <c r="DM441" s="27" t="s">
        <v>584</v>
      </c>
    </row>
    <row r="442" spans="1:122" x14ac:dyDescent="0.2">
      <c r="A442" s="27" t="s">
        <v>272</v>
      </c>
      <c r="C442" s="56">
        <v>10512</v>
      </c>
      <c r="D442" s="56">
        <v>2487</v>
      </c>
      <c r="E442" s="56">
        <v>15253</v>
      </c>
      <c r="F442" s="52">
        <v>22876</v>
      </c>
      <c r="G442" s="43">
        <v>1514</v>
      </c>
      <c r="H442" s="1">
        <f t="shared" si="238"/>
        <v>52642</v>
      </c>
      <c r="DH442" s="1">
        <f t="shared" si="239"/>
        <v>19.968846168458644</v>
      </c>
      <c r="DI442" s="1">
        <f t="shared" si="240"/>
        <v>4.7243645758139889</v>
      </c>
      <c r="DJ442" s="1">
        <f t="shared" si="241"/>
        <v>28.974962957334448</v>
      </c>
      <c r="DK442" s="31">
        <f t="shared" si="242"/>
        <v>43.45579575244102</v>
      </c>
      <c r="DL442" s="1">
        <f t="shared" si="243"/>
        <v>2.8760305459519016</v>
      </c>
      <c r="DM442" s="27" t="s">
        <v>583</v>
      </c>
    </row>
    <row r="443" spans="1:122" x14ac:dyDescent="0.2">
      <c r="A443" s="27" t="s">
        <v>245</v>
      </c>
      <c r="C443" s="56">
        <v>12441</v>
      </c>
      <c r="D443" s="56">
        <v>1306</v>
      </c>
      <c r="E443" s="56">
        <v>15547</v>
      </c>
      <c r="F443" s="52">
        <v>16094</v>
      </c>
      <c r="G443" s="51">
        <v>499</v>
      </c>
      <c r="H443" s="1">
        <f t="shared" si="238"/>
        <v>45887</v>
      </c>
      <c r="DH443" s="1">
        <f t="shared" si="239"/>
        <v>27.112254015298451</v>
      </c>
      <c r="DI443" s="1">
        <f t="shared" si="240"/>
        <v>2.8461219953363699</v>
      </c>
      <c r="DJ443" s="1">
        <f t="shared" si="241"/>
        <v>33.881055636672698</v>
      </c>
      <c r="DK443" s="31">
        <f t="shared" si="242"/>
        <v>35.073114389696428</v>
      </c>
      <c r="DL443" s="1">
        <f t="shared" si="243"/>
        <v>1.0874539629960556</v>
      </c>
      <c r="DM443" s="27" t="s">
        <v>588</v>
      </c>
    </row>
    <row r="444" spans="1:122" x14ac:dyDescent="0.2">
      <c r="A444" s="27" t="s">
        <v>818</v>
      </c>
      <c r="C444" s="56">
        <v>14612</v>
      </c>
      <c r="D444" s="56">
        <v>2765</v>
      </c>
      <c r="E444" s="52">
        <v>18938</v>
      </c>
      <c r="F444" s="56">
        <v>15537</v>
      </c>
      <c r="G444" s="43">
        <v>628</v>
      </c>
      <c r="H444" s="1">
        <f t="shared" si="238"/>
        <v>52480</v>
      </c>
      <c r="DH444" s="27">
        <f t="shared" si="239"/>
        <v>27.842987804878049</v>
      </c>
      <c r="DI444" s="1">
        <f t="shared" si="240"/>
        <v>5.2686737804878048</v>
      </c>
      <c r="DJ444" s="31">
        <f t="shared" si="241"/>
        <v>36.086128048780488</v>
      </c>
      <c r="DK444" s="27">
        <f t="shared" si="242"/>
        <v>29.605564024390244</v>
      </c>
      <c r="DL444" s="1">
        <f t="shared" si="243"/>
        <v>1.1966463414634145</v>
      </c>
      <c r="DM444" s="27" t="s">
        <v>616</v>
      </c>
    </row>
    <row r="445" spans="1:122" x14ac:dyDescent="0.2">
      <c r="A445" s="27" t="s">
        <v>113</v>
      </c>
      <c r="C445" s="56">
        <v>17301</v>
      </c>
      <c r="D445" s="56">
        <v>5350</v>
      </c>
      <c r="E445" s="52">
        <v>36458</v>
      </c>
      <c r="F445" s="56">
        <v>5015</v>
      </c>
      <c r="G445" s="43">
        <v>230</v>
      </c>
      <c r="H445" s="1">
        <f t="shared" si="238"/>
        <v>64354</v>
      </c>
      <c r="DH445" s="2">
        <f t="shared" si="239"/>
        <v>26.884109767846599</v>
      </c>
      <c r="DI445" s="1">
        <f t="shared" si="240"/>
        <v>8.3133915529726199</v>
      </c>
      <c r="DJ445" s="31">
        <f t="shared" si="241"/>
        <v>56.65226714734127</v>
      </c>
      <c r="DK445" s="1">
        <f t="shared" si="242"/>
        <v>7.7928333903098483</v>
      </c>
      <c r="DL445" s="1">
        <f t="shared" si="243"/>
        <v>0.35739814152966404</v>
      </c>
      <c r="DM445" s="27" t="s">
        <v>586</v>
      </c>
    </row>
    <row r="446" spans="1:122" x14ac:dyDescent="0.2">
      <c r="A446" s="27" t="s">
        <v>630</v>
      </c>
      <c r="C446" s="56">
        <v>17411</v>
      </c>
      <c r="D446" s="56">
        <v>5907</v>
      </c>
      <c r="E446" s="52">
        <v>36300</v>
      </c>
      <c r="F446" s="56">
        <v>6554</v>
      </c>
      <c r="G446" s="43">
        <v>286</v>
      </c>
      <c r="H446" s="1">
        <f t="shared" si="238"/>
        <v>66458</v>
      </c>
      <c r="BY446" s="12"/>
      <c r="CA446" s="12"/>
      <c r="CB446" s="12"/>
      <c r="CC446" s="12"/>
      <c r="CD446" s="12"/>
      <c r="CE446" s="12"/>
      <c r="CG446" s="12"/>
      <c r="CH446" s="12"/>
      <c r="CI446" s="12"/>
      <c r="CJ446" s="12"/>
      <c r="CK446" s="12"/>
      <c r="CL446" s="12"/>
      <c r="CM446" s="12"/>
      <c r="CN446" s="12"/>
      <c r="DH446" s="27">
        <f t="shared" si="239"/>
        <v>26.198501309097477</v>
      </c>
      <c r="DI446" s="2">
        <f t="shared" si="240"/>
        <v>8.8883204429865472</v>
      </c>
      <c r="DJ446" s="31">
        <f t="shared" si="241"/>
        <v>54.620963616118452</v>
      </c>
      <c r="DK446" s="1">
        <f t="shared" si="242"/>
        <v>9.8618676457311381</v>
      </c>
      <c r="DL446" s="1">
        <f t="shared" si="243"/>
        <v>0.43034698606638777</v>
      </c>
      <c r="DM446" s="27" t="s">
        <v>698</v>
      </c>
    </row>
    <row r="447" spans="1:122" x14ac:dyDescent="0.2">
      <c r="A447" s="27" t="s">
        <v>273</v>
      </c>
      <c r="C447" s="56">
        <v>16112</v>
      </c>
      <c r="D447" s="56">
        <v>1878</v>
      </c>
      <c r="E447" s="56">
        <v>16888</v>
      </c>
      <c r="F447" s="52">
        <v>19706</v>
      </c>
      <c r="G447" s="51">
        <v>83</v>
      </c>
      <c r="H447" s="1">
        <f>SUM(B447:G447)</f>
        <v>54667</v>
      </c>
      <c r="DH447" s="27">
        <f t="shared" si="239"/>
        <v>29.47299101834745</v>
      </c>
      <c r="DI447" s="1">
        <f t="shared" si="240"/>
        <v>3.4353449064334973</v>
      </c>
      <c r="DJ447" s="1">
        <f t="shared" si="241"/>
        <v>30.892494557960013</v>
      </c>
      <c r="DK447" s="31">
        <f t="shared" si="242"/>
        <v>36.047341174748937</v>
      </c>
      <c r="DL447" s="1">
        <f t="shared" si="243"/>
        <v>0.15182834251010666</v>
      </c>
      <c r="DM447" s="27" t="s">
        <v>689</v>
      </c>
    </row>
    <row r="448" spans="1:122" x14ac:dyDescent="0.2">
      <c r="A448" s="27" t="s">
        <v>274</v>
      </c>
      <c r="C448" s="56">
        <v>18083</v>
      </c>
      <c r="D448" s="56">
        <v>2076</v>
      </c>
      <c r="E448" s="52">
        <v>19938</v>
      </c>
      <c r="F448" s="56">
        <v>15400</v>
      </c>
      <c r="G448" s="50">
        <v>1014</v>
      </c>
      <c r="H448" s="1">
        <f>SUM(B448:G448)</f>
        <v>56511</v>
      </c>
      <c r="DH448" s="2">
        <f t="shared" si="239"/>
        <v>31.999079825166781</v>
      </c>
      <c r="DI448" s="1">
        <f t="shared" si="240"/>
        <v>3.6736210649254128</v>
      </c>
      <c r="DJ448" s="31">
        <f t="shared" si="241"/>
        <v>35.281626585974415</v>
      </c>
      <c r="DK448" s="1">
        <f t="shared" si="242"/>
        <v>27.251331599157687</v>
      </c>
      <c r="DL448" s="1">
        <f t="shared" si="243"/>
        <v>1.7943409247757074</v>
      </c>
      <c r="DM448" s="27" t="s">
        <v>587</v>
      </c>
    </row>
    <row r="449" spans="1:117" x14ac:dyDescent="0.2">
      <c r="A449" s="27" t="s">
        <v>275</v>
      </c>
      <c r="C449" s="56">
        <v>16373</v>
      </c>
      <c r="D449" s="56">
        <v>2202</v>
      </c>
      <c r="E449" s="52">
        <v>17673</v>
      </c>
      <c r="F449" s="56">
        <v>15450</v>
      </c>
      <c r="G449" s="51">
        <v>452</v>
      </c>
      <c r="H449" s="1">
        <f>SUM(B449:G449)</f>
        <v>52150</v>
      </c>
      <c r="DH449" s="27">
        <f t="shared" si="239"/>
        <v>31.395973154362416</v>
      </c>
      <c r="DI449" s="1">
        <f t="shared" si="240"/>
        <v>4.2224352828379672</v>
      </c>
      <c r="DJ449" s="31">
        <f t="shared" si="241"/>
        <v>33.888782358581018</v>
      </c>
      <c r="DK449" s="27">
        <f t="shared" si="242"/>
        <v>29.62607861936721</v>
      </c>
      <c r="DL449" s="1">
        <f t="shared" si="243"/>
        <v>0.86673058485139021</v>
      </c>
      <c r="DM449" s="27" t="s">
        <v>585</v>
      </c>
    </row>
    <row r="450" spans="1:117" x14ac:dyDescent="0.2">
      <c r="A450" s="2" t="s">
        <v>355</v>
      </c>
      <c r="C450" s="25">
        <f>SUM(C435:C449)</f>
        <v>191349</v>
      </c>
      <c r="D450" s="25">
        <f>SUM(D435:D449)</f>
        <v>39281</v>
      </c>
      <c r="E450" s="25">
        <f t="shared" ref="E450:G450" si="244">SUM(E436:E449)</f>
        <v>315224</v>
      </c>
      <c r="F450" s="25">
        <f t="shared" si="244"/>
        <v>204769</v>
      </c>
      <c r="G450" s="7">
        <f t="shared" si="244"/>
        <v>8085</v>
      </c>
      <c r="H450" s="1">
        <f t="shared" si="238"/>
        <v>758708</v>
      </c>
      <c r="CA450" s="1">
        <v>9</v>
      </c>
      <c r="CB450" s="1">
        <v>5</v>
      </c>
      <c r="CG450" s="1">
        <v>6</v>
      </c>
      <c r="CH450" s="1">
        <v>3</v>
      </c>
      <c r="CK450" s="1">
        <v>3</v>
      </c>
      <c r="CL450" s="1">
        <v>1</v>
      </c>
      <c r="CN450" s="1">
        <v>1</v>
      </c>
      <c r="CP450" s="2">
        <f>CE450+CK450</f>
        <v>3</v>
      </c>
      <c r="CQ450" s="2">
        <f>CF450+CL450</f>
        <v>1</v>
      </c>
      <c r="CR450" s="2">
        <f>CG450+CM450</f>
        <v>6</v>
      </c>
      <c r="CS450" s="2">
        <f>CH450+CN450</f>
        <v>4</v>
      </c>
      <c r="CV450" s="1">
        <f>14*C450/(B450+C450+D450+E450+F450)</f>
        <v>3.5688834474829574</v>
      </c>
      <c r="CW450" s="1">
        <f>14*D450/(B450+C450+D450+E450+F450)</f>
        <v>0.73263675640101622</v>
      </c>
      <c r="CX450" s="1">
        <f>14*E450/(B450+C450+D450+E450+F450)</f>
        <v>5.8792975967962615</v>
      </c>
      <c r="CY450" s="1">
        <f>14*F450/(B450+C450+D450+E450+F450)</f>
        <v>3.8191821993197652</v>
      </c>
      <c r="DH450" s="1">
        <f t="shared" si="239"/>
        <v>25.220374636882699</v>
      </c>
      <c r="DI450" s="1">
        <f t="shared" si="240"/>
        <v>5.1773541336060775</v>
      </c>
      <c r="DJ450" s="1">
        <f t="shared" si="241"/>
        <v>41.547472809038524</v>
      </c>
      <c r="DK450" s="1">
        <f t="shared" si="242"/>
        <v>26.989171064493849</v>
      </c>
      <c r="DL450" s="1">
        <f t="shared" si="243"/>
        <v>1.0656273559788483</v>
      </c>
      <c r="DM450" s="3" t="s">
        <v>589</v>
      </c>
    </row>
    <row r="451" spans="1:117" x14ac:dyDescent="0.2">
      <c r="A451" s="27" t="s">
        <v>26</v>
      </c>
      <c r="B451" s="27"/>
      <c r="C451" s="25"/>
      <c r="D451" s="25"/>
      <c r="E451" s="25"/>
      <c r="F451" s="25"/>
      <c r="G451" s="25"/>
      <c r="H451" s="27"/>
      <c r="BY451" s="27"/>
      <c r="BZ451" s="27"/>
      <c r="CA451" s="27"/>
      <c r="CB451" s="27"/>
      <c r="CC451" s="27"/>
      <c r="CD451" s="27"/>
      <c r="CE451" s="27"/>
      <c r="CF451" s="27"/>
      <c r="CG451" s="27"/>
      <c r="CH451" s="27"/>
      <c r="CI451" s="27"/>
      <c r="CJ451" s="27"/>
      <c r="CK451" s="27"/>
      <c r="CL451" s="27"/>
      <c r="CM451" s="27"/>
      <c r="CN451" s="27"/>
      <c r="CO451" s="27"/>
      <c r="CP451" s="2"/>
      <c r="CQ451" s="2"/>
      <c r="CR451" s="2"/>
      <c r="CS451" s="2"/>
      <c r="CT451" s="27"/>
      <c r="CU451" s="27"/>
      <c r="CV451" s="27">
        <f>8*C450/(C450+D450+F450)</f>
        <v>3.5158371976049554</v>
      </c>
      <c r="CW451" s="27">
        <f>8*D450/(C450+D450+F450)</f>
        <v>0.7217471790242973</v>
      </c>
      <c r="CX451" s="27"/>
      <c r="CY451" s="27">
        <f>8*F450/(C450+D450+F450)</f>
        <v>3.7624156233707473</v>
      </c>
      <c r="CZ451" s="27"/>
      <c r="DH451" s="1"/>
      <c r="DI451" s="1"/>
      <c r="DJ451" s="1"/>
      <c r="DK451" s="1"/>
      <c r="DL451" s="1"/>
    </row>
    <row r="452" spans="1:117" x14ac:dyDescent="0.2">
      <c r="C452" s="27"/>
      <c r="D452" s="27">
        <v>0</v>
      </c>
      <c r="E452" s="27"/>
      <c r="F452" s="27"/>
      <c r="BY452" s="12" t="s">
        <v>16</v>
      </c>
      <c r="BZ452" s="1" t="s">
        <v>17</v>
      </c>
      <c r="CA452" s="12" t="s">
        <v>18</v>
      </c>
      <c r="CB452" s="12" t="s">
        <v>19</v>
      </c>
      <c r="CC452" s="12" t="s">
        <v>20</v>
      </c>
      <c r="CD452" s="12"/>
      <c r="CE452" s="12" t="s">
        <v>16</v>
      </c>
      <c r="CF452" s="1" t="s">
        <v>17</v>
      </c>
      <c r="CG452" s="12" t="s">
        <v>18</v>
      </c>
      <c r="CH452" s="12" t="s">
        <v>19</v>
      </c>
      <c r="CI452" s="12" t="s">
        <v>21</v>
      </c>
      <c r="CJ452" s="12"/>
      <c r="CK452" s="12" t="s">
        <v>22</v>
      </c>
      <c r="CL452" s="12" t="s">
        <v>17</v>
      </c>
      <c r="CM452" s="12" t="s">
        <v>11</v>
      </c>
      <c r="CN452" s="12" t="s">
        <v>12</v>
      </c>
      <c r="CP452" s="17" t="s">
        <v>16</v>
      </c>
      <c r="CQ452" s="17" t="s">
        <v>23</v>
      </c>
      <c r="CR452" s="17" t="s">
        <v>18</v>
      </c>
      <c r="CS452" s="17" t="s">
        <v>19</v>
      </c>
      <c r="CT452" s="17" t="s">
        <v>20</v>
      </c>
      <c r="DH452" s="17" t="s">
        <v>16</v>
      </c>
      <c r="DI452" s="17" t="s">
        <v>23</v>
      </c>
      <c r="DJ452" s="17" t="s">
        <v>18</v>
      </c>
      <c r="DK452" s="17" t="s">
        <v>19</v>
      </c>
      <c r="DL452" s="33" t="s">
        <v>13</v>
      </c>
    </row>
    <row r="453" spans="1:117" x14ac:dyDescent="0.2">
      <c r="A453" s="27" t="s">
        <v>270</v>
      </c>
      <c r="C453" s="52">
        <v>17622</v>
      </c>
      <c r="D453" s="56">
        <v>1152</v>
      </c>
      <c r="E453" s="56">
        <v>16486</v>
      </c>
      <c r="F453" s="56">
        <v>4602</v>
      </c>
      <c r="H453" s="1">
        <f>SUM(B453:G453)</f>
        <v>39862</v>
      </c>
      <c r="DH453" s="31">
        <f t="shared" ref="DH453:DH466" si="245">100*C453/H453</f>
        <v>44.207515929958355</v>
      </c>
      <c r="DI453" s="1">
        <f t="shared" ref="DI453:DI466" si="246">100*D453/H453</f>
        <v>2.8899703978726605</v>
      </c>
      <c r="DJ453" s="1">
        <f t="shared" ref="DJ453:DJ466" si="247">100*E453/H453</f>
        <v>41.357684009833925</v>
      </c>
      <c r="DK453" s="1">
        <f t="shared" ref="DK453:DK466" si="248">100*F453/H453</f>
        <v>11.544829662335056</v>
      </c>
      <c r="DL453" s="1">
        <f t="shared" ref="DL453:DL465" si="249">100*G453/H453</f>
        <v>0</v>
      </c>
      <c r="DM453" s="27" t="s">
        <v>591</v>
      </c>
    </row>
    <row r="454" spans="1:117" x14ac:dyDescent="0.2">
      <c r="A454" s="27" t="s">
        <v>271</v>
      </c>
      <c r="C454" s="56">
        <v>16630</v>
      </c>
      <c r="D454" s="56">
        <v>1587</v>
      </c>
      <c r="E454" s="52">
        <v>19486</v>
      </c>
      <c r="F454" s="56">
        <v>5248</v>
      </c>
      <c r="G454" s="51">
        <v>274</v>
      </c>
      <c r="H454" s="1">
        <f>SUM(B454:G454)</f>
        <v>43225</v>
      </c>
      <c r="DH454" s="27">
        <f t="shared" si="245"/>
        <v>38.473105841526895</v>
      </c>
      <c r="DI454" s="1">
        <f t="shared" si="246"/>
        <v>3.6714864083285135</v>
      </c>
      <c r="DJ454" s="31">
        <f t="shared" si="247"/>
        <v>45.080393290919609</v>
      </c>
      <c r="DK454" s="27">
        <f t="shared" si="248"/>
        <v>12.141122035858878</v>
      </c>
      <c r="DL454" s="1">
        <f t="shared" si="249"/>
        <v>0.63389242336610763</v>
      </c>
      <c r="DM454" s="27" t="s">
        <v>691</v>
      </c>
    </row>
    <row r="455" spans="1:117" x14ac:dyDescent="0.2">
      <c r="A455" s="27" t="s">
        <v>243</v>
      </c>
      <c r="C455" s="56">
        <v>18255</v>
      </c>
      <c r="D455" s="56">
        <v>1768</v>
      </c>
      <c r="E455" s="52">
        <v>27355</v>
      </c>
      <c r="F455" s="56">
        <v>8311</v>
      </c>
      <c r="H455" s="1">
        <f t="shared" ref="H455:H466" si="250">SUM(B455:G455)</f>
        <v>55689</v>
      </c>
      <c r="DH455" s="27">
        <f t="shared" si="245"/>
        <v>32.78026181112967</v>
      </c>
      <c r="DI455" s="1">
        <f t="shared" si="246"/>
        <v>3.1747741923898793</v>
      </c>
      <c r="DJ455" s="31">
        <f t="shared" si="247"/>
        <v>49.12101133078346</v>
      </c>
      <c r="DK455" s="1">
        <f t="shared" si="248"/>
        <v>14.923952665696996</v>
      </c>
      <c r="DL455" s="1">
        <f t="shared" si="249"/>
        <v>0</v>
      </c>
      <c r="DM455" s="27" t="s">
        <v>592</v>
      </c>
    </row>
    <row r="456" spans="1:117" x14ac:dyDescent="0.2">
      <c r="A456" s="27" t="s">
        <v>276</v>
      </c>
      <c r="C456" s="56">
        <v>8556</v>
      </c>
      <c r="D456" s="56">
        <v>1493</v>
      </c>
      <c r="E456" s="52">
        <v>19471</v>
      </c>
      <c r="F456" s="56">
        <v>12992</v>
      </c>
      <c r="G456" s="43">
        <v>686</v>
      </c>
      <c r="H456" s="1">
        <f t="shared" si="250"/>
        <v>43198</v>
      </c>
      <c r="DH456" s="27">
        <f t="shared" si="245"/>
        <v>19.806472521876014</v>
      </c>
      <c r="DI456" s="1">
        <f t="shared" si="246"/>
        <v>3.4561785267836473</v>
      </c>
      <c r="DJ456" s="31">
        <f t="shared" si="247"/>
        <v>45.073846011389413</v>
      </c>
      <c r="DK456" s="2">
        <f t="shared" si="248"/>
        <v>30.075466456780408</v>
      </c>
      <c r="DL456" s="1">
        <f t="shared" si="249"/>
        <v>1.5880364831705172</v>
      </c>
      <c r="DM456" s="27" t="s">
        <v>593</v>
      </c>
    </row>
    <row r="457" spans="1:117" x14ac:dyDescent="0.2">
      <c r="A457" s="27" t="s">
        <v>277</v>
      </c>
      <c r="C457" s="56">
        <v>6978</v>
      </c>
      <c r="D457" s="23">
        <v>975</v>
      </c>
      <c r="E457" s="52">
        <v>24869</v>
      </c>
      <c r="F457" s="56">
        <v>11602</v>
      </c>
      <c r="G457" s="43"/>
      <c r="H457" s="1">
        <f t="shared" si="250"/>
        <v>44424</v>
      </c>
      <c r="DH457" s="1">
        <f t="shared" si="245"/>
        <v>15.707725553754727</v>
      </c>
      <c r="DI457" s="1">
        <f t="shared" si="246"/>
        <v>2.1947595894111291</v>
      </c>
      <c r="DJ457" s="31">
        <f t="shared" si="247"/>
        <v>55.981001260579866</v>
      </c>
      <c r="DK457" s="2">
        <f t="shared" si="248"/>
        <v>26.116513596254276</v>
      </c>
      <c r="DL457" s="1">
        <f t="shared" si="249"/>
        <v>0</v>
      </c>
      <c r="DM457" s="27" t="s">
        <v>594</v>
      </c>
    </row>
    <row r="458" spans="1:117" x14ac:dyDescent="0.2">
      <c r="A458" s="27" t="s">
        <v>248</v>
      </c>
      <c r="C458" s="56">
        <v>14275</v>
      </c>
      <c r="D458" s="56">
        <v>1154</v>
      </c>
      <c r="E458" s="52">
        <v>22871</v>
      </c>
      <c r="F458" s="56">
        <v>10463</v>
      </c>
      <c r="G458" s="43"/>
      <c r="H458" s="1">
        <f t="shared" si="250"/>
        <v>48763</v>
      </c>
      <c r="DH458" s="27">
        <f t="shared" si="245"/>
        <v>29.27424481676681</v>
      </c>
      <c r="DI458" s="1">
        <f t="shared" si="246"/>
        <v>2.3665484076041259</v>
      </c>
      <c r="DJ458" s="31">
        <f t="shared" si="247"/>
        <v>46.902364497672416</v>
      </c>
      <c r="DK458" s="27">
        <f t="shared" si="248"/>
        <v>21.456842277956646</v>
      </c>
      <c r="DL458" s="1">
        <f t="shared" si="249"/>
        <v>0</v>
      </c>
      <c r="DM458" s="27" t="s">
        <v>595</v>
      </c>
    </row>
    <row r="459" spans="1:117" x14ac:dyDescent="0.2">
      <c r="A459" s="27" t="s">
        <v>247</v>
      </c>
      <c r="C459" s="56">
        <v>18800</v>
      </c>
      <c r="D459" s="56">
        <v>2195</v>
      </c>
      <c r="E459" s="52">
        <v>24617</v>
      </c>
      <c r="F459" s="56">
        <v>8463</v>
      </c>
      <c r="G459" s="43"/>
      <c r="H459" s="1">
        <f t="shared" si="250"/>
        <v>54075</v>
      </c>
      <c r="DH459" s="1">
        <f t="shared" si="245"/>
        <v>34.766527970411467</v>
      </c>
      <c r="DI459" s="1">
        <f t="shared" si="246"/>
        <v>4.0591770688858064</v>
      </c>
      <c r="DJ459" s="31">
        <f t="shared" si="247"/>
        <v>45.523809523809526</v>
      </c>
      <c r="DK459" s="1">
        <f t="shared" si="248"/>
        <v>15.650485436893204</v>
      </c>
      <c r="DL459" s="1">
        <f t="shared" si="249"/>
        <v>0</v>
      </c>
      <c r="DM459" s="30" t="s">
        <v>702</v>
      </c>
    </row>
    <row r="460" spans="1:117" x14ac:dyDescent="0.2">
      <c r="A460" s="27" t="s">
        <v>278</v>
      </c>
      <c r="C460" s="52">
        <v>24934</v>
      </c>
      <c r="D460" s="56">
        <v>1938</v>
      </c>
      <c r="E460" s="56">
        <v>23495</v>
      </c>
      <c r="F460" s="56">
        <v>5895</v>
      </c>
      <c r="G460" s="42">
        <v>369</v>
      </c>
      <c r="H460" s="1">
        <f t="shared" si="250"/>
        <v>56631</v>
      </c>
      <c r="DH460" s="31">
        <f t="shared" si="245"/>
        <v>44.028888771167736</v>
      </c>
      <c r="DI460" s="27">
        <f t="shared" si="246"/>
        <v>3.4221539439529587</v>
      </c>
      <c r="DJ460" s="27">
        <f t="shared" si="247"/>
        <v>41.487877664176864</v>
      </c>
      <c r="DK460" s="1">
        <f t="shared" si="248"/>
        <v>10.409493033850717</v>
      </c>
      <c r="DL460" s="1">
        <f t="shared" si="249"/>
        <v>0.65158658685172433</v>
      </c>
      <c r="DM460" s="27" t="s">
        <v>596</v>
      </c>
    </row>
    <row r="461" spans="1:117" x14ac:dyDescent="0.2">
      <c r="A461" s="27" t="s">
        <v>279</v>
      </c>
      <c r="C461" s="52">
        <v>27333</v>
      </c>
      <c r="D461" s="56">
        <v>2644</v>
      </c>
      <c r="E461" s="56">
        <v>21894</v>
      </c>
      <c r="F461" s="56">
        <v>7490</v>
      </c>
      <c r="G461" s="51">
        <v>535</v>
      </c>
      <c r="H461" s="1">
        <f t="shared" si="250"/>
        <v>59896</v>
      </c>
      <c r="DH461" s="31">
        <f t="shared" si="245"/>
        <v>45.634099105115531</v>
      </c>
      <c r="DI461" s="1">
        <f t="shared" si="246"/>
        <v>4.4143181514625347</v>
      </c>
      <c r="DJ461" s="1">
        <f t="shared" si="247"/>
        <v>36.553359155870176</v>
      </c>
      <c r="DK461" s="1">
        <f t="shared" si="248"/>
        <v>12.505008681714973</v>
      </c>
      <c r="DL461" s="1">
        <f t="shared" si="249"/>
        <v>0.89321490583678376</v>
      </c>
      <c r="DM461" s="27" t="s">
        <v>701</v>
      </c>
    </row>
    <row r="462" spans="1:117" x14ac:dyDescent="0.2">
      <c r="A462" s="27" t="s">
        <v>119</v>
      </c>
      <c r="C462" s="52">
        <v>23229</v>
      </c>
      <c r="D462" s="56">
        <v>2416</v>
      </c>
      <c r="E462" s="56">
        <v>15777</v>
      </c>
      <c r="F462" s="56">
        <v>6593</v>
      </c>
      <c r="G462" s="51">
        <v>109</v>
      </c>
      <c r="H462" s="1">
        <f t="shared" si="250"/>
        <v>48124</v>
      </c>
      <c r="DH462" s="31">
        <f t="shared" si="245"/>
        <v>48.269054941401379</v>
      </c>
      <c r="DI462" s="27">
        <f t="shared" si="246"/>
        <v>5.0203640595129251</v>
      </c>
      <c r="DJ462" s="1">
        <f t="shared" si="247"/>
        <v>32.784057850552742</v>
      </c>
      <c r="DK462" s="1">
        <f t="shared" si="248"/>
        <v>13.700024935583077</v>
      </c>
      <c r="DL462" s="1">
        <f t="shared" si="249"/>
        <v>0.22649821294987948</v>
      </c>
      <c r="DM462" s="27" t="s">
        <v>590</v>
      </c>
    </row>
    <row r="463" spans="1:117" x14ac:dyDescent="0.2">
      <c r="A463" s="27" t="s">
        <v>246</v>
      </c>
      <c r="C463" s="56">
        <v>15587</v>
      </c>
      <c r="D463" s="56">
        <v>2293</v>
      </c>
      <c r="E463" s="52">
        <v>16625</v>
      </c>
      <c r="F463" s="56">
        <v>9174</v>
      </c>
      <c r="G463" s="43">
        <v>972</v>
      </c>
      <c r="H463" s="1">
        <f t="shared" si="250"/>
        <v>44651</v>
      </c>
      <c r="DH463" s="1">
        <f t="shared" si="245"/>
        <v>34.908512687285842</v>
      </c>
      <c r="DI463" s="27">
        <f t="shared" si="246"/>
        <v>5.1353833060849698</v>
      </c>
      <c r="DJ463" s="31">
        <f t="shared" si="247"/>
        <v>37.233208662739919</v>
      </c>
      <c r="DK463" s="1">
        <f t="shared" si="248"/>
        <v>20.546012407336903</v>
      </c>
      <c r="DL463" s="1">
        <f t="shared" si="249"/>
        <v>2.176882936552373</v>
      </c>
      <c r="DM463" s="27" t="s">
        <v>700</v>
      </c>
    </row>
    <row r="464" spans="1:117" x14ac:dyDescent="0.2">
      <c r="A464" s="27" t="s">
        <v>269</v>
      </c>
      <c r="C464" s="52">
        <v>21445</v>
      </c>
      <c r="D464" s="56">
        <v>2386</v>
      </c>
      <c r="E464" s="56">
        <v>17114</v>
      </c>
      <c r="F464" s="56">
        <v>9218</v>
      </c>
      <c r="G464" s="43">
        <v>498</v>
      </c>
      <c r="H464" s="1">
        <f t="shared" si="250"/>
        <v>50661</v>
      </c>
      <c r="DH464" s="31">
        <f t="shared" si="245"/>
        <v>42.330392214918774</v>
      </c>
      <c r="DI464" s="1">
        <f t="shared" si="246"/>
        <v>4.7097372732476659</v>
      </c>
      <c r="DJ464" s="1">
        <f t="shared" si="247"/>
        <v>33.781409762934011</v>
      </c>
      <c r="DK464" s="27">
        <f t="shared" si="248"/>
        <v>18.195456070744754</v>
      </c>
      <c r="DL464" s="1">
        <f t="shared" si="249"/>
        <v>0.98300467815479364</v>
      </c>
      <c r="DM464" s="28" t="s">
        <v>699</v>
      </c>
    </row>
    <row r="465" spans="1:117" x14ac:dyDescent="0.2">
      <c r="A465" s="2" t="s">
        <v>354</v>
      </c>
      <c r="C465" s="25">
        <f>SUM(C453:C464)</f>
        <v>213644</v>
      </c>
      <c r="D465" s="25">
        <f>SUM(D452:D464)</f>
        <v>22001</v>
      </c>
      <c r="E465" s="25">
        <f>SUM(E453:E464)</f>
        <v>250060</v>
      </c>
      <c r="F465" s="25">
        <f>SUM(F453:F464)</f>
        <v>100051</v>
      </c>
      <c r="G465" s="7">
        <f>SUM(G453:G464)</f>
        <v>3443</v>
      </c>
      <c r="H465" s="1">
        <f t="shared" si="250"/>
        <v>589199</v>
      </c>
      <c r="BY465" s="1">
        <v>5</v>
      </c>
      <c r="CA465" s="1">
        <v>7</v>
      </c>
      <c r="CE465" s="1">
        <v>3</v>
      </c>
      <c r="CG465" s="1">
        <v>4</v>
      </c>
      <c r="CH465" s="1">
        <v>0</v>
      </c>
      <c r="CK465" s="1">
        <v>1</v>
      </c>
      <c r="CL465" s="1">
        <v>1</v>
      </c>
      <c r="CM465" s="1">
        <v>1</v>
      </c>
      <c r="CN465" s="1">
        <v>2</v>
      </c>
      <c r="CP465" s="2">
        <f>CE465+CK465</f>
        <v>4</v>
      </c>
      <c r="CQ465" s="2">
        <f>CF465+CL465</f>
        <v>1</v>
      </c>
      <c r="CR465" s="2">
        <f>CG465+CM465</f>
        <v>5</v>
      </c>
      <c r="CS465" s="2">
        <f>CH465+CN465</f>
        <v>2</v>
      </c>
      <c r="CV465" s="27">
        <f>12*C465/(C465+D465+E465+F465)</f>
        <v>4.3767848728822241</v>
      </c>
      <c r="CW465" s="27">
        <f>12*D465/(C465+D465+E465+F465)</f>
        <v>0.45072009505664473</v>
      </c>
      <c r="CX465" s="27">
        <f>12*E465/(C465+D465+E465+F465)</f>
        <v>5.1228156433736913</v>
      </c>
      <c r="CY465" s="27">
        <f>12*F465/(C465+D465+E465+F465)</f>
        <v>2.0496793886874398</v>
      </c>
      <c r="CZ465" s="27"/>
      <c r="DH465" s="1">
        <f t="shared" si="245"/>
        <v>36.260075118932654</v>
      </c>
      <c r="DI465" s="1">
        <f t="shared" si="246"/>
        <v>3.7340525017863233</v>
      </c>
      <c r="DJ465" s="1">
        <f t="shared" si="247"/>
        <v>42.440669451238037</v>
      </c>
      <c r="DK465" s="1">
        <f t="shared" si="248"/>
        <v>16.980850272997749</v>
      </c>
      <c r="DL465" s="1">
        <f t="shared" si="249"/>
        <v>0.58435265504523937</v>
      </c>
      <c r="DM465" s="3" t="s">
        <v>589</v>
      </c>
    </row>
    <row r="466" spans="1:117" x14ac:dyDescent="0.2">
      <c r="A466" s="2" t="s">
        <v>631</v>
      </c>
      <c r="C466" s="25">
        <f>SUM(C436:C445,C447:C449,C453:C461)</f>
        <v>327321</v>
      </c>
      <c r="D466" s="25">
        <f t="shared" ref="D466:G466" si="251">SUM(D436:D445,D447:D449,D453:D461)</f>
        <v>48280</v>
      </c>
      <c r="E466" s="25">
        <f>SUM(E436:E445,E447:E449,E453:E461)</f>
        <v>479468</v>
      </c>
      <c r="F466" s="25">
        <f>SUM(F436:F445,F447:F449,F453:F461)</f>
        <v>273281</v>
      </c>
      <c r="G466" s="25">
        <f t="shared" si="251"/>
        <v>9663</v>
      </c>
      <c r="H466" s="1">
        <f t="shared" si="250"/>
        <v>1138013</v>
      </c>
      <c r="BY466" s="1">
        <v>3</v>
      </c>
      <c r="CA466" s="1">
        <v>14</v>
      </c>
      <c r="CB466" s="1">
        <v>5</v>
      </c>
      <c r="CP466" s="2">
        <v>7</v>
      </c>
      <c r="CQ466" s="2">
        <v>1</v>
      </c>
      <c r="CR466" s="2">
        <v>9</v>
      </c>
      <c r="CS466" s="2">
        <v>5</v>
      </c>
      <c r="CV466" s="27">
        <f>22*C466/(C466+D466+E466+F466)</f>
        <v>6.3819400008862495</v>
      </c>
      <c r="CW466" s="27">
        <f>22*D466/(C466+D466+E466+F466)</f>
        <v>0.94133912349891435</v>
      </c>
      <c r="CX466" s="27">
        <f>22*E466/(C466+D466+E466+F466)</f>
        <v>9.3484255771702038</v>
      </c>
      <c r="CY466" s="27">
        <f>22*F466/(C466+D466+E466+F466)</f>
        <v>5.3282952984446315</v>
      </c>
      <c r="CZ466" s="27"/>
      <c r="DH466" s="1">
        <f t="shared" si="245"/>
        <v>28.762500955612985</v>
      </c>
      <c r="DI466" s="1">
        <f t="shared" si="246"/>
        <v>4.2424822915028209</v>
      </c>
      <c r="DJ466" s="1">
        <f t="shared" si="247"/>
        <v>42.132031883642803</v>
      </c>
      <c r="DK466" s="1">
        <f t="shared" si="248"/>
        <v>24.01387330373203</v>
      </c>
      <c r="DL466" s="1"/>
      <c r="DM466" s="3"/>
    </row>
    <row r="467" spans="1:117" x14ac:dyDescent="0.2">
      <c r="C467" s="12" t="s">
        <v>9</v>
      </c>
      <c r="D467" s="12" t="s">
        <v>10</v>
      </c>
      <c r="E467" s="12" t="s">
        <v>11</v>
      </c>
      <c r="F467" s="12" t="s">
        <v>12</v>
      </c>
      <c r="G467" s="12" t="s">
        <v>13</v>
      </c>
      <c r="H467" s="12" t="s">
        <v>14</v>
      </c>
      <c r="BX467" s="2" t="s">
        <v>147</v>
      </c>
      <c r="CE467" s="1" t="s">
        <v>29</v>
      </c>
      <c r="CK467" s="1" t="s">
        <v>43</v>
      </c>
      <c r="CU467" s="1" t="s">
        <v>15</v>
      </c>
      <c r="CV467" s="1" t="s">
        <v>22</v>
      </c>
      <c r="CW467" s="1" t="s">
        <v>17</v>
      </c>
      <c r="CX467" s="1" t="s">
        <v>11</v>
      </c>
      <c r="CY467" s="1" t="s">
        <v>12</v>
      </c>
      <c r="DA467" s="1" t="s">
        <v>15</v>
      </c>
      <c r="DB467" s="1" t="s">
        <v>22</v>
      </c>
      <c r="DC467" s="1" t="s">
        <v>17</v>
      </c>
      <c r="DD467" s="1" t="s">
        <v>11</v>
      </c>
      <c r="DE467" s="1" t="s">
        <v>12</v>
      </c>
      <c r="DF467" s="1" t="s">
        <v>21</v>
      </c>
      <c r="DG467" s="1" t="s">
        <v>15</v>
      </c>
      <c r="DH467" s="1" t="s">
        <v>22</v>
      </c>
      <c r="DI467" s="1" t="s">
        <v>17</v>
      </c>
      <c r="DJ467" s="1" t="s">
        <v>11</v>
      </c>
      <c r="DK467" s="1" t="s">
        <v>12</v>
      </c>
      <c r="DL467" s="1" t="s">
        <v>13</v>
      </c>
    </row>
    <row r="468" spans="1:117" x14ac:dyDescent="0.2">
      <c r="C468" s="12"/>
      <c r="D468" s="12">
        <v>0</v>
      </c>
      <c r="E468" s="49">
        <v>0</v>
      </c>
      <c r="F468" s="12"/>
      <c r="G468" s="12"/>
      <c r="H468" s="12"/>
      <c r="BX468" s="2"/>
      <c r="DG468" s="1"/>
      <c r="DH468" s="1"/>
      <c r="DI468" s="1"/>
      <c r="DJ468" s="1"/>
      <c r="DK468" s="1"/>
      <c r="DL468" s="1"/>
    </row>
    <row r="469" spans="1:117" x14ac:dyDescent="0.2">
      <c r="A469" s="27" t="s">
        <v>249</v>
      </c>
      <c r="C469" s="50">
        <v>10936</v>
      </c>
      <c r="D469" s="50">
        <v>1605</v>
      </c>
      <c r="E469" s="50">
        <v>8257</v>
      </c>
      <c r="F469" s="52">
        <v>22531</v>
      </c>
      <c r="G469" s="51">
        <v>780</v>
      </c>
      <c r="H469" s="1">
        <f t="shared" ref="H469:H490" si="252">SUM(B469:G469)</f>
        <v>44109</v>
      </c>
      <c r="DH469" s="1">
        <f t="shared" ref="DH469:DH478" si="253">100*C469/H469</f>
        <v>24.793126119386066</v>
      </c>
      <c r="DI469" s="1">
        <f t="shared" ref="DI469:DI478" si="254">100*D469/H469</f>
        <v>3.638713187784806</v>
      </c>
      <c r="DJ469" s="1">
        <f t="shared" ref="DJ469:DJ478" si="255">100*E469/H469</f>
        <v>18.719535695663016</v>
      </c>
      <c r="DK469" s="31">
        <f t="shared" ref="DK469:DK478" si="256">100*F469/H469</f>
        <v>51.080278401233308</v>
      </c>
      <c r="DL469" s="1">
        <f t="shared" ref="DL469:DL478" si="257">100*G469/H469</f>
        <v>1.7683465959328029</v>
      </c>
      <c r="DM469" s="27" t="s">
        <v>255</v>
      </c>
    </row>
    <row r="470" spans="1:117" x14ac:dyDescent="0.2">
      <c r="A470" s="27" t="s">
        <v>250</v>
      </c>
      <c r="C470" s="52">
        <v>19688</v>
      </c>
      <c r="D470" s="50">
        <v>1860</v>
      </c>
      <c r="E470" s="50">
        <v>16921</v>
      </c>
      <c r="F470" s="50">
        <v>13879</v>
      </c>
      <c r="G470" s="42">
        <v>1386</v>
      </c>
      <c r="H470" s="1">
        <f t="shared" si="252"/>
        <v>53734</v>
      </c>
      <c r="DH470" s="31">
        <f t="shared" si="253"/>
        <v>36.639743923772656</v>
      </c>
      <c r="DI470" s="1">
        <f t="shared" si="254"/>
        <v>3.4614955149439832</v>
      </c>
      <c r="DJ470" s="2">
        <f t="shared" si="255"/>
        <v>31.49030409051997</v>
      </c>
      <c r="DK470" s="1">
        <f t="shared" si="256"/>
        <v>25.829084006401906</v>
      </c>
      <c r="DL470" s="1">
        <f t="shared" si="257"/>
        <v>2.5793724643614842</v>
      </c>
      <c r="DM470" s="27" t="s">
        <v>598</v>
      </c>
    </row>
    <row r="471" spans="1:117" x14ac:dyDescent="0.2">
      <c r="A471" s="27" t="s">
        <v>330</v>
      </c>
      <c r="C471" s="52">
        <v>27237</v>
      </c>
      <c r="D471" s="50">
        <v>2672</v>
      </c>
      <c r="E471" s="50">
        <v>12913</v>
      </c>
      <c r="F471" s="56">
        <v>8014</v>
      </c>
      <c r="G471" s="43">
        <v>1023</v>
      </c>
      <c r="H471" s="1">
        <f t="shared" si="252"/>
        <v>51859</v>
      </c>
      <c r="DH471" s="31">
        <f t="shared" si="253"/>
        <v>52.521259569216532</v>
      </c>
      <c r="DI471" s="1">
        <f t="shared" si="254"/>
        <v>5.1524325575117143</v>
      </c>
      <c r="DJ471" s="1">
        <f t="shared" si="255"/>
        <v>24.900210185310168</v>
      </c>
      <c r="DK471" s="1">
        <f t="shared" si="256"/>
        <v>15.453441061339401</v>
      </c>
      <c r="DL471" s="1">
        <f t="shared" si="257"/>
        <v>1.972656626622187</v>
      </c>
      <c r="DM471" s="27" t="s">
        <v>599</v>
      </c>
    </row>
    <row r="472" spans="1:117" x14ac:dyDescent="0.2">
      <c r="A472" s="27" t="s">
        <v>251</v>
      </c>
      <c r="C472" s="52">
        <v>24595</v>
      </c>
      <c r="D472" s="50">
        <v>2489</v>
      </c>
      <c r="E472" s="50">
        <v>21215</v>
      </c>
      <c r="F472" s="56">
        <v>21466</v>
      </c>
      <c r="G472" s="43"/>
      <c r="H472" s="1">
        <f t="shared" si="252"/>
        <v>69765</v>
      </c>
      <c r="DH472" s="31">
        <f t="shared" si="253"/>
        <v>35.254067225686235</v>
      </c>
      <c r="DI472" s="1">
        <f t="shared" si="254"/>
        <v>3.5676915358704222</v>
      </c>
      <c r="DJ472" s="1">
        <f t="shared" si="255"/>
        <v>30.409230989751308</v>
      </c>
      <c r="DK472" s="27">
        <f t="shared" si="256"/>
        <v>30.769010248692037</v>
      </c>
      <c r="DL472" s="1">
        <f t="shared" si="257"/>
        <v>0</v>
      </c>
      <c r="DM472" s="27" t="s">
        <v>597</v>
      </c>
    </row>
    <row r="473" spans="1:117" x14ac:dyDescent="0.2">
      <c r="A473" s="27" t="s">
        <v>329</v>
      </c>
      <c r="C473" s="52">
        <v>27490</v>
      </c>
      <c r="D473" s="50">
        <v>3608</v>
      </c>
      <c r="E473" s="50">
        <v>20949</v>
      </c>
      <c r="F473" s="56">
        <v>17907</v>
      </c>
      <c r="H473" s="1">
        <f t="shared" si="252"/>
        <v>69954</v>
      </c>
      <c r="DH473" s="31">
        <f t="shared" si="253"/>
        <v>39.297252480201273</v>
      </c>
      <c r="DI473" s="27">
        <f t="shared" si="254"/>
        <v>5.1576750436000802</v>
      </c>
      <c r="DJ473" s="1">
        <f t="shared" si="255"/>
        <v>29.946822197444035</v>
      </c>
      <c r="DK473" s="1">
        <f t="shared" si="256"/>
        <v>25.598250278754609</v>
      </c>
      <c r="DL473" s="1">
        <f t="shared" si="257"/>
        <v>0</v>
      </c>
      <c r="DM473" s="27" t="s">
        <v>722</v>
      </c>
    </row>
    <row r="474" spans="1:117" x14ac:dyDescent="0.2">
      <c r="A474" s="27" t="s">
        <v>252</v>
      </c>
      <c r="C474" s="56">
        <v>25502</v>
      </c>
      <c r="D474" s="42"/>
      <c r="E474" s="52">
        <v>29614</v>
      </c>
      <c r="F474" s="56">
        <v>9039</v>
      </c>
      <c r="H474" s="1">
        <f t="shared" si="252"/>
        <v>64155</v>
      </c>
      <c r="DH474" s="27">
        <f t="shared" si="253"/>
        <v>39.750604005923158</v>
      </c>
      <c r="DI474" s="1">
        <f t="shared" si="254"/>
        <v>0</v>
      </c>
      <c r="DJ474" s="31">
        <f t="shared" si="255"/>
        <v>46.160081053698072</v>
      </c>
      <c r="DK474" s="1">
        <f t="shared" si="256"/>
        <v>14.08931494037877</v>
      </c>
      <c r="DL474" s="1">
        <f t="shared" si="257"/>
        <v>0</v>
      </c>
      <c r="DM474" s="27" t="s">
        <v>430</v>
      </c>
    </row>
    <row r="475" spans="1:117" x14ac:dyDescent="0.2">
      <c r="A475" s="27" t="s">
        <v>328</v>
      </c>
      <c r="C475" s="52">
        <v>24517</v>
      </c>
      <c r="D475" s="50">
        <v>2436</v>
      </c>
      <c r="E475" s="50">
        <v>23059</v>
      </c>
      <c r="F475" s="56">
        <v>11961</v>
      </c>
      <c r="G475" s="43"/>
      <c r="H475" s="1">
        <f t="shared" si="252"/>
        <v>61973</v>
      </c>
      <c r="DH475" s="31">
        <f t="shared" si="253"/>
        <v>39.560776467171188</v>
      </c>
      <c r="DI475" s="1">
        <f t="shared" si="254"/>
        <v>3.9307440336920916</v>
      </c>
      <c r="DJ475" s="2">
        <f t="shared" si="255"/>
        <v>37.20813902828651</v>
      </c>
      <c r="DK475" s="1">
        <f t="shared" si="256"/>
        <v>19.300340470850209</v>
      </c>
      <c r="DL475" s="1">
        <f t="shared" si="257"/>
        <v>0</v>
      </c>
      <c r="DM475" s="27" t="s">
        <v>600</v>
      </c>
    </row>
    <row r="476" spans="1:117" x14ac:dyDescent="0.2">
      <c r="A476" s="27" t="s">
        <v>268</v>
      </c>
      <c r="C476" s="50">
        <v>19871</v>
      </c>
      <c r="D476" s="50">
        <v>2792</v>
      </c>
      <c r="E476" s="50">
        <v>18732</v>
      </c>
      <c r="F476" s="52">
        <v>24823</v>
      </c>
      <c r="G476" s="43">
        <v>376</v>
      </c>
      <c r="H476" s="1">
        <f t="shared" si="252"/>
        <v>66594</v>
      </c>
      <c r="DH476" s="1">
        <f t="shared" si="253"/>
        <v>29.83902453674505</v>
      </c>
      <c r="DI476" s="1">
        <f t="shared" si="254"/>
        <v>4.1925699011922992</v>
      </c>
      <c r="DJ476" s="1">
        <f t="shared" si="255"/>
        <v>28.12866023966123</v>
      </c>
      <c r="DK476" s="31">
        <f t="shared" si="256"/>
        <v>37.275129891581827</v>
      </c>
      <c r="DL476" s="1">
        <f t="shared" si="257"/>
        <v>0.56461543081959331</v>
      </c>
      <c r="DM476" s="27" t="s">
        <v>431</v>
      </c>
    </row>
    <row r="477" spans="1:117" x14ac:dyDescent="0.2">
      <c r="A477" s="27" t="s">
        <v>253</v>
      </c>
      <c r="C477" s="50">
        <v>23247</v>
      </c>
      <c r="D477" s="50">
        <v>4115</v>
      </c>
      <c r="E477" s="50">
        <v>12315</v>
      </c>
      <c r="F477" s="52">
        <v>23529</v>
      </c>
      <c r="G477" s="43"/>
      <c r="H477" s="1">
        <f>SUM(B477:G477)</f>
        <v>63206</v>
      </c>
      <c r="DH477" s="27">
        <f t="shared" si="253"/>
        <v>36.779736101003067</v>
      </c>
      <c r="DI477" s="1">
        <f t="shared" si="254"/>
        <v>6.5104578679239316</v>
      </c>
      <c r="DJ477" s="1">
        <f t="shared" si="255"/>
        <v>19.483909755402969</v>
      </c>
      <c r="DK477" s="31">
        <f t="shared" si="256"/>
        <v>37.225896275670031</v>
      </c>
      <c r="DL477" s="1">
        <f t="shared" si="257"/>
        <v>0</v>
      </c>
      <c r="DM477" s="27" t="s">
        <v>601</v>
      </c>
    </row>
    <row r="478" spans="1:117" x14ac:dyDescent="0.2">
      <c r="A478" s="2" t="s">
        <v>400</v>
      </c>
      <c r="C478" s="7">
        <f>SUM(C469:C477)</f>
        <v>203083</v>
      </c>
      <c r="D478" s="7">
        <f>SUM(D468:D477)</f>
        <v>21577</v>
      </c>
      <c r="E478" s="7">
        <f>SUM(E468:E477)</f>
        <v>163975</v>
      </c>
      <c r="F478" s="7">
        <f t="shared" ref="F478:G478" si="258">SUM(F469:F477)</f>
        <v>153149</v>
      </c>
      <c r="G478" s="7">
        <f t="shared" si="258"/>
        <v>3565</v>
      </c>
      <c r="H478" s="1">
        <f t="shared" si="252"/>
        <v>545349</v>
      </c>
      <c r="BY478" s="1">
        <v>5</v>
      </c>
      <c r="CA478" s="1">
        <v>1</v>
      </c>
      <c r="CB478" s="1">
        <v>3</v>
      </c>
      <c r="CE478" s="1">
        <v>3</v>
      </c>
      <c r="CG478" s="1">
        <v>1</v>
      </c>
      <c r="CH478" s="1">
        <v>2</v>
      </c>
      <c r="CM478" s="1">
        <v>2</v>
      </c>
      <c r="CN478" s="1">
        <v>1</v>
      </c>
      <c r="CP478" s="2">
        <f>CE478+CK478</f>
        <v>3</v>
      </c>
      <c r="CQ478" s="2">
        <f>CF478+CL478</f>
        <v>0</v>
      </c>
      <c r="CR478" s="2">
        <f>CG478+CM478</f>
        <v>3</v>
      </c>
      <c r="CS478" s="2">
        <f>CH478+CN478</f>
        <v>3</v>
      </c>
      <c r="CV478" s="1">
        <f>9*C478/(B478+C478+D478+E478+F478)</f>
        <v>3.373571386382765</v>
      </c>
      <c r="CW478" s="1">
        <f>9*D478/(B478+C478+D478+E478+F478)</f>
        <v>0.35843251184974084</v>
      </c>
      <c r="CX478" s="1">
        <f>9*E478/(B478+C478+D478+E478+F478)</f>
        <v>2.7239176498383117</v>
      </c>
      <c r="CY478" s="1">
        <f>9*F478/(B478+C478+D478+E478+F478)</f>
        <v>2.5440784519291819</v>
      </c>
      <c r="DH478" s="1">
        <f t="shared" si="253"/>
        <v>37.239089097073617</v>
      </c>
      <c r="DI478" s="1">
        <f t="shared" si="254"/>
        <v>3.9565489255504271</v>
      </c>
      <c r="DJ478" s="1">
        <f t="shared" si="255"/>
        <v>30.067901472268218</v>
      </c>
      <c r="DK478" s="1">
        <f t="shared" si="256"/>
        <v>28.082750678923038</v>
      </c>
      <c r="DL478" s="1">
        <f t="shared" si="257"/>
        <v>0.65370982618470008</v>
      </c>
      <c r="DM478" s="3" t="s">
        <v>692</v>
      </c>
    </row>
    <row r="479" spans="1:117" x14ac:dyDescent="0.2">
      <c r="A479" s="27" t="s">
        <v>25</v>
      </c>
      <c r="C479" s="2"/>
      <c r="DH479" s="1"/>
      <c r="DI479" s="1"/>
      <c r="DJ479" s="1"/>
      <c r="DK479" s="1"/>
      <c r="DL479" s="1"/>
    </row>
    <row r="480" spans="1:117" x14ac:dyDescent="0.2">
      <c r="A480" s="3"/>
      <c r="C480" s="2"/>
      <c r="D480" s="1">
        <v>0</v>
      </c>
      <c r="E480" s="1">
        <v>0</v>
      </c>
      <c r="BY480" s="12" t="s">
        <v>16</v>
      </c>
      <c r="BZ480" s="1" t="s">
        <v>17</v>
      </c>
      <c r="CA480" s="12" t="s">
        <v>18</v>
      </c>
      <c r="CB480" s="12" t="s">
        <v>19</v>
      </c>
      <c r="CC480" s="12" t="s">
        <v>20</v>
      </c>
      <c r="DH480" s="1"/>
      <c r="DI480" s="1"/>
      <c r="DJ480" s="1"/>
      <c r="DK480" s="1"/>
      <c r="DL480" s="1"/>
    </row>
    <row r="481" spans="1:117" x14ac:dyDescent="0.2">
      <c r="A481" s="27" t="s">
        <v>120</v>
      </c>
      <c r="C481" s="50">
        <v>8480</v>
      </c>
      <c r="D481" s="56">
        <v>23666</v>
      </c>
      <c r="E481" s="56">
        <v>8489</v>
      </c>
      <c r="F481" s="52">
        <v>30397</v>
      </c>
      <c r="G481" s="1">
        <v>863</v>
      </c>
      <c r="H481" s="1">
        <f t="shared" si="252"/>
        <v>71895</v>
      </c>
      <c r="DH481" s="1">
        <f t="shared" ref="DH481:DH488" si="259">100*C481/H481</f>
        <v>11.794978788511022</v>
      </c>
      <c r="DI481" s="2">
        <f t="shared" ref="DI481:DI488" si="260">100*D481/H481</f>
        <v>32.917449057653521</v>
      </c>
      <c r="DJ481" s="27">
        <f t="shared" ref="DJ481:DJ488" si="261">100*E481/H481</f>
        <v>11.807497044300716</v>
      </c>
      <c r="DK481" s="31">
        <f t="shared" ref="DK481:DK488" si="262">100*F481/H481</f>
        <v>42.27971347103415</v>
      </c>
      <c r="DL481" s="1">
        <f t="shared" ref="DL481:DL488" si="263">100*G481/H481</f>
        <v>1.2003616385005911</v>
      </c>
      <c r="DM481" s="27" t="s">
        <v>602</v>
      </c>
    </row>
    <row r="482" spans="1:117" x14ac:dyDescent="0.2">
      <c r="A482" s="27" t="s">
        <v>402</v>
      </c>
      <c r="C482" s="50">
        <v>11912</v>
      </c>
      <c r="D482" s="56">
        <v>13575</v>
      </c>
      <c r="E482" s="56">
        <v>18622</v>
      </c>
      <c r="F482" s="52">
        <v>23836</v>
      </c>
      <c r="G482" s="43">
        <v>136</v>
      </c>
      <c r="H482" s="1">
        <f t="shared" si="252"/>
        <v>68081</v>
      </c>
      <c r="DH482" s="27">
        <f t="shared" si="259"/>
        <v>17.496805276068212</v>
      </c>
      <c r="DI482" s="1">
        <f t="shared" si="260"/>
        <v>19.939483850119711</v>
      </c>
      <c r="DJ482" s="2">
        <f t="shared" si="261"/>
        <v>27.352712210455191</v>
      </c>
      <c r="DK482" s="31">
        <f t="shared" si="262"/>
        <v>35.011236615208354</v>
      </c>
      <c r="DL482" s="1">
        <f t="shared" si="263"/>
        <v>0.19976204814852896</v>
      </c>
      <c r="DM482" s="28" t="s">
        <v>614</v>
      </c>
    </row>
    <row r="483" spans="1:117" x14ac:dyDescent="0.2">
      <c r="A483" s="27" t="s">
        <v>254</v>
      </c>
      <c r="C483" s="50">
        <v>13260</v>
      </c>
      <c r="D483" s="52">
        <v>37070</v>
      </c>
      <c r="E483" s="56">
        <v>11380</v>
      </c>
      <c r="F483" s="56">
        <v>6181</v>
      </c>
      <c r="G483" s="51">
        <v>249</v>
      </c>
      <c r="H483" s="1">
        <f>SUM(B483:G483)</f>
        <v>68140</v>
      </c>
      <c r="DH483" s="27">
        <f t="shared" si="259"/>
        <v>19.459935427061932</v>
      </c>
      <c r="DI483" s="31">
        <f t="shared" si="260"/>
        <v>54.402700322864689</v>
      </c>
      <c r="DJ483" s="1">
        <f t="shared" si="261"/>
        <v>16.700909891400059</v>
      </c>
      <c r="DK483" s="1">
        <f t="shared" si="262"/>
        <v>9.0710302318755502</v>
      </c>
      <c r="DL483" s="1">
        <f t="shared" si="263"/>
        <v>0.36542412679776931</v>
      </c>
      <c r="DM483" s="27" t="s">
        <v>413</v>
      </c>
    </row>
    <row r="484" spans="1:117" x14ac:dyDescent="0.2">
      <c r="A484" s="27" t="s">
        <v>406</v>
      </c>
      <c r="C484" s="50">
        <v>14091</v>
      </c>
      <c r="D484" s="56">
        <v>10462</v>
      </c>
      <c r="E484" s="56">
        <v>14685</v>
      </c>
      <c r="F484" s="52">
        <v>22200</v>
      </c>
      <c r="G484" s="51">
        <v>340</v>
      </c>
      <c r="H484" s="1">
        <f t="shared" si="252"/>
        <v>61778</v>
      </c>
      <c r="DH484" s="27">
        <f t="shared" si="259"/>
        <v>22.809090614781962</v>
      </c>
      <c r="DI484" s="1">
        <f t="shared" si="260"/>
        <v>16.934831169672051</v>
      </c>
      <c r="DJ484" s="1">
        <f t="shared" si="261"/>
        <v>23.770597947489396</v>
      </c>
      <c r="DK484" s="31">
        <f t="shared" si="262"/>
        <v>35.935122535530446</v>
      </c>
      <c r="DL484" s="1">
        <f t="shared" si="263"/>
        <v>0.55035773252614195</v>
      </c>
      <c r="DM484" s="27" t="s">
        <v>717</v>
      </c>
    </row>
    <row r="485" spans="1:117" x14ac:dyDescent="0.2">
      <c r="A485" s="27" t="s">
        <v>256</v>
      </c>
      <c r="C485" s="50">
        <v>16637</v>
      </c>
      <c r="D485" s="56">
        <v>14074</v>
      </c>
      <c r="E485" s="56">
        <v>16753</v>
      </c>
      <c r="F485" s="52">
        <v>23651</v>
      </c>
      <c r="G485" s="51">
        <v>126</v>
      </c>
      <c r="H485" s="1">
        <f t="shared" si="252"/>
        <v>71241</v>
      </c>
      <c r="DH485" s="1">
        <f t="shared" si="259"/>
        <v>23.353125307056331</v>
      </c>
      <c r="DI485" s="1">
        <f t="shared" si="260"/>
        <v>19.755477884925813</v>
      </c>
      <c r="DJ485" s="1">
        <f t="shared" si="261"/>
        <v>23.515952892295168</v>
      </c>
      <c r="DK485" s="31">
        <f t="shared" si="262"/>
        <v>33.198579469687402</v>
      </c>
      <c r="DL485" s="1">
        <f t="shared" si="263"/>
        <v>0.17686444603528867</v>
      </c>
      <c r="DM485" s="27" t="s">
        <v>718</v>
      </c>
    </row>
    <row r="486" spans="1:117" x14ac:dyDescent="0.2">
      <c r="A486" s="62" t="s">
        <v>267</v>
      </c>
      <c r="C486" s="50">
        <v>19714</v>
      </c>
      <c r="D486" s="56">
        <v>8201</v>
      </c>
      <c r="E486" s="56">
        <v>15212</v>
      </c>
      <c r="F486" s="52">
        <v>26582</v>
      </c>
      <c r="G486" s="51">
        <v>140</v>
      </c>
      <c r="H486" s="1">
        <f t="shared" si="252"/>
        <v>69849</v>
      </c>
      <c r="DH486" s="2">
        <f t="shared" si="259"/>
        <v>28.223739781528725</v>
      </c>
      <c r="DI486" s="1">
        <f t="shared" si="260"/>
        <v>11.741041389282595</v>
      </c>
      <c r="DJ486" s="1">
        <f t="shared" si="261"/>
        <v>21.778407708055948</v>
      </c>
      <c r="DK486" s="31">
        <f t="shared" si="262"/>
        <v>38.056378759896347</v>
      </c>
      <c r="DL486" s="1">
        <f t="shared" si="263"/>
        <v>0.20043236123638133</v>
      </c>
      <c r="DM486" s="27" t="s">
        <v>625</v>
      </c>
    </row>
    <row r="487" spans="1:117" x14ac:dyDescent="0.2">
      <c r="A487" s="27" t="s">
        <v>382</v>
      </c>
      <c r="C487" s="50">
        <v>15840</v>
      </c>
      <c r="D487" s="50">
        <v>4940</v>
      </c>
      <c r="E487" s="50">
        <v>15416</v>
      </c>
      <c r="F487" s="52">
        <v>24340</v>
      </c>
      <c r="G487" s="43"/>
      <c r="H487" s="1">
        <f t="shared" si="252"/>
        <v>60536</v>
      </c>
      <c r="DH487" s="27">
        <f t="shared" si="259"/>
        <v>26.16624818289943</v>
      </c>
      <c r="DI487" s="1">
        <f t="shared" si="260"/>
        <v>8.1604334610810092</v>
      </c>
      <c r="DJ487" s="1">
        <f t="shared" si="261"/>
        <v>25.465838509316772</v>
      </c>
      <c r="DK487" s="31">
        <f t="shared" si="262"/>
        <v>40.207479846702789</v>
      </c>
      <c r="DL487" s="1">
        <f t="shared" si="263"/>
        <v>0</v>
      </c>
      <c r="DM487" s="27" t="s">
        <v>619</v>
      </c>
    </row>
    <row r="488" spans="1:117" x14ac:dyDescent="0.2">
      <c r="A488" s="32" t="s">
        <v>792</v>
      </c>
      <c r="C488" s="7">
        <f>SUM(C481:C487)</f>
        <v>99934</v>
      </c>
      <c r="D488" s="7">
        <f>SUM(D480:D487)</f>
        <v>111988</v>
      </c>
      <c r="E488" s="7">
        <f>SUM(E480:E487)</f>
        <v>100557</v>
      </c>
      <c r="F488" s="7">
        <f>SUM(F481:F487)</f>
        <v>157187</v>
      </c>
      <c r="G488" s="7">
        <f>SUM(G481:G487)</f>
        <v>1854</v>
      </c>
      <c r="H488" s="1">
        <f t="shared" si="252"/>
        <v>471520</v>
      </c>
      <c r="BZ488" s="1">
        <v>1</v>
      </c>
      <c r="CB488" s="1">
        <v>6</v>
      </c>
      <c r="CF488" s="1">
        <v>1</v>
      </c>
      <c r="CH488" s="1">
        <v>4</v>
      </c>
      <c r="CI488" s="1" t="s">
        <v>25</v>
      </c>
      <c r="CK488" s="1">
        <v>1</v>
      </c>
      <c r="CL488" s="1">
        <v>0</v>
      </c>
      <c r="CM488" s="1">
        <v>1</v>
      </c>
      <c r="CP488" s="2">
        <f>CE488+CK488</f>
        <v>1</v>
      </c>
      <c r="CQ488" s="2">
        <f>CF488+CL488</f>
        <v>1</v>
      </c>
      <c r="CR488" s="2">
        <f>CG488+CM488</f>
        <v>1</v>
      </c>
      <c r="CS488" s="2">
        <f>CH488+CN488</f>
        <v>4</v>
      </c>
      <c r="CT488" s="2" t="str">
        <f>CI488</f>
        <v xml:space="preserve"> </v>
      </c>
      <c r="CV488" s="1">
        <f>7*C488/(C488+D488+E488+F488)</f>
        <v>1.4894371745027317</v>
      </c>
      <c r="CW488" s="1">
        <f>7*D488/(C488+D488+E488+F488)</f>
        <v>1.6690925040347822</v>
      </c>
      <c r="CX488" s="1">
        <f>7*E488/(C488+D488+E488+F488)</f>
        <v>1.498722496412344</v>
      </c>
      <c r="CY488" s="1">
        <f>7*F488/(C488+D488+E488+F488)</f>
        <v>2.3427478250501421</v>
      </c>
      <c r="DH488" s="1">
        <f t="shared" si="259"/>
        <v>21.194010858500171</v>
      </c>
      <c r="DI488" s="1">
        <f t="shared" si="260"/>
        <v>23.750424160162879</v>
      </c>
      <c r="DJ488" s="1">
        <f t="shared" si="261"/>
        <v>21.326136749236511</v>
      </c>
      <c r="DK488" s="1">
        <f t="shared" si="262"/>
        <v>33.336231761112998</v>
      </c>
      <c r="DL488" s="1">
        <f t="shared" si="263"/>
        <v>0.39319647098744487</v>
      </c>
    </row>
    <row r="489" spans="1:117" x14ac:dyDescent="0.2">
      <c r="A489" s="27" t="s">
        <v>26</v>
      </c>
      <c r="C489" s="7"/>
      <c r="D489" s="7"/>
      <c r="E489" s="7"/>
      <c r="F489" s="7"/>
      <c r="G489" s="7"/>
      <c r="CP489" s="2"/>
      <c r="CQ489" s="2"/>
      <c r="CR489" s="2"/>
      <c r="CS489" s="2"/>
      <c r="CT489" s="2"/>
      <c r="CV489" s="1">
        <f>3*C488/(C488+D488+E488)</f>
        <v>0.95943087375471636</v>
      </c>
      <c r="CW489" s="27">
        <f>3*D488/(C488+D488+E488)</f>
        <v>1.0751570505537973</v>
      </c>
      <c r="CX489" s="1">
        <f>3*E488/(C488+D488+E488)</f>
        <v>0.96541207569148646</v>
      </c>
      <c r="DH489" s="1"/>
      <c r="DI489" s="1"/>
      <c r="DJ489" s="1"/>
      <c r="DK489" s="1"/>
      <c r="DL489" s="1"/>
      <c r="DM489" s="3" t="s">
        <v>793</v>
      </c>
    </row>
    <row r="490" spans="1:117" x14ac:dyDescent="0.2">
      <c r="A490" s="27" t="s">
        <v>635</v>
      </c>
      <c r="C490" s="7">
        <f>SUM(C348,C371,C389,C433)-C466</f>
        <v>2023254</v>
      </c>
      <c r="D490" s="7">
        <f>SUM(D348,D371,D389,D433)-D466</f>
        <v>225780</v>
      </c>
      <c r="E490" s="7">
        <f>SUM(E348,E371,E389,E433)-E466</f>
        <v>1223725</v>
      </c>
      <c r="F490" s="7">
        <f>SUM(F348,F371,F389,F433)-F466</f>
        <v>787209</v>
      </c>
      <c r="G490" s="7">
        <f>SUM(G348,G371,G389,G433)-G466</f>
        <v>49834</v>
      </c>
      <c r="H490" s="1">
        <f t="shared" si="252"/>
        <v>4309802</v>
      </c>
      <c r="BY490" s="7">
        <f>SUM(BY348,BY371,BY389,BY433)-BY466</f>
        <v>51</v>
      </c>
      <c r="BZ490" s="7">
        <f>SUM(BZ348,BZ371,BZ389,BZ433)-BZ466</f>
        <v>1</v>
      </c>
      <c r="CA490" s="7">
        <f>SUM(CA348,CA371,CA389,CA433)-CA466</f>
        <v>15</v>
      </c>
      <c r="CB490" s="7">
        <f>SUM(CB348,CB371,CB389,CB433)-CB466</f>
        <v>15</v>
      </c>
      <c r="CP490" s="2"/>
      <c r="CQ490" s="2"/>
      <c r="CR490" s="2"/>
      <c r="CS490" s="2"/>
      <c r="CT490" s="2"/>
      <c r="CV490" s="1">
        <f>82*C490/(C490+D490+E490+F490)</f>
        <v>38.945557337519908</v>
      </c>
      <c r="CW490" s="1">
        <f>82*D490/(C490+D490+E490+F490)</f>
        <v>4.3460326462546197</v>
      </c>
      <c r="CX490" s="1">
        <f>82*E490/(C490+D490+E490+F490)</f>
        <v>23.555446895375741</v>
      </c>
      <c r="CY490" s="1">
        <f>82*F490/(C490+D490+E490+F490)</f>
        <v>15.152963120849734</v>
      </c>
      <c r="DB490" s="1">
        <v>39</v>
      </c>
      <c r="DC490" s="1">
        <v>4</v>
      </c>
      <c r="DD490" s="1">
        <v>24</v>
      </c>
      <c r="DE490" s="1">
        <v>15</v>
      </c>
      <c r="DH490" s="1">
        <f t="shared" ref="DH490" si="264">100*C490/H490</f>
        <v>46.945404916513567</v>
      </c>
      <c r="DI490" s="1">
        <f t="shared" ref="DI490" si="265">100*D490/H490</f>
        <v>5.2387557479438733</v>
      </c>
      <c r="DJ490" s="1">
        <f t="shared" ref="DJ490" si="266">100*E490/H490</f>
        <v>28.393995826258376</v>
      </c>
      <c r="DK490" s="1">
        <f t="shared" ref="DK490" si="267">100*F490/H490</f>
        <v>18.265549090190223</v>
      </c>
      <c r="DL490" s="1"/>
      <c r="DM490" s="3"/>
    </row>
    <row r="491" spans="1:117" x14ac:dyDescent="0.2">
      <c r="A491" s="19"/>
      <c r="C491" s="7"/>
      <c r="D491" s="7"/>
      <c r="E491" s="7"/>
      <c r="F491" s="7"/>
      <c r="G491" s="7"/>
      <c r="CP491" s="2"/>
      <c r="CQ491" s="2"/>
      <c r="CR491" s="2"/>
      <c r="CS491" s="2"/>
      <c r="CT491" s="2"/>
      <c r="CW491" s="27"/>
      <c r="DH491" s="1"/>
      <c r="DI491" s="1"/>
      <c r="DJ491" s="1"/>
      <c r="DK491" s="1"/>
      <c r="DL491" s="1"/>
      <c r="DM491" s="3"/>
    </row>
    <row r="492" spans="1:117" x14ac:dyDescent="0.2">
      <c r="C492" s="12" t="s">
        <v>9</v>
      </c>
      <c r="D492" s="12" t="s">
        <v>10</v>
      </c>
      <c r="E492" s="12" t="s">
        <v>11</v>
      </c>
      <c r="F492" s="12" t="s">
        <v>12</v>
      </c>
      <c r="G492" s="12" t="s">
        <v>13</v>
      </c>
      <c r="H492" s="12" t="s">
        <v>14</v>
      </c>
      <c r="BX492" s="2" t="s">
        <v>147</v>
      </c>
      <c r="CE492" s="1" t="s">
        <v>29</v>
      </c>
      <c r="CK492" s="27" t="s">
        <v>25</v>
      </c>
      <c r="CO492" s="27" t="s">
        <v>383</v>
      </c>
      <c r="CU492" s="1" t="s">
        <v>24</v>
      </c>
      <c r="DM492" s="27" t="s">
        <v>404</v>
      </c>
    </row>
    <row r="493" spans="1:117" x14ac:dyDescent="0.2">
      <c r="A493" s="27" t="s">
        <v>129</v>
      </c>
      <c r="C493" s="50">
        <v>4928</v>
      </c>
      <c r="D493" s="51">
        <v>533</v>
      </c>
      <c r="E493" s="52">
        <v>10887</v>
      </c>
      <c r="F493" s="50">
        <v>3943</v>
      </c>
      <c r="H493" s="1">
        <f>SUM(B493:G493)</f>
        <v>20291</v>
      </c>
      <c r="CA493" s="1">
        <v>1</v>
      </c>
      <c r="CG493" s="1">
        <v>1</v>
      </c>
      <c r="CP493" s="2">
        <f t="shared" ref="CP493:CS495" si="268">CE493+CK493</f>
        <v>0</v>
      </c>
      <c r="CQ493" s="2">
        <f t="shared" si="268"/>
        <v>0</v>
      </c>
      <c r="CR493" s="2">
        <f t="shared" si="268"/>
        <v>1</v>
      </c>
      <c r="CS493" s="2">
        <f t="shared" si="268"/>
        <v>0</v>
      </c>
      <c r="CT493" s="2" t="s">
        <v>25</v>
      </c>
      <c r="CV493" s="1">
        <f>2*C493/(C493+D493+E493+F493)</f>
        <v>0.48573259080380465</v>
      </c>
      <c r="CW493" s="1">
        <f>2*D493/(C493+D493+E493+F493)</f>
        <v>5.2535606919323838E-2</v>
      </c>
      <c r="CX493" s="1">
        <f>2*E493/(C493+D493+E493+F493)</f>
        <v>1.0730865901138436</v>
      </c>
      <c r="CY493" s="1">
        <f>2*F493/(C493+D493+E493+F493)</f>
        <v>0.38864521216302794</v>
      </c>
      <c r="DD493" s="1">
        <v>1</v>
      </c>
      <c r="DH493" s="1">
        <f>100*C493/H493</f>
        <v>24.286629540190233</v>
      </c>
      <c r="DI493" s="2">
        <f>100*D493/H493</f>
        <v>2.6267803459661918</v>
      </c>
      <c r="DJ493" s="1">
        <f>100*E493/H493</f>
        <v>53.654329505692182</v>
      </c>
      <c r="DK493" s="1">
        <f>100*F493/H493</f>
        <v>19.432260608151399</v>
      </c>
      <c r="DL493" s="1">
        <f>100*G493/H493</f>
        <v>0</v>
      </c>
      <c r="DM493" s="27" t="s">
        <v>405</v>
      </c>
    </row>
    <row r="494" spans="1:117" x14ac:dyDescent="0.2">
      <c r="A494" s="27" t="s">
        <v>266</v>
      </c>
      <c r="C494" s="50">
        <v>3481</v>
      </c>
      <c r="D494" s="51">
        <v>537</v>
      </c>
      <c r="E494" s="52">
        <v>9172</v>
      </c>
      <c r="F494" s="50">
        <v>5783</v>
      </c>
      <c r="H494" s="1">
        <f>SUM(B494:G494)</f>
        <v>18973</v>
      </c>
      <c r="CA494" s="1">
        <v>1</v>
      </c>
      <c r="CG494" s="1">
        <v>1</v>
      </c>
      <c r="CI494" s="1" t="s">
        <v>25</v>
      </c>
      <c r="CP494" s="2">
        <f t="shared" si="268"/>
        <v>0</v>
      </c>
      <c r="CQ494" s="2">
        <f t="shared" si="268"/>
        <v>0</v>
      </c>
      <c r="CR494" s="2">
        <f t="shared" si="268"/>
        <v>1</v>
      </c>
      <c r="CS494" s="2">
        <f t="shared" si="268"/>
        <v>0</v>
      </c>
      <c r="CT494" s="2" t="str">
        <f>CI494</f>
        <v xml:space="preserve"> </v>
      </c>
      <c r="CV494" s="1">
        <f>2*C494/(C494+D494+E494+F494)</f>
        <v>0.36694249723290995</v>
      </c>
      <c r="CW494" s="1">
        <f>2*D494/(C494+D494+E494+F494)</f>
        <v>5.6606756970431667E-2</v>
      </c>
      <c r="CX494" s="1">
        <f>2*E494/(C494+D494+E494+F494)</f>
        <v>0.96684762557318293</v>
      </c>
      <c r="CY494" s="1">
        <f>2*F494/(C494+D494+E494+F494)</f>
        <v>0.60960312022347551</v>
      </c>
      <c r="DD494" s="1">
        <v>1</v>
      </c>
      <c r="DH494" s="1">
        <f>100*C494/H494</f>
        <v>18.347124861645497</v>
      </c>
      <c r="DI494" s="1">
        <f>100*D494/H494</f>
        <v>2.8303378485215833</v>
      </c>
      <c r="DJ494" s="1">
        <f>100*E494/H494</f>
        <v>48.342381278659147</v>
      </c>
      <c r="DK494" s="1">
        <f>100*F494/H494</f>
        <v>30.480156011173772</v>
      </c>
      <c r="DL494" s="1">
        <f>100*G494/H494</f>
        <v>0</v>
      </c>
      <c r="DM494" s="27" t="s">
        <v>424</v>
      </c>
    </row>
    <row r="495" spans="1:117" x14ac:dyDescent="0.2">
      <c r="A495" s="27" t="s">
        <v>130</v>
      </c>
      <c r="C495" s="50">
        <v>2956</v>
      </c>
      <c r="D495" s="51">
        <v>182</v>
      </c>
      <c r="E495" s="52">
        <v>5619</v>
      </c>
      <c r="F495" s="50">
        <v>3171</v>
      </c>
      <c r="H495" s="1">
        <f>SUM(B495:G495)</f>
        <v>11928</v>
      </c>
      <c r="CA495" s="1">
        <v>1</v>
      </c>
      <c r="CG495" s="1">
        <v>1</v>
      </c>
      <c r="CP495" s="2">
        <f t="shared" si="268"/>
        <v>0</v>
      </c>
      <c r="CQ495" s="2">
        <f t="shared" si="268"/>
        <v>0</v>
      </c>
      <c r="CR495" s="2">
        <f t="shared" si="268"/>
        <v>1</v>
      </c>
      <c r="CS495" s="2">
        <f t="shared" si="268"/>
        <v>0</v>
      </c>
      <c r="CT495" s="2" t="s">
        <v>25</v>
      </c>
      <c r="CV495" s="1">
        <f>2*C495/(C495+D495+E495+F495)</f>
        <v>0.49564050972501678</v>
      </c>
      <c r="CW495" s="1">
        <f>2*D495/(C495+D495+E495+F495)</f>
        <v>3.0516431924882629E-2</v>
      </c>
      <c r="CX495" s="1">
        <f>2*E495/(C495+D495+E495+F495)</f>
        <v>0.94215291750503016</v>
      </c>
      <c r="CY495" s="1">
        <f>2*F495/(C495+D495+E495+F495)</f>
        <v>0.53169014084507038</v>
      </c>
      <c r="DD495" s="1">
        <v>1</v>
      </c>
      <c r="DE495" s="27"/>
      <c r="DH495" s="1">
        <f>100*C495/H495</f>
        <v>24.782025486250838</v>
      </c>
      <c r="DI495" s="1">
        <f>100*D495/H495</f>
        <v>1.5258215962441315</v>
      </c>
      <c r="DJ495" s="1">
        <f>100*E495/H495</f>
        <v>47.107645875251507</v>
      </c>
      <c r="DK495" s="1">
        <f>100*F495/H495</f>
        <v>26.58450704225352</v>
      </c>
      <c r="DL495" s="1">
        <f>100*G495/H495</f>
        <v>0</v>
      </c>
      <c r="DM495" s="27" t="s">
        <v>424</v>
      </c>
    </row>
    <row r="496" spans="1:117" x14ac:dyDescent="0.2">
      <c r="C496" s="7"/>
      <c r="D496" s="6"/>
      <c r="E496" s="8"/>
      <c r="F496" s="7"/>
      <c r="BY496" s="12" t="s">
        <v>16</v>
      </c>
      <c r="BZ496" s="1" t="s">
        <v>17</v>
      </c>
      <c r="CA496" s="12" t="s">
        <v>18</v>
      </c>
      <c r="CB496" s="12" t="s">
        <v>19</v>
      </c>
      <c r="CC496" s="12" t="s">
        <v>20</v>
      </c>
      <c r="CD496" s="12"/>
      <c r="CE496" s="12" t="s">
        <v>16</v>
      </c>
      <c r="CF496" s="1" t="s">
        <v>17</v>
      </c>
      <c r="CG496" s="12" t="s">
        <v>18</v>
      </c>
      <c r="CH496" s="12" t="s">
        <v>19</v>
      </c>
      <c r="CI496" s="12" t="s">
        <v>21</v>
      </c>
      <c r="CJ496" s="12"/>
      <c r="CK496" s="12" t="s">
        <v>22</v>
      </c>
      <c r="CL496" s="12" t="s">
        <v>17</v>
      </c>
      <c r="CM496" s="12" t="s">
        <v>11</v>
      </c>
      <c r="CN496" s="12" t="s">
        <v>12</v>
      </c>
      <c r="CP496" s="17" t="s">
        <v>16</v>
      </c>
      <c r="CQ496" s="17" t="s">
        <v>23</v>
      </c>
      <c r="CR496" s="17" t="s">
        <v>18</v>
      </c>
      <c r="CS496" s="17" t="s">
        <v>19</v>
      </c>
      <c r="CT496" s="17" t="s">
        <v>20</v>
      </c>
      <c r="CU496" s="1" t="s">
        <v>15</v>
      </c>
      <c r="CV496" s="1" t="s">
        <v>22</v>
      </c>
      <c r="CW496" s="1" t="s">
        <v>17</v>
      </c>
      <c r="CX496" s="1" t="s">
        <v>11</v>
      </c>
      <c r="CY496" s="1" t="s">
        <v>12</v>
      </c>
      <c r="DA496" s="1" t="s">
        <v>15</v>
      </c>
      <c r="DB496" s="1" t="s">
        <v>22</v>
      </c>
      <c r="DC496" s="1" t="s">
        <v>17</v>
      </c>
      <c r="DD496" s="1" t="s">
        <v>11</v>
      </c>
      <c r="DE496" s="1" t="s">
        <v>12</v>
      </c>
      <c r="DF496" s="1" t="s">
        <v>21</v>
      </c>
      <c r="DG496" s="1" t="s">
        <v>15</v>
      </c>
      <c r="DH496" s="1" t="s">
        <v>22</v>
      </c>
      <c r="DI496" s="1" t="s">
        <v>17</v>
      </c>
      <c r="DJ496" s="1" t="s">
        <v>11</v>
      </c>
      <c r="DK496" s="1" t="s">
        <v>12</v>
      </c>
      <c r="DL496" s="1" t="s">
        <v>13</v>
      </c>
    </row>
    <row r="497" spans="1:116" x14ac:dyDescent="0.2">
      <c r="A497" s="9" t="s">
        <v>121</v>
      </c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CA497" s="9"/>
      <c r="CB497" s="9"/>
      <c r="CC497" s="9"/>
      <c r="CD497" s="9"/>
      <c r="CE497" s="9"/>
      <c r="CG497" s="9"/>
      <c r="CH497" s="9"/>
      <c r="CI497" s="9"/>
      <c r="CJ497" s="9"/>
      <c r="CK497" s="9"/>
      <c r="CL497" s="9"/>
      <c r="CM497" s="9"/>
      <c r="CN497" s="9"/>
    </row>
    <row r="498" spans="1:116" x14ac:dyDescent="0.2">
      <c r="A498" s="27" t="s">
        <v>811</v>
      </c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CA498" s="9"/>
      <c r="CB498" s="9"/>
      <c r="CC498" s="9"/>
      <c r="CD498" s="9"/>
      <c r="CE498" s="9"/>
      <c r="CG498" s="9"/>
      <c r="CH498" s="9"/>
      <c r="CI498" s="9"/>
      <c r="CJ498" s="9"/>
      <c r="CK498" s="9"/>
      <c r="CL498" s="9"/>
      <c r="CM498" s="9"/>
      <c r="CN498" s="9"/>
    </row>
    <row r="499" spans="1:116" x14ac:dyDescent="0.2">
      <c r="A499" s="18" t="s">
        <v>124</v>
      </c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CA499" s="9"/>
      <c r="CB499" s="9"/>
      <c r="CC499" s="9"/>
      <c r="CD499" s="9"/>
      <c r="CE499" s="9"/>
      <c r="CG499" s="9"/>
      <c r="CH499" s="9"/>
      <c r="CI499" s="9"/>
      <c r="CJ499" s="9"/>
      <c r="CK499" s="9"/>
      <c r="CL499" s="9"/>
      <c r="CM499" s="9"/>
      <c r="CN499" s="9"/>
    </row>
    <row r="500" spans="1:116" x14ac:dyDescent="0.2">
      <c r="A500" s="62" t="s">
        <v>633</v>
      </c>
      <c r="B500" s="7">
        <f t="shared" ref="B500:G500" si="269">SUM(B138,B196,B282,B466)</f>
        <v>425992</v>
      </c>
      <c r="C500" s="7">
        <f t="shared" si="269"/>
        <v>1628456</v>
      </c>
      <c r="D500" s="7">
        <f t="shared" si="269"/>
        <v>173777</v>
      </c>
      <c r="E500" s="7">
        <f t="shared" si="269"/>
        <v>2939162</v>
      </c>
      <c r="F500" s="7">
        <f t="shared" si="269"/>
        <v>1277362</v>
      </c>
      <c r="G500" s="7">
        <f t="shared" si="269"/>
        <v>42414</v>
      </c>
      <c r="H500" s="1">
        <f>SUM(B500:G500)</f>
        <v>6487163</v>
      </c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7">
        <f>SUM(BX138,BX196,BX282,BX466)</f>
        <v>7</v>
      </c>
      <c r="BY500" s="7">
        <f>SUM(BY138,BY196,BY282,BY466)</f>
        <v>11</v>
      </c>
      <c r="BZ500" s="7">
        <f>SUM(BZ138,BZ196,BZ282,BZ466)</f>
        <v>0</v>
      </c>
      <c r="CA500" s="7">
        <f>SUM(CA138,CA196,CA282,CA466)</f>
        <v>97</v>
      </c>
      <c r="CB500" s="7">
        <f>SUM(CB138,CB196,CB282,CB466)</f>
        <v>11</v>
      </c>
      <c r="CC500" s="9"/>
      <c r="CD500" s="9"/>
      <c r="CE500" s="9"/>
      <c r="CG500" s="9"/>
      <c r="CH500" s="9"/>
      <c r="CI500" s="9"/>
      <c r="CJ500" s="9"/>
      <c r="CK500" s="9"/>
      <c r="CL500" s="9"/>
      <c r="CM500" s="9"/>
      <c r="CN500" s="9"/>
      <c r="CU500" s="27">
        <f>126*B500/(B500+C500+D500+E500+F500)</f>
        <v>8.3284844762767332</v>
      </c>
      <c r="CV500" s="27">
        <f>126*C500/(B500+C500+D500+E500+F500)</f>
        <v>31.837617880851528</v>
      </c>
      <c r="CW500" s="1">
        <f>126*D500/(B500+C500+D500+E500+F500)</f>
        <v>3.3974794053267243</v>
      </c>
      <c r="CX500" s="27">
        <f>126*E500/(B500+C500+D500+E500+F500)</f>
        <v>57.462969000033979</v>
      </c>
      <c r="CY500" s="27">
        <f>126*F500/(B500+C500+D500+E500+F500)</f>
        <v>24.973449237511034</v>
      </c>
      <c r="CZ500" s="27"/>
      <c r="DG500" s="1">
        <f>100*B500/H500</f>
        <v>6.5666917880743867</v>
      </c>
      <c r="DH500" s="1">
        <f>100*C500/H500</f>
        <v>25.102745221601491</v>
      </c>
      <c r="DI500" s="1">
        <f>100*D500/H500</f>
        <v>2.678782697459583</v>
      </c>
      <c r="DJ500" s="1">
        <f>100*E500/H500</f>
        <v>45.307355464938986</v>
      </c>
      <c r="DK500" s="1">
        <f>100*F500/H500</f>
        <v>19.690610518033846</v>
      </c>
      <c r="DL500" s="1">
        <f>100*G500/H500</f>
        <v>0.65381430989170464</v>
      </c>
    </row>
    <row r="501" spans="1:116" x14ac:dyDescent="0.2">
      <c r="A501" s="18" t="s">
        <v>125</v>
      </c>
      <c r="C501" s="7">
        <f>SUM(C348,C371,C389,C433)</f>
        <v>2350575</v>
      </c>
      <c r="D501" s="7">
        <f>SUM(D348,D371,D389,D433)</f>
        <v>274060</v>
      </c>
      <c r="E501" s="7">
        <f>SUM(E348,E371,E389,E433)</f>
        <v>1703193</v>
      </c>
      <c r="F501" s="7">
        <f>SUM(F348,F371,F389,F433)</f>
        <v>1060490</v>
      </c>
      <c r="G501" s="7">
        <f>SUM(G348,G371,G389,G433)</f>
        <v>59497</v>
      </c>
      <c r="H501" s="1">
        <f>SUM(B501:G501)</f>
        <v>5447815</v>
      </c>
      <c r="BY501" s="7">
        <f>SUM(BY348,BY371,BY389,BY433)</f>
        <v>54</v>
      </c>
      <c r="BZ501" s="7">
        <f>SUM(BZ348,BZ371,BZ389,BZ433)</f>
        <v>1</v>
      </c>
      <c r="CA501" s="7">
        <f>SUM(CA348,CA371,CA389,CA433)</f>
        <v>29</v>
      </c>
      <c r="CB501" s="7">
        <f>SUM(CB348,CB371,CB389,CB433)</f>
        <v>20</v>
      </c>
      <c r="CD501" s="7"/>
      <c r="CE501" s="7">
        <f>SUM(CE348,CE371,CE389,CE433)</f>
        <v>33</v>
      </c>
      <c r="CF501" s="7">
        <f>SUM(CF348,CF371,CF389,CF433)</f>
        <v>1</v>
      </c>
      <c r="CG501" s="7">
        <f>SUM(CG348,CG371,CG389,CG433)</f>
        <v>18</v>
      </c>
      <c r="CH501" s="7">
        <f>SUM(CH348,CH371,CH389,CH433)</f>
        <v>14</v>
      </c>
      <c r="CI501" s="7"/>
      <c r="CJ501" s="7"/>
      <c r="CK501" s="7">
        <f>SUM(CK348,CK371,CK389,CK433)</f>
        <v>12</v>
      </c>
      <c r="CL501" s="7">
        <f>SUM(CL348,CL371,CL389,CL433)</f>
        <v>2</v>
      </c>
      <c r="CM501" s="7">
        <f>SUM(CM348,CM371,CM389,CM433)</f>
        <v>15</v>
      </c>
      <c r="CN501" s="7">
        <f>SUM(CN348,CN371,CN389,CN433)</f>
        <v>9</v>
      </c>
      <c r="CO501" s="7"/>
      <c r="CP501" s="7">
        <f>SUM(CP348,CP371,CP389,CP433)</f>
        <v>45</v>
      </c>
      <c r="CQ501" s="7">
        <f>SUM(CQ348,CQ371,CQ389,CQ433)</f>
        <v>3</v>
      </c>
      <c r="CR501" s="7">
        <f>SUM(CR348,CR371,CR389,CR433)</f>
        <v>33</v>
      </c>
      <c r="CS501" s="7">
        <f>SUM(CS348,CS371,CS389,CS433)</f>
        <v>23</v>
      </c>
      <c r="CT501" s="7"/>
      <c r="DB501" s="7">
        <f>SUM(DB348,DB371,DB389,DB433)</f>
        <v>46</v>
      </c>
      <c r="DC501" s="7">
        <f>SUM(DC348,DC371,DC389,DC433)</f>
        <v>5</v>
      </c>
      <c r="DD501" s="7">
        <f>SUM(DD348,DD371,DD389,DD433)</f>
        <v>32</v>
      </c>
      <c r="DE501" s="7">
        <f>SUM(DE348,DE371,DE389,DE433)</f>
        <v>21</v>
      </c>
      <c r="DH501" s="1">
        <f>100*C501/H501</f>
        <v>43.147114944248287</v>
      </c>
      <c r="DI501" s="1">
        <f>100*D501/H501</f>
        <v>5.0306407247676361</v>
      </c>
      <c r="DJ501" s="1">
        <f>100*E501/H501</f>
        <v>31.263781901551354</v>
      </c>
      <c r="DK501" s="1">
        <f>100*F501/H501</f>
        <v>19.466336503717546</v>
      </c>
      <c r="DL501" s="1">
        <f>100*G501/H501</f>
        <v>1.0921259257151721</v>
      </c>
    </row>
    <row r="502" spans="1:116" x14ac:dyDescent="0.2">
      <c r="A502" s="1" t="s">
        <v>122</v>
      </c>
      <c r="C502" s="5">
        <f>C21-C72</f>
        <v>4904469</v>
      </c>
      <c r="D502" s="1">
        <f>D21-D72</f>
        <v>507538</v>
      </c>
      <c r="E502" s="1">
        <f>E21-E72</f>
        <v>5427264</v>
      </c>
      <c r="F502" s="1">
        <f>F21-F72</f>
        <v>2394002</v>
      </c>
      <c r="G502" s="1">
        <f>G21-G72</f>
        <v>116708</v>
      </c>
      <c r="H502" s="1">
        <f>SUM(B502:G502)</f>
        <v>13349981</v>
      </c>
      <c r="BY502" s="1">
        <f>BY21-BY72</f>
        <v>87</v>
      </c>
      <c r="BZ502" s="1">
        <f>BZ21-BZ72</f>
        <v>1</v>
      </c>
      <c r="CA502" s="1">
        <f>CA21-CA72</f>
        <v>144</v>
      </c>
      <c r="CB502" s="1">
        <f>CB21-CB72</f>
        <v>28</v>
      </c>
      <c r="CC502" s="18" t="s">
        <v>25</v>
      </c>
      <c r="CD502" s="18" t="s">
        <v>25</v>
      </c>
      <c r="CE502" s="1">
        <f>CE21-CE72</f>
        <v>52</v>
      </c>
      <c r="CF502" s="1">
        <f>CF21-CF72</f>
        <v>1</v>
      </c>
      <c r="CG502" s="1">
        <f>CG21-CG72</f>
        <v>90</v>
      </c>
      <c r="CH502" s="1">
        <f>CH21-CH72</f>
        <v>20</v>
      </c>
      <c r="CI502" s="18" t="s">
        <v>25</v>
      </c>
      <c r="CJ502" s="18" t="s">
        <v>25</v>
      </c>
      <c r="CK502" s="1">
        <f>CK21-CK72</f>
        <v>40</v>
      </c>
      <c r="CL502" s="1">
        <f>CL21-CL72</f>
        <v>3</v>
      </c>
      <c r="CM502" s="1">
        <f>CM21-CM72</f>
        <v>23</v>
      </c>
      <c r="CN502" s="1">
        <f>CN21-CN72</f>
        <v>31</v>
      </c>
      <c r="CO502" s="18" t="s">
        <v>25</v>
      </c>
      <c r="CP502" s="1">
        <f>CP21-CP72</f>
        <v>92</v>
      </c>
      <c r="CQ502" s="1">
        <f>CQ21-CQ72</f>
        <v>4</v>
      </c>
      <c r="CR502" s="1">
        <f>CR21-CR72</f>
        <v>113</v>
      </c>
      <c r="CS502" s="1">
        <f>CS21-CS72</f>
        <v>51</v>
      </c>
      <c r="DB502" s="5">
        <f>DB22-DB72</f>
        <v>96</v>
      </c>
      <c r="DC502" s="5">
        <f>DC22-DC72</f>
        <v>8</v>
      </c>
      <c r="DD502" s="5">
        <f>DD22-DD72</f>
        <v>109</v>
      </c>
      <c r="DE502" s="5">
        <f>DE22-DE72</f>
        <v>47</v>
      </c>
      <c r="DH502" s="1">
        <f>100*C502/H502</f>
        <v>36.73764779140884</v>
      </c>
      <c r="DI502" s="1">
        <f>100*D502/H502</f>
        <v>3.8017881823202595</v>
      </c>
      <c r="DJ502" s="1">
        <f>100*E502/H502</f>
        <v>40.653720780576393</v>
      </c>
      <c r="DK502" s="1">
        <f>100*F502/H502</f>
        <v>17.93262477302402</v>
      </c>
      <c r="DL502" s="1">
        <f>100*G502/H502</f>
        <v>0.87421847267048547</v>
      </c>
    </row>
    <row r="503" spans="1:116" x14ac:dyDescent="0.2">
      <c r="A503" s="18" t="s">
        <v>126</v>
      </c>
      <c r="C503" s="7">
        <f>SUM(C348,C371,C389)</f>
        <v>1642565</v>
      </c>
      <c r="D503" s="7">
        <f>SUM(D348,D371,D389)</f>
        <v>79213</v>
      </c>
      <c r="E503" s="7">
        <f>SUM(E348,E371,E389)</f>
        <v>873377</v>
      </c>
      <c r="F503" s="7">
        <f>SUM(F348,F371,F389)</f>
        <v>445334</v>
      </c>
      <c r="G503" s="7">
        <f>SUM(G348,G371,G389)</f>
        <v>42550</v>
      </c>
      <c r="H503" s="1">
        <f>SUM(B503:G503)</f>
        <v>3083039</v>
      </c>
      <c r="BY503" s="7">
        <f>SUM(BY348,BY371,BY389)</f>
        <v>44</v>
      </c>
      <c r="BZ503" s="7">
        <f>SUM(BZ348,BZ371,BZ389)</f>
        <v>0</v>
      </c>
      <c r="CA503" s="7">
        <f>SUM(CA348,CA371,CA389)</f>
        <v>12</v>
      </c>
      <c r="CB503" s="7">
        <f>SUM(CB348,CB371,CB389)</f>
        <v>6</v>
      </c>
      <c r="CC503" s="24" t="s">
        <v>25</v>
      </c>
      <c r="CD503" s="24" t="s">
        <v>25</v>
      </c>
      <c r="CE503" s="7">
        <f>SUM(CE348,CE371,CE389)</f>
        <v>27</v>
      </c>
      <c r="CF503" s="7">
        <f>SUM(CF348,CF371,CF389)</f>
        <v>0</v>
      </c>
      <c r="CG503" s="7">
        <f>SUM(CG348,CG371,CG389)</f>
        <v>7</v>
      </c>
      <c r="CH503" s="7">
        <f>SUM(CH348,CH371,CH389)</f>
        <v>5</v>
      </c>
      <c r="CI503" s="24" t="s">
        <v>25</v>
      </c>
      <c r="CJ503" s="24" t="s">
        <v>25</v>
      </c>
      <c r="CK503" s="7">
        <f>SUM(CK348,CK371,CK389)</f>
        <v>7</v>
      </c>
      <c r="CL503" s="7">
        <f>SUM(CL348,CL371,CL389)</f>
        <v>0</v>
      </c>
      <c r="CM503" s="7">
        <f>SUM(CM348,CM371,CM389)</f>
        <v>11</v>
      </c>
      <c r="CN503" s="7">
        <f>SUM(CN348,CN371,CN389)</f>
        <v>5</v>
      </c>
      <c r="CO503" s="24" t="s">
        <v>25</v>
      </c>
      <c r="CP503" s="7">
        <f>SUM(CP348,CP371,CP389)</f>
        <v>34</v>
      </c>
      <c r="CQ503" s="7">
        <f>SUM(CQ348,CQ371,CQ389)</f>
        <v>0</v>
      </c>
      <c r="CR503" s="7">
        <f>SUM(CR348,CR371,CR389)</f>
        <v>18</v>
      </c>
      <c r="CS503" s="7">
        <f>SUM(CS348,CS371,CS389)</f>
        <v>10</v>
      </c>
      <c r="DB503" s="7">
        <f>SUM(DB348,DB371,DB389)</f>
        <v>33</v>
      </c>
      <c r="DC503" s="7">
        <f>SUM(DC348,DC371,DC389)</f>
        <v>2</v>
      </c>
      <c r="DD503" s="7">
        <f>SUM(DD348,DD371,DD389)</f>
        <v>17</v>
      </c>
      <c r="DE503" s="7">
        <f>SUM(DE348,DE371,DE389)</f>
        <v>10</v>
      </c>
      <c r="DH503" s="1">
        <f>100*C503/H503</f>
        <v>53.277464216313838</v>
      </c>
      <c r="DI503" s="1">
        <f>100*D503/H503</f>
        <v>2.5693155357424931</v>
      </c>
      <c r="DJ503" s="1">
        <f>100*E503/H503</f>
        <v>28.328444758564519</v>
      </c>
      <c r="DK503" s="1">
        <f>100*F503/H503</f>
        <v>14.444643742748632</v>
      </c>
      <c r="DL503" s="1">
        <f>100*G503/H503</f>
        <v>1.3801317466305163</v>
      </c>
    </row>
    <row r="504" spans="1:116" x14ac:dyDescent="0.2">
      <c r="A504" s="27" t="s">
        <v>638</v>
      </c>
      <c r="B504" s="7">
        <f t="shared" ref="B504:G504" si="270">SUM(B177,B345,B490)</f>
        <v>395152</v>
      </c>
      <c r="C504" s="7">
        <f t="shared" si="270"/>
        <v>3645273</v>
      </c>
      <c r="D504" s="7">
        <f t="shared" si="270"/>
        <v>374493</v>
      </c>
      <c r="E504" s="7">
        <f t="shared" si="270"/>
        <v>3061337</v>
      </c>
      <c r="F504" s="7">
        <f t="shared" si="270"/>
        <v>1914889</v>
      </c>
      <c r="G504" s="7">
        <f t="shared" si="270"/>
        <v>87336</v>
      </c>
      <c r="H504" s="1">
        <f>SUM(B504:G504)</f>
        <v>9478480</v>
      </c>
      <c r="BX504" s="7">
        <f>SUM(BX177,BX345,BX490)</f>
        <v>3</v>
      </c>
      <c r="BY504" s="7">
        <f>SUM(BY177,BY345,BY490)</f>
        <v>88</v>
      </c>
      <c r="BZ504" s="7">
        <f>SUM(BZ177,BZ345,BZ490)</f>
        <v>1</v>
      </c>
      <c r="CA504" s="7">
        <f>SUM(CA177,CA345,CA490)</f>
        <v>52</v>
      </c>
      <c r="CB504" s="7">
        <f>SUM(CB177,CB345,CB490)</f>
        <v>33</v>
      </c>
      <c r="CU504" s="27">
        <f>177*B504/(B504+C504+D504+E504+F504)</f>
        <v>7.4476447171931346</v>
      </c>
      <c r="CV504" s="27">
        <f>177*C504/(B504+C504+D504+E504+F504)</f>
        <v>68.704443356421748</v>
      </c>
      <c r="CW504" s="1">
        <f>177*D504/(B504+C504+D504+E504+F504)</f>
        <v>7.0582733051479138</v>
      </c>
      <c r="CX504" s="27">
        <f>177*E504/(B504+C504+D504+E504+F504)</f>
        <v>57.698683887713784</v>
      </c>
      <c r="CY504" s="27">
        <f>177*F504/(B504+C504+D504+E504+F504)</f>
        <v>36.090954733523411</v>
      </c>
      <c r="CZ504" s="27"/>
      <c r="DA504" s="1">
        <v>7</v>
      </c>
      <c r="DB504" s="1">
        <v>69</v>
      </c>
      <c r="DC504" s="1">
        <v>7</v>
      </c>
      <c r="DD504" s="1">
        <v>58</v>
      </c>
      <c r="DE504" s="1">
        <v>36</v>
      </c>
      <c r="DG504" s="1">
        <f>100*B504/H504</f>
        <v>4.1689384795874442</v>
      </c>
      <c r="DH504" s="1">
        <f>100*C504/H504</f>
        <v>38.458413163292008</v>
      </c>
      <c r="DI504" s="1">
        <f>100*D504/H504</f>
        <v>3.9509815919852129</v>
      </c>
      <c r="DJ504" s="1">
        <f>100*E504/H504</f>
        <v>32.297762932453303</v>
      </c>
      <c r="DK504" s="1">
        <f>100*F504/H504</f>
        <v>20.202490272701951</v>
      </c>
      <c r="DL504" s="1">
        <f>100*G504/H504</f>
        <v>0.92141355998008123</v>
      </c>
    </row>
    <row r="505" spans="1:116" x14ac:dyDescent="0.2">
      <c r="A505" s="27"/>
      <c r="B505" s="7"/>
      <c r="C505" s="7"/>
      <c r="D505" s="7"/>
      <c r="E505" s="7"/>
      <c r="F505" s="7"/>
      <c r="G505" s="7"/>
      <c r="BX505" s="7"/>
      <c r="BY505" s="7"/>
      <c r="BZ505" s="7"/>
      <c r="CA505" s="7"/>
      <c r="CB505" s="7"/>
      <c r="CU505" s="27"/>
      <c r="CV505" s="27"/>
      <c r="CX505" s="27"/>
      <c r="CY505" s="27"/>
      <c r="CZ505" s="27"/>
      <c r="DG505" s="1"/>
      <c r="DH505" s="1"/>
      <c r="DI505" s="1"/>
      <c r="DJ505" s="1"/>
      <c r="DK505" s="1"/>
      <c r="DL505" s="1"/>
    </row>
    <row r="506" spans="1:116" x14ac:dyDescent="0.2">
      <c r="A506" s="27" t="s">
        <v>729</v>
      </c>
      <c r="B506" s="7"/>
      <c r="C506" s="7"/>
      <c r="D506" s="7"/>
      <c r="E506" s="7"/>
      <c r="F506" s="7"/>
      <c r="G506" s="7"/>
      <c r="BX506" s="7"/>
      <c r="BY506" s="7"/>
      <c r="BZ506" s="7"/>
      <c r="CA506" s="7"/>
      <c r="CB506" s="7"/>
      <c r="CU506" s="27"/>
      <c r="CV506" s="27"/>
      <c r="CX506" s="27"/>
      <c r="CY506" s="27"/>
      <c r="CZ506" s="27"/>
      <c r="DG506" s="1"/>
      <c r="DH506" s="1"/>
      <c r="DI506" s="1"/>
      <c r="DJ506" s="1"/>
      <c r="DK506" s="1"/>
      <c r="DL506" s="1"/>
    </row>
    <row r="507" spans="1:116" x14ac:dyDescent="0.2">
      <c r="A507" s="27" t="s">
        <v>728</v>
      </c>
      <c r="B507" s="7"/>
      <c r="C507" s="7"/>
      <c r="D507" s="7"/>
      <c r="E507" s="7">
        <f>SUM(E75:E81,E114,E116,E124,E118,E120,E101,E103:E106,E109,E134:E135,E140,E144:E147,E149:E150,E153:E157,E165,E167:E171,E173:E174)</f>
        <v>597029</v>
      </c>
      <c r="F507" s="7"/>
      <c r="G507" s="7"/>
      <c r="BX507" s="7"/>
      <c r="BY507" s="7"/>
      <c r="BZ507" s="7"/>
      <c r="CA507" s="7"/>
      <c r="CB507" s="7"/>
      <c r="CU507" s="27"/>
      <c r="CV507" s="27"/>
      <c r="CX507" s="27"/>
      <c r="CY507" s="27"/>
      <c r="CZ507" s="27"/>
      <c r="DG507" s="1"/>
      <c r="DH507" s="1"/>
      <c r="DI507" s="1"/>
      <c r="DJ507" s="1"/>
      <c r="DK507" s="1"/>
      <c r="DL507" s="1"/>
    </row>
    <row r="508" spans="1:116" x14ac:dyDescent="0.2">
      <c r="A508" s="27" t="s">
        <v>730</v>
      </c>
      <c r="B508" s="7"/>
      <c r="C508" s="7"/>
      <c r="D508" s="7"/>
      <c r="E508" s="7">
        <f>SUM(E190,E194:E200,E199:E201,E207,E213,E218:E219,E225:E226,E271,E278,E285,E287,E290:E293,E296,E299:E305,E311,E315:E318,E321:E327,E337:E338)</f>
        <v>1390875</v>
      </c>
      <c r="F508" s="7"/>
      <c r="G508" s="7"/>
      <c r="BX508" s="7"/>
      <c r="BY508" s="7"/>
      <c r="BZ508" s="7"/>
      <c r="CA508" s="7"/>
      <c r="CB508" s="7"/>
      <c r="CU508" s="27"/>
      <c r="CV508" s="27"/>
      <c r="CX508" s="27"/>
      <c r="CY508" s="27"/>
      <c r="CZ508" s="27"/>
      <c r="DG508" s="1"/>
      <c r="DH508" s="1"/>
      <c r="DI508" s="1"/>
      <c r="DJ508" s="1"/>
      <c r="DK508" s="1"/>
      <c r="DL508" s="1"/>
    </row>
    <row r="509" spans="1:116" x14ac:dyDescent="0.2">
      <c r="A509" s="27" t="s">
        <v>731</v>
      </c>
      <c r="B509" s="7"/>
      <c r="C509" s="7"/>
      <c r="D509" s="7"/>
      <c r="E509" s="7">
        <f>SUM(E355,E361:E366)</f>
        <v>94540</v>
      </c>
      <c r="F509" s="7"/>
      <c r="G509" s="7"/>
      <c r="BX509" s="7"/>
      <c r="BY509" s="7"/>
      <c r="BZ509" s="7"/>
      <c r="CA509" s="7"/>
      <c r="CB509" s="7"/>
      <c r="CU509" s="27"/>
      <c r="CV509" s="27"/>
      <c r="CX509" s="27"/>
      <c r="CY509" s="27"/>
      <c r="CZ509" s="27"/>
      <c r="DG509" s="1"/>
      <c r="DH509" s="1"/>
      <c r="DI509" s="1"/>
      <c r="DJ509" s="1"/>
      <c r="DK509" s="1"/>
      <c r="DL509" s="1"/>
    </row>
    <row r="510" spans="1:116" x14ac:dyDescent="0.2">
      <c r="A510" s="27" t="s">
        <v>733</v>
      </c>
      <c r="B510" s="7"/>
      <c r="C510" s="7"/>
      <c r="D510" s="7"/>
      <c r="E510" s="7">
        <f>SUM(E373,E375:E386)</f>
        <v>108129</v>
      </c>
      <c r="F510" s="7"/>
      <c r="G510" s="7"/>
      <c r="BX510" s="7"/>
      <c r="BY510" s="7"/>
      <c r="BZ510" s="7"/>
      <c r="CA510" s="7"/>
      <c r="CB510" s="7"/>
      <c r="CU510" s="27"/>
      <c r="CV510" s="27"/>
      <c r="CX510" s="27"/>
      <c r="CY510" s="27"/>
      <c r="CZ510" s="27"/>
      <c r="DG510" s="1"/>
      <c r="DH510" s="1"/>
      <c r="DI510" s="1"/>
      <c r="DJ510" s="1"/>
      <c r="DK510" s="1"/>
      <c r="DL510" s="1"/>
    </row>
    <row r="511" spans="1:116" x14ac:dyDescent="0.2">
      <c r="A511" s="27" t="s">
        <v>732</v>
      </c>
      <c r="E511" s="5">
        <f>SUM(E392:E394,E396:E399,E401:E402,E405:E416,E419,E421:E424,E426:E429)</f>
        <v>383951</v>
      </c>
    </row>
    <row r="512" spans="1:116" x14ac:dyDescent="0.2">
      <c r="A512" s="27" t="s">
        <v>727</v>
      </c>
      <c r="E512" s="5">
        <f>SUM(E437:E438,E442:E443,E447,E453,E460:E462,E464,E469:E473,E475:E477,E481:E487)</f>
        <v>406529</v>
      </c>
    </row>
    <row r="513" spans="1:5" x14ac:dyDescent="0.2">
      <c r="A513" s="27" t="s">
        <v>734</v>
      </c>
      <c r="E513" s="5">
        <f>SUM(E507:E512)</f>
        <v>2981053</v>
      </c>
    </row>
  </sheetData>
  <pageMargins left="1.25" right="1.25" top="1" bottom="1" header="0.51180555555555551" footer="0.51180555555555551"/>
  <pageSetup fitToWidth="0" fitToHeight="0" orientation="landscape" useFirstPageNumber="1" r:id="rId1"/>
  <headerFooter alignWithMargins="0"/>
  <rowBreaks count="5" manualBreakCount="5">
    <brk id="54" max="118" man="1"/>
    <brk id="180" max="118" man="1"/>
    <brk id="228" max="118" man="1"/>
    <brk id="346" max="118" man="1"/>
    <brk id="387" max="1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Wilfred Day</cp:lastModifiedBy>
  <cp:lastPrinted>2015-10-22T20:11:26Z</cp:lastPrinted>
  <dcterms:created xsi:type="dcterms:W3CDTF">2013-02-24T23:16:37Z</dcterms:created>
  <dcterms:modified xsi:type="dcterms:W3CDTF">2016-05-11T16:04:48Z</dcterms:modified>
</cp:coreProperties>
</file>