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yph\Desktop\wday\"/>
    </mc:Choice>
  </mc:AlternateContent>
  <bookViews>
    <workbookView xWindow="0" yWindow="0" windowWidth="17145" windowHeight="9060" tabRatio="266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CN173" i="1" l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G173" i="1"/>
  <c r="F173" i="1"/>
  <c r="E173" i="1"/>
  <c r="D173" i="1"/>
  <c r="C173" i="1"/>
  <c r="G195" i="1"/>
  <c r="F195" i="1"/>
  <c r="E195" i="1"/>
  <c r="D195" i="1"/>
  <c r="C195" i="1"/>
  <c r="G408" i="1"/>
  <c r="F408" i="1"/>
  <c r="E408" i="1"/>
  <c r="D408" i="1"/>
  <c r="C408" i="1"/>
  <c r="G389" i="1"/>
  <c r="F389" i="1"/>
  <c r="E389" i="1"/>
  <c r="D389" i="1"/>
  <c r="C389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G330" i="1"/>
  <c r="F330" i="1"/>
  <c r="E330" i="1"/>
  <c r="D330" i="1"/>
  <c r="C330" i="1"/>
  <c r="G230" i="1"/>
  <c r="F230" i="1"/>
  <c r="E230" i="1"/>
  <c r="D230" i="1"/>
  <c r="C230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G106" i="1"/>
  <c r="F106" i="1"/>
  <c r="E106" i="1"/>
  <c r="D106" i="1"/>
  <c r="C106" i="1"/>
  <c r="B106" i="1"/>
  <c r="G143" i="1"/>
  <c r="F143" i="1"/>
  <c r="E143" i="1"/>
  <c r="D143" i="1"/>
  <c r="C143" i="1"/>
  <c r="B143" i="1"/>
  <c r="G167" i="1"/>
  <c r="F167" i="1"/>
  <c r="E167" i="1"/>
  <c r="D167" i="1"/>
  <c r="C167" i="1"/>
  <c r="B167" i="1"/>
  <c r="G92" i="1"/>
  <c r="F92" i="1"/>
  <c r="E92" i="1"/>
  <c r="D92" i="1"/>
  <c r="C92" i="1"/>
  <c r="B92" i="1"/>
  <c r="CX195" i="1" l="1"/>
  <c r="CV195" i="1"/>
  <c r="CY195" i="1"/>
  <c r="CX408" i="1"/>
  <c r="CW195" i="1"/>
  <c r="CV408" i="1"/>
  <c r="G368" i="1"/>
  <c r="CW408" i="1"/>
  <c r="CY408" i="1"/>
  <c r="C368" i="1"/>
  <c r="CX389" i="1"/>
  <c r="CW389" i="1"/>
  <c r="CV389" i="1"/>
  <c r="D368" i="1"/>
  <c r="CY389" i="1"/>
  <c r="F368" i="1"/>
  <c r="E368" i="1"/>
  <c r="H389" i="1"/>
  <c r="CU167" i="1"/>
  <c r="CY231" i="1"/>
  <c r="CW143" i="1"/>
  <c r="CW231" i="1"/>
  <c r="CV167" i="1"/>
  <c r="CY167" i="1"/>
  <c r="CY143" i="1"/>
  <c r="CX167" i="1"/>
  <c r="CW230" i="1"/>
  <c r="CV231" i="1"/>
  <c r="CW167" i="1"/>
  <c r="CX143" i="1"/>
  <c r="CU143" i="1"/>
  <c r="CV143" i="1"/>
  <c r="CX230" i="1"/>
  <c r="CY230" i="1"/>
  <c r="CV230" i="1"/>
  <c r="CY92" i="1"/>
  <c r="CV92" i="1"/>
  <c r="CW92" i="1"/>
  <c r="CX92" i="1"/>
  <c r="CU92" i="1"/>
  <c r="DL249" i="1" l="1"/>
  <c r="DH249" i="1" l="1"/>
  <c r="DJ249" i="1"/>
  <c r="DI249" i="1"/>
  <c r="DK249" i="1"/>
  <c r="C428" i="1"/>
  <c r="DE21" i="1"/>
  <c r="DD21" i="1"/>
  <c r="DB21" i="1"/>
  <c r="DA21" i="1"/>
  <c r="DC21" i="1"/>
  <c r="H72" i="1"/>
  <c r="H174" i="1"/>
  <c r="D267" i="1" l="1"/>
  <c r="G298" i="1"/>
  <c r="F298" i="1"/>
  <c r="E298" i="1"/>
  <c r="D298" i="1"/>
  <c r="C298" i="1"/>
  <c r="G267" i="1"/>
  <c r="F267" i="1"/>
  <c r="E267" i="1"/>
  <c r="C267" i="1"/>
  <c r="CX298" i="1" l="1"/>
  <c r="CY298" i="1"/>
  <c r="CV298" i="1"/>
  <c r="CW298" i="1"/>
  <c r="CW267" i="1"/>
  <c r="CV267" i="1"/>
  <c r="CX267" i="1"/>
  <c r="CY267" i="1"/>
  <c r="D466" i="1"/>
  <c r="D33" i="1"/>
  <c r="D23" i="1"/>
  <c r="CP106" i="1"/>
  <c r="D128" i="1"/>
  <c r="D71" i="1" s="1"/>
  <c r="CS106" i="1"/>
  <c r="CR106" i="1"/>
  <c r="CQ106" i="1"/>
  <c r="CO106" i="1"/>
  <c r="G128" i="1" l="1"/>
  <c r="G71" i="1" s="1"/>
  <c r="F128" i="1"/>
  <c r="F71" i="1" s="1"/>
  <c r="E128" i="1"/>
  <c r="E71" i="1" s="1"/>
  <c r="C128" i="1"/>
  <c r="C71" i="1" s="1"/>
  <c r="B128" i="1"/>
  <c r="B71" i="1" s="1"/>
  <c r="D145" i="1"/>
  <c r="G145" i="1"/>
  <c r="F145" i="1"/>
  <c r="E145" i="1"/>
  <c r="C145" i="1"/>
  <c r="B145" i="1"/>
  <c r="CV128" i="1" l="1"/>
  <c r="CX128" i="1"/>
  <c r="CY128" i="1"/>
  <c r="CU128" i="1"/>
  <c r="CW128" i="1"/>
  <c r="H307" i="1" l="1"/>
  <c r="E487" i="1" l="1"/>
  <c r="E488" i="1"/>
  <c r="E490" i="1"/>
  <c r="BX478" i="1" l="1"/>
  <c r="CB478" i="1"/>
  <c r="BZ478" i="1"/>
  <c r="E444" i="1"/>
  <c r="F444" i="1"/>
  <c r="C444" i="1"/>
  <c r="G444" i="1"/>
  <c r="D444" i="1"/>
  <c r="CA268" i="1"/>
  <c r="CA478" i="1" s="1"/>
  <c r="BY268" i="1"/>
  <c r="BY478" i="1" s="1"/>
  <c r="CW444" i="1" l="1"/>
  <c r="CY444" i="1"/>
  <c r="CX444" i="1"/>
  <c r="CV444" i="1"/>
  <c r="H444" i="1"/>
  <c r="DH444" i="1" s="1"/>
  <c r="E486" i="1" l="1"/>
  <c r="DI444" i="1"/>
  <c r="DJ444" i="1"/>
  <c r="DK444" i="1"/>
  <c r="D39" i="1"/>
  <c r="DB479" i="1"/>
  <c r="D443" i="1"/>
  <c r="D428" i="1"/>
  <c r="D456" i="1" l="1"/>
  <c r="DE481" i="1" l="1"/>
  <c r="DD481" i="1"/>
  <c r="DC481" i="1"/>
  <c r="DB481" i="1"/>
  <c r="DE479" i="1"/>
  <c r="DD479" i="1"/>
  <c r="DC479" i="1"/>
  <c r="DF68" i="1" l="1"/>
  <c r="DE68" i="1"/>
  <c r="DD68" i="1"/>
  <c r="DC68" i="1"/>
  <c r="DB68" i="1"/>
  <c r="DA68" i="1"/>
  <c r="CN68" i="1"/>
  <c r="CM68" i="1"/>
  <c r="CL68" i="1"/>
  <c r="CK68" i="1"/>
  <c r="CJ68" i="1"/>
  <c r="CO68" i="1" s="1"/>
  <c r="CI68" i="1"/>
  <c r="CT68" i="1" s="1"/>
  <c r="CH68" i="1"/>
  <c r="CG68" i="1"/>
  <c r="CF68" i="1"/>
  <c r="CE68" i="1"/>
  <c r="CP68" i="1" s="1"/>
  <c r="CR68" i="1" l="1"/>
  <c r="CS68" i="1"/>
  <c r="CQ68" i="1"/>
  <c r="G246" i="1"/>
  <c r="CB68" i="1"/>
  <c r="CA68" i="1"/>
  <c r="BZ68" i="1"/>
  <c r="BY68" i="1"/>
  <c r="CY72" i="1" l="1"/>
  <c r="CX72" i="1"/>
  <c r="CW72" i="1"/>
  <c r="CV72" i="1"/>
  <c r="CU72" i="1"/>
  <c r="G248" i="1" l="1"/>
  <c r="CO92" i="1"/>
  <c r="CS92" i="1"/>
  <c r="CY412" i="1" l="1"/>
  <c r="CX412" i="1"/>
  <c r="CW412" i="1"/>
  <c r="CV412" i="1"/>
  <c r="CY369" i="1"/>
  <c r="CX369" i="1"/>
  <c r="CW369" i="1"/>
  <c r="CV369" i="1"/>
  <c r="CY351" i="1"/>
  <c r="CX351" i="1"/>
  <c r="CW351" i="1"/>
  <c r="CV351" i="1"/>
  <c r="H351" i="1"/>
  <c r="CY331" i="1"/>
  <c r="CX331" i="1"/>
  <c r="CW331" i="1"/>
  <c r="CV331" i="1"/>
  <c r="H331" i="1"/>
  <c r="DL331" i="1" s="1"/>
  <c r="H162" i="1"/>
  <c r="DL162" i="1" s="1"/>
  <c r="H160" i="1"/>
  <c r="DL160" i="1" s="1"/>
  <c r="DI160" i="1" l="1"/>
  <c r="DK160" i="1"/>
  <c r="DJ160" i="1"/>
  <c r="DG160" i="1"/>
  <c r="DH160" i="1"/>
  <c r="DH162" i="1"/>
  <c r="DK162" i="1"/>
  <c r="DJ162" i="1"/>
  <c r="DG162" i="1"/>
  <c r="DI162" i="1"/>
  <c r="DI331" i="1"/>
  <c r="DJ331" i="1"/>
  <c r="DK331" i="1"/>
  <c r="DH331" i="1"/>
  <c r="D326" i="1"/>
  <c r="F33" i="1" l="1"/>
  <c r="CY21" i="1" l="1"/>
  <c r="CX21" i="1"/>
  <c r="CW21" i="1"/>
  <c r="CV21" i="1"/>
  <c r="CU21" i="1"/>
  <c r="E489" i="1"/>
  <c r="D314" i="1"/>
  <c r="D213" i="1"/>
  <c r="D246" i="1" l="1"/>
  <c r="D248" i="1" l="1"/>
  <c r="CB168" i="1"/>
  <c r="BZ168" i="1"/>
  <c r="BY168" i="1"/>
  <c r="BX168" i="1"/>
  <c r="BX482" i="1" s="1"/>
  <c r="CS195" i="1"/>
  <c r="CR195" i="1"/>
  <c r="CQ195" i="1"/>
  <c r="CP195" i="1"/>
  <c r="H195" i="1" l="1"/>
  <c r="DI195" i="1" s="1"/>
  <c r="CS298" i="1"/>
  <c r="CR298" i="1"/>
  <c r="CQ298" i="1"/>
  <c r="CP298" i="1"/>
  <c r="DH195" i="1" l="1"/>
  <c r="DK195" i="1"/>
  <c r="DJ195" i="1"/>
  <c r="G314" i="1"/>
  <c r="F314" i="1"/>
  <c r="E314" i="1"/>
  <c r="C314" i="1"/>
  <c r="CX314" i="1" l="1"/>
  <c r="CV314" i="1"/>
  <c r="CW314" i="1"/>
  <c r="CY314" i="1"/>
  <c r="E466" i="1"/>
  <c r="E456" i="1"/>
  <c r="D55" i="1" l="1"/>
  <c r="D283" i="1" l="1"/>
  <c r="D350" i="1" l="1"/>
  <c r="CS267" i="1" l="1"/>
  <c r="CQ267" i="1"/>
  <c r="H212" i="1" l="1"/>
  <c r="DL212" i="1" s="1"/>
  <c r="H211" i="1"/>
  <c r="DI211" i="1" s="1"/>
  <c r="H210" i="1"/>
  <c r="DK210" i="1" s="1"/>
  <c r="H209" i="1"/>
  <c r="DI209" i="1" s="1"/>
  <c r="H208" i="1"/>
  <c r="DK208" i="1" s="1"/>
  <c r="H289" i="1"/>
  <c r="DI289" i="1" s="1"/>
  <c r="H288" i="1"/>
  <c r="DK288" i="1" s="1"/>
  <c r="H287" i="1"/>
  <c r="DI287" i="1" s="1"/>
  <c r="H286" i="1"/>
  <c r="DK286" i="1" s="1"/>
  <c r="H285" i="1"/>
  <c r="DI285" i="1" s="1"/>
  <c r="DL286" i="1" l="1"/>
  <c r="DJ287" i="1"/>
  <c r="DH208" i="1"/>
  <c r="DJ285" i="1"/>
  <c r="DJ286" i="1"/>
  <c r="DI208" i="1"/>
  <c r="DL211" i="1"/>
  <c r="DL288" i="1"/>
  <c r="DH209" i="1"/>
  <c r="DI286" i="1"/>
  <c r="DJ288" i="1"/>
  <c r="DL208" i="1"/>
  <c r="DL209" i="1"/>
  <c r="DJ210" i="1"/>
  <c r="DJ211" i="1"/>
  <c r="DL210" i="1"/>
  <c r="DH288" i="1"/>
  <c r="DH210" i="1"/>
  <c r="DH286" i="1"/>
  <c r="DI288" i="1"/>
  <c r="DJ289" i="1"/>
  <c r="DJ208" i="1"/>
  <c r="DJ209" i="1"/>
  <c r="DI210" i="1"/>
  <c r="DH211" i="1"/>
  <c r="DH212" i="1"/>
  <c r="DK209" i="1"/>
  <c r="DK211" i="1"/>
  <c r="DI212" i="1"/>
  <c r="DJ212" i="1"/>
  <c r="DK212" i="1"/>
  <c r="DK285" i="1"/>
  <c r="DK287" i="1"/>
  <c r="DK289" i="1"/>
  <c r="DH285" i="1"/>
  <c r="DL285" i="1"/>
  <c r="DH287" i="1"/>
  <c r="DL287" i="1"/>
  <c r="DH289" i="1"/>
  <c r="DL289" i="1"/>
  <c r="G456" i="1" l="1"/>
  <c r="F456" i="1"/>
  <c r="C456" i="1"/>
  <c r="G428" i="1"/>
  <c r="F428" i="1"/>
  <c r="E428" i="1"/>
  <c r="G443" i="1"/>
  <c r="F443" i="1"/>
  <c r="E443" i="1"/>
  <c r="C443" i="1"/>
  <c r="CW429" i="1" l="1"/>
  <c r="CY429" i="1"/>
  <c r="CV429" i="1"/>
  <c r="CX428" i="1"/>
  <c r="CV443" i="1"/>
  <c r="CY428" i="1"/>
  <c r="CV428" i="1"/>
  <c r="CW428" i="1"/>
  <c r="CX443" i="1"/>
  <c r="CW443" i="1"/>
  <c r="CY443" i="1"/>
  <c r="G213" i="1" l="1"/>
  <c r="F213" i="1"/>
  <c r="E213" i="1"/>
  <c r="C213" i="1"/>
  <c r="CY473" i="1" l="1"/>
  <c r="CX473" i="1"/>
  <c r="CW473" i="1"/>
  <c r="CV473" i="1"/>
  <c r="CY472" i="1"/>
  <c r="CX472" i="1"/>
  <c r="CW472" i="1"/>
  <c r="CV472" i="1"/>
  <c r="CY471" i="1"/>
  <c r="CX471" i="1"/>
  <c r="CW471" i="1"/>
  <c r="CV471" i="1"/>
  <c r="CR267" i="1"/>
  <c r="CN411" i="1" l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CG20" i="1" l="1"/>
  <c r="CB468" i="1"/>
  <c r="CB482" i="1" s="1"/>
  <c r="CA468" i="1"/>
  <c r="CA482" i="1" s="1"/>
  <c r="BZ468" i="1"/>
  <c r="BZ482" i="1" s="1"/>
  <c r="BY468" i="1"/>
  <c r="BY482" i="1" s="1"/>
  <c r="CA20" i="1" l="1"/>
  <c r="CA479" i="1"/>
  <c r="G350" i="1" l="1"/>
  <c r="F350" i="1"/>
  <c r="DR350" i="1" s="1"/>
  <c r="E350" i="1"/>
  <c r="DQ350" i="1" s="1"/>
  <c r="C350" i="1"/>
  <c r="DO350" i="1" s="1"/>
  <c r="CS314" i="1"/>
  <c r="CR314" i="1"/>
  <c r="CQ314" i="1"/>
  <c r="CP314" i="1"/>
  <c r="DQ330" i="1" l="1"/>
  <c r="DR330" i="1"/>
  <c r="CS283" i="1"/>
  <c r="CR283" i="1"/>
  <c r="CQ283" i="1"/>
  <c r="CP283" i="1"/>
  <c r="G283" i="1"/>
  <c r="F283" i="1"/>
  <c r="E283" i="1"/>
  <c r="C283" i="1"/>
  <c r="CP267" i="1"/>
  <c r="CS230" i="1"/>
  <c r="CR230" i="1"/>
  <c r="CQ230" i="1"/>
  <c r="CP230" i="1"/>
  <c r="F246" i="1"/>
  <c r="CY246" i="1" s="1"/>
  <c r="E246" i="1"/>
  <c r="C246" i="1"/>
  <c r="CS246" i="1"/>
  <c r="CR246" i="1"/>
  <c r="CQ246" i="1"/>
  <c r="CP246" i="1"/>
  <c r="CV246" i="1" l="1"/>
  <c r="CW246" i="1"/>
  <c r="CX246" i="1"/>
  <c r="CY283" i="1"/>
  <c r="CV283" i="1"/>
  <c r="CW283" i="1"/>
  <c r="CX283" i="1"/>
  <c r="E248" i="1"/>
  <c r="F248" i="1"/>
  <c r="C248" i="1"/>
  <c r="CY247" i="1"/>
  <c r="CV247" i="1"/>
  <c r="CW247" i="1"/>
  <c r="H283" i="1"/>
  <c r="DI283" i="1" s="1"/>
  <c r="H246" i="1"/>
  <c r="CV249" i="1" l="1"/>
  <c r="CW249" i="1"/>
  <c r="CY249" i="1"/>
  <c r="CY248" i="1"/>
  <c r="CY250" i="1"/>
  <c r="CV250" i="1"/>
  <c r="CV248" i="1"/>
  <c r="H248" i="1"/>
  <c r="DJ248" i="1" s="1"/>
  <c r="CW250" i="1"/>
  <c r="CW248" i="1"/>
  <c r="CX248" i="1"/>
  <c r="H298" i="1"/>
  <c r="DL298" i="1" s="1"/>
  <c r="DL283" i="1"/>
  <c r="DH283" i="1"/>
  <c r="DK283" i="1"/>
  <c r="DJ283" i="1"/>
  <c r="CS213" i="1"/>
  <c r="CR213" i="1"/>
  <c r="CQ213" i="1"/>
  <c r="CP213" i="1"/>
  <c r="DH248" i="1" l="1"/>
  <c r="DL248" i="1"/>
  <c r="DI248" i="1"/>
  <c r="DK248" i="1"/>
  <c r="DH298" i="1"/>
  <c r="DJ298" i="1"/>
  <c r="DI298" i="1"/>
  <c r="DK298" i="1"/>
  <c r="CW213" i="1"/>
  <c r="CX213" i="1"/>
  <c r="H213" i="1"/>
  <c r="DJ213" i="1" s="1"/>
  <c r="CY213" i="1"/>
  <c r="CV213" i="1"/>
  <c r="CS167" i="1"/>
  <c r="CR167" i="1"/>
  <c r="CQ167" i="1"/>
  <c r="CP167" i="1"/>
  <c r="CO167" i="1"/>
  <c r="CS143" i="1"/>
  <c r="CR143" i="1"/>
  <c r="CQ143" i="1"/>
  <c r="CP143" i="1"/>
  <c r="CO143" i="1"/>
  <c r="CS128" i="1"/>
  <c r="CR128" i="1"/>
  <c r="CQ128" i="1"/>
  <c r="CP128" i="1"/>
  <c r="CO128" i="1"/>
  <c r="CR92" i="1"/>
  <c r="CQ92" i="1"/>
  <c r="CP92" i="1"/>
  <c r="C170" i="1" l="1"/>
  <c r="F170" i="1"/>
  <c r="D170" i="1"/>
  <c r="E170" i="1"/>
  <c r="G170" i="1"/>
  <c r="B170" i="1"/>
  <c r="DL213" i="1"/>
  <c r="DH213" i="1"/>
  <c r="DK213" i="1"/>
  <c r="DI213" i="1"/>
  <c r="H167" i="1"/>
  <c r="H143" i="1"/>
  <c r="DJ143" i="1" s="1"/>
  <c r="CW170" i="1" l="1"/>
  <c r="H170" i="1"/>
  <c r="CV170" i="1"/>
  <c r="CY170" i="1"/>
  <c r="CU170" i="1"/>
  <c r="CX170" i="1"/>
  <c r="DG143" i="1"/>
  <c r="DK143" i="1"/>
  <c r="DH143" i="1"/>
  <c r="DI143" i="1"/>
  <c r="DL143" i="1"/>
  <c r="DG170" i="1" l="1"/>
  <c r="DJ170" i="1"/>
  <c r="DK170" i="1"/>
  <c r="DL170" i="1"/>
  <c r="DH170" i="1"/>
  <c r="DI170" i="1"/>
  <c r="H463" i="1"/>
  <c r="DJ463" i="1" s="1"/>
  <c r="H441" i="1"/>
  <c r="DL441" i="1" s="1"/>
  <c r="H437" i="1"/>
  <c r="DJ437" i="1" s="1"/>
  <c r="H421" i="1"/>
  <c r="DK421" i="1" s="1"/>
  <c r="H432" i="1"/>
  <c r="DJ432" i="1" s="1"/>
  <c r="H418" i="1"/>
  <c r="DL418" i="1" s="1"/>
  <c r="H406" i="1"/>
  <c r="DL406" i="1" s="1"/>
  <c r="H394" i="1"/>
  <c r="DL394" i="1" s="1"/>
  <c r="H400" i="1"/>
  <c r="DL400" i="1" s="1"/>
  <c r="H385" i="1"/>
  <c r="DK385" i="1" s="1"/>
  <c r="H376" i="1"/>
  <c r="DJ376" i="1" s="1"/>
  <c r="H373" i="1"/>
  <c r="DK373" i="1" s="1"/>
  <c r="H295" i="1"/>
  <c r="DL295" i="1" s="1"/>
  <c r="H293" i="1"/>
  <c r="H276" i="1"/>
  <c r="DL276" i="1" s="1"/>
  <c r="DI437" i="1" l="1"/>
  <c r="DK437" i="1"/>
  <c r="DH437" i="1"/>
  <c r="DL437" i="1"/>
  <c r="DI463" i="1"/>
  <c r="DK463" i="1"/>
  <c r="DL463" i="1"/>
  <c r="DH463" i="1"/>
  <c r="DH441" i="1"/>
  <c r="DI441" i="1"/>
  <c r="DJ441" i="1"/>
  <c r="DK441" i="1"/>
  <c r="DI432" i="1"/>
  <c r="DI394" i="1"/>
  <c r="DH432" i="1"/>
  <c r="DK432" i="1"/>
  <c r="DL432" i="1"/>
  <c r="DH421" i="1"/>
  <c r="DL421" i="1"/>
  <c r="DI421" i="1"/>
  <c r="DJ421" i="1"/>
  <c r="DI418" i="1"/>
  <c r="DJ418" i="1"/>
  <c r="DK418" i="1"/>
  <c r="DH418" i="1"/>
  <c r="DI406" i="1"/>
  <c r="DJ394" i="1"/>
  <c r="DJ406" i="1"/>
  <c r="DK394" i="1"/>
  <c r="DK406" i="1"/>
  <c r="DH394" i="1"/>
  <c r="DH406" i="1"/>
  <c r="DI400" i="1"/>
  <c r="DJ400" i="1"/>
  <c r="DK400" i="1"/>
  <c r="DH400" i="1"/>
  <c r="DH376" i="1"/>
  <c r="DL376" i="1"/>
  <c r="DI373" i="1"/>
  <c r="DH373" i="1"/>
  <c r="DL373" i="1"/>
  <c r="DK376" i="1"/>
  <c r="DJ373" i="1"/>
  <c r="DI376" i="1"/>
  <c r="DH385" i="1"/>
  <c r="DL385" i="1"/>
  <c r="DI385" i="1"/>
  <c r="DJ385" i="1"/>
  <c r="DI295" i="1"/>
  <c r="DJ295" i="1"/>
  <c r="DK295" i="1"/>
  <c r="DH295" i="1"/>
  <c r="DI276" i="1"/>
  <c r="DJ276" i="1"/>
  <c r="DK276" i="1"/>
  <c r="DH276" i="1"/>
  <c r="H264" i="1"/>
  <c r="DI264" i="1" s="1"/>
  <c r="H261" i="1"/>
  <c r="DI261" i="1" s="1"/>
  <c r="DJ264" i="1" l="1"/>
  <c r="DK264" i="1"/>
  <c r="DH264" i="1"/>
  <c r="DL264" i="1"/>
  <c r="DJ261" i="1"/>
  <c r="DK261" i="1"/>
  <c r="DH261" i="1"/>
  <c r="DL261" i="1"/>
  <c r="H254" i="1"/>
  <c r="DI254" i="1" s="1"/>
  <c r="H253" i="1"/>
  <c r="DI253" i="1" s="1"/>
  <c r="DJ253" i="1" l="1"/>
  <c r="DJ254" i="1"/>
  <c r="DL254" i="1"/>
  <c r="DK253" i="1"/>
  <c r="DK254" i="1"/>
  <c r="DH254" i="1"/>
  <c r="DL253" i="1"/>
  <c r="DH253" i="1"/>
  <c r="H228" i="1"/>
  <c r="H226" i="1"/>
  <c r="H234" i="1"/>
  <c r="H217" i="1"/>
  <c r="DL217" i="1" s="1"/>
  <c r="H201" i="1"/>
  <c r="DL201" i="1" s="1"/>
  <c r="H206" i="1"/>
  <c r="DJ206" i="1" s="1"/>
  <c r="DL234" i="1" l="1"/>
  <c r="DK234" i="1"/>
  <c r="DI234" i="1"/>
  <c r="DH234" i="1"/>
  <c r="DJ234" i="1"/>
  <c r="DL226" i="1"/>
  <c r="DH226" i="1"/>
  <c r="DI226" i="1"/>
  <c r="DK226" i="1"/>
  <c r="DJ226" i="1"/>
  <c r="DI217" i="1"/>
  <c r="DJ217" i="1"/>
  <c r="DK217" i="1"/>
  <c r="DH217" i="1"/>
  <c r="DK206" i="1"/>
  <c r="DI201" i="1"/>
  <c r="DH206" i="1"/>
  <c r="DL206" i="1"/>
  <c r="DJ201" i="1"/>
  <c r="DI206" i="1"/>
  <c r="DK201" i="1"/>
  <c r="DH201" i="1"/>
  <c r="H199" i="1"/>
  <c r="DL199" i="1" s="1"/>
  <c r="H190" i="1"/>
  <c r="DL190" i="1" s="1"/>
  <c r="H181" i="1"/>
  <c r="DK181" i="1" s="1"/>
  <c r="DI199" i="1" l="1"/>
  <c r="DJ199" i="1"/>
  <c r="DK199" i="1"/>
  <c r="DH199" i="1"/>
  <c r="DI190" i="1"/>
  <c r="DJ190" i="1"/>
  <c r="DK190" i="1"/>
  <c r="DH190" i="1"/>
  <c r="DH181" i="1"/>
  <c r="DI181" i="1"/>
  <c r="DJ181" i="1"/>
  <c r="H124" i="1" l="1"/>
  <c r="DK124" i="1" s="1"/>
  <c r="DH124" i="1" l="1"/>
  <c r="DI124" i="1"/>
  <c r="DL124" i="1"/>
  <c r="DJ124" i="1"/>
  <c r="DG124" i="1"/>
  <c r="H134" i="1"/>
  <c r="DL134" i="1" s="1"/>
  <c r="H132" i="1"/>
  <c r="DJ132" i="1" s="1"/>
  <c r="DG132" i="1" l="1"/>
  <c r="DK132" i="1"/>
  <c r="DI134" i="1"/>
  <c r="DH132" i="1"/>
  <c r="DL132" i="1"/>
  <c r="DJ134" i="1"/>
  <c r="DI132" i="1"/>
  <c r="DG134" i="1"/>
  <c r="DK134" i="1"/>
  <c r="DH134" i="1"/>
  <c r="CT71" i="1"/>
  <c r="CQ71" i="1"/>
  <c r="BX20" i="1"/>
  <c r="H21" i="1"/>
  <c r="CS173" i="1"/>
  <c r="F23" i="1"/>
  <c r="C23" i="1"/>
  <c r="G23" i="1"/>
  <c r="E23" i="1"/>
  <c r="DQ23" i="1" s="1"/>
  <c r="C33" i="1"/>
  <c r="C39" i="1"/>
  <c r="C55" i="1"/>
  <c r="C326" i="1"/>
  <c r="C466" i="1"/>
  <c r="E33" i="1"/>
  <c r="DQ33" i="1" s="1"/>
  <c r="E39" i="1"/>
  <c r="DQ39" i="1" s="1"/>
  <c r="E55" i="1"/>
  <c r="DQ55" i="1" s="1"/>
  <c r="E326" i="1"/>
  <c r="F39" i="1"/>
  <c r="F55" i="1"/>
  <c r="F326" i="1"/>
  <c r="F466" i="1"/>
  <c r="G33" i="1"/>
  <c r="G39" i="1"/>
  <c r="G55" i="1"/>
  <c r="G326" i="1"/>
  <c r="G466" i="1"/>
  <c r="G411" i="1" s="1"/>
  <c r="CP23" i="1"/>
  <c r="CT23" i="1"/>
  <c r="CT368" i="1"/>
  <c r="CT411" i="1"/>
  <c r="CR23" i="1"/>
  <c r="DB480" i="1"/>
  <c r="DC480" i="1"/>
  <c r="DD480" i="1"/>
  <c r="DE480" i="1"/>
  <c r="CS23" i="1"/>
  <c r="H25" i="1"/>
  <c r="DJ25" i="1" s="1"/>
  <c r="H26" i="1"/>
  <c r="DI26" i="1" s="1"/>
  <c r="H27" i="1"/>
  <c r="DH27" i="1" s="1"/>
  <c r="H29" i="1"/>
  <c r="H28" i="1"/>
  <c r="DL28" i="1" s="1"/>
  <c r="H30" i="1"/>
  <c r="DH30" i="1" s="1"/>
  <c r="H31" i="1"/>
  <c r="DI31" i="1" s="1"/>
  <c r="H34" i="1"/>
  <c r="DL34" i="1" s="1"/>
  <c r="H35" i="1"/>
  <c r="H36" i="1"/>
  <c r="DL36" i="1" s="1"/>
  <c r="H37" i="1"/>
  <c r="DJ37" i="1" s="1"/>
  <c r="I33" i="1"/>
  <c r="J33" i="1"/>
  <c r="K33" i="1"/>
  <c r="CO33" i="1"/>
  <c r="CP33" i="1"/>
  <c r="CQ33" i="1"/>
  <c r="CR33" i="1"/>
  <c r="CS33" i="1"/>
  <c r="CT33" i="1"/>
  <c r="I39" i="1"/>
  <c r="J39" i="1"/>
  <c r="K39" i="1"/>
  <c r="CP39" i="1"/>
  <c r="CQ39" i="1"/>
  <c r="CR39" i="1"/>
  <c r="CS39" i="1"/>
  <c r="CT39" i="1"/>
  <c r="H41" i="1"/>
  <c r="H42" i="1"/>
  <c r="DH42" i="1" s="1"/>
  <c r="H43" i="1"/>
  <c r="DL43" i="1" s="1"/>
  <c r="H44" i="1"/>
  <c r="H47" i="1"/>
  <c r="DI47" i="1" s="1"/>
  <c r="H48" i="1"/>
  <c r="DK48" i="1" s="1"/>
  <c r="H49" i="1"/>
  <c r="DH49" i="1" s="1"/>
  <c r="H50" i="1"/>
  <c r="DL50" i="1" s="1"/>
  <c r="H51" i="1"/>
  <c r="DI51" i="1" s="1"/>
  <c r="H46" i="1"/>
  <c r="DJ46" i="1" s="1"/>
  <c r="H45" i="1"/>
  <c r="DJ45" i="1" s="1"/>
  <c r="I55" i="1"/>
  <c r="J55" i="1"/>
  <c r="K55" i="1"/>
  <c r="L55" i="1"/>
  <c r="M55" i="1"/>
  <c r="N55" i="1"/>
  <c r="CO55" i="1"/>
  <c r="CP55" i="1"/>
  <c r="CQ55" i="1"/>
  <c r="CR55" i="1"/>
  <c r="CS55" i="1"/>
  <c r="CT55" i="1"/>
  <c r="H57" i="1"/>
  <c r="DH57" i="1" s="1"/>
  <c r="H58" i="1"/>
  <c r="DK58" i="1" s="1"/>
  <c r="H59" i="1"/>
  <c r="DL59" i="1" s="1"/>
  <c r="H60" i="1"/>
  <c r="DI60" i="1" s="1"/>
  <c r="H61" i="1"/>
  <c r="DK61" i="1" s="1"/>
  <c r="H62" i="1"/>
  <c r="H63" i="1"/>
  <c r="DK63" i="1" s="1"/>
  <c r="H64" i="1"/>
  <c r="DL64" i="1" s="1"/>
  <c r="H65" i="1"/>
  <c r="H66" i="1"/>
  <c r="DL66" i="1" s="1"/>
  <c r="H81" i="1"/>
  <c r="DG81" i="1" s="1"/>
  <c r="H77" i="1"/>
  <c r="DH77" i="1" s="1"/>
  <c r="H78" i="1"/>
  <c r="H76" i="1"/>
  <c r="DL76" i="1" s="1"/>
  <c r="H75" i="1"/>
  <c r="DJ75" i="1" s="1"/>
  <c r="H74" i="1"/>
  <c r="DI74" i="1" s="1"/>
  <c r="H80" i="1"/>
  <c r="DH80" i="1" s="1"/>
  <c r="H79" i="1"/>
  <c r="DI79" i="1" s="1"/>
  <c r="H83" i="1"/>
  <c r="DK83" i="1" s="1"/>
  <c r="H85" i="1"/>
  <c r="DG85" i="1" s="1"/>
  <c r="H84" i="1"/>
  <c r="DG84" i="1" s="1"/>
  <c r="H82" i="1"/>
  <c r="DJ82" i="1" s="1"/>
  <c r="H90" i="1"/>
  <c r="DG90" i="1" s="1"/>
  <c r="H88" i="1"/>
  <c r="H91" i="1"/>
  <c r="DJ91" i="1" s="1"/>
  <c r="H89" i="1"/>
  <c r="DL89" i="1" s="1"/>
  <c r="H86" i="1"/>
  <c r="DI86" i="1" s="1"/>
  <c r="H87" i="1"/>
  <c r="H96" i="1"/>
  <c r="DI96" i="1" s="1"/>
  <c r="H97" i="1"/>
  <c r="DH97" i="1" s="1"/>
  <c r="H94" i="1"/>
  <c r="DK94" i="1" s="1"/>
  <c r="H95" i="1"/>
  <c r="DI95" i="1" s="1"/>
  <c r="H133" i="1"/>
  <c r="DK133" i="1" s="1"/>
  <c r="H98" i="1"/>
  <c r="DL98" i="1" s="1"/>
  <c r="H135" i="1"/>
  <c r="H136" i="1"/>
  <c r="DI136" i="1" s="1"/>
  <c r="H99" i="1"/>
  <c r="DG99" i="1" s="1"/>
  <c r="H101" i="1"/>
  <c r="DK101" i="1" s="1"/>
  <c r="H100" i="1"/>
  <c r="DK100" i="1" s="1"/>
  <c r="H110" i="1"/>
  <c r="DK110" i="1" s="1"/>
  <c r="H113" i="1"/>
  <c r="DH113" i="1" s="1"/>
  <c r="H112" i="1"/>
  <c r="DG112" i="1" s="1"/>
  <c r="H111" i="1"/>
  <c r="DI111" i="1" s="1"/>
  <c r="H123" i="1"/>
  <c r="DJ123" i="1" s="1"/>
  <c r="H116" i="1"/>
  <c r="DG116" i="1" s="1"/>
  <c r="H114" i="1"/>
  <c r="DL114" i="1" s="1"/>
  <c r="H115" i="1"/>
  <c r="DK115" i="1" s="1"/>
  <c r="H125" i="1"/>
  <c r="DK125" i="1" s="1"/>
  <c r="H126" i="1"/>
  <c r="DJ126" i="1" s="1"/>
  <c r="H127" i="1"/>
  <c r="DG127" i="1" s="1"/>
  <c r="H138" i="1"/>
  <c r="DH138" i="1" s="1"/>
  <c r="H139" i="1"/>
  <c r="DL139" i="1" s="1"/>
  <c r="H140" i="1"/>
  <c r="DJ140" i="1" s="1"/>
  <c r="H137" i="1"/>
  <c r="DG137" i="1" s="1"/>
  <c r="H141" i="1"/>
  <c r="DG141" i="1" s="1"/>
  <c r="H142" i="1"/>
  <c r="DH142" i="1" s="1"/>
  <c r="H119" i="1"/>
  <c r="DI119" i="1" s="1"/>
  <c r="H120" i="1"/>
  <c r="H118" i="1"/>
  <c r="DH118" i="1" s="1"/>
  <c r="H117" i="1"/>
  <c r="DJ117" i="1" s="1"/>
  <c r="H104" i="1"/>
  <c r="DK104" i="1" s="1"/>
  <c r="H122" i="1"/>
  <c r="H121" i="1"/>
  <c r="DK121" i="1" s="1"/>
  <c r="H103" i="1"/>
  <c r="DJ103" i="1" s="1"/>
  <c r="H102" i="1"/>
  <c r="DK102" i="1" s="1"/>
  <c r="H105" i="1"/>
  <c r="DJ105" i="1" s="1"/>
  <c r="H159" i="1"/>
  <c r="DK159" i="1" s="1"/>
  <c r="H157" i="1"/>
  <c r="H156" i="1"/>
  <c r="DH156" i="1" s="1"/>
  <c r="H158" i="1"/>
  <c r="DH158" i="1" s="1"/>
  <c r="H161" i="1"/>
  <c r="H163" i="1"/>
  <c r="DH163" i="1" s="1"/>
  <c r="H164" i="1"/>
  <c r="DI164" i="1" s="1"/>
  <c r="H165" i="1"/>
  <c r="DL165" i="1" s="1"/>
  <c r="H166" i="1"/>
  <c r="DJ166" i="1" s="1"/>
  <c r="H148" i="1"/>
  <c r="DJ148" i="1" s="1"/>
  <c r="H149" i="1"/>
  <c r="DG149" i="1" s="1"/>
  <c r="H150" i="1"/>
  <c r="DL150" i="1" s="1"/>
  <c r="H151" i="1"/>
  <c r="DG151" i="1" s="1"/>
  <c r="H152" i="1"/>
  <c r="DH152" i="1" s="1"/>
  <c r="H153" i="1"/>
  <c r="DJ153" i="1" s="1"/>
  <c r="H154" i="1"/>
  <c r="DG154" i="1" s="1"/>
  <c r="H155" i="1"/>
  <c r="DL155" i="1" s="1"/>
  <c r="H184" i="1"/>
  <c r="DL184" i="1" s="1"/>
  <c r="H183" i="1"/>
  <c r="DH183" i="1" s="1"/>
  <c r="H182" i="1"/>
  <c r="DJ182" i="1" s="1"/>
  <c r="H177" i="1"/>
  <c r="DL177" i="1" s="1"/>
  <c r="H176" i="1"/>
  <c r="DI176" i="1" s="1"/>
  <c r="H179" i="1"/>
  <c r="DL179" i="1" s="1"/>
  <c r="H178" i="1"/>
  <c r="DK178" i="1" s="1"/>
  <c r="H180" i="1"/>
  <c r="DH180" i="1" s="1"/>
  <c r="H185" i="1"/>
  <c r="DJ185" i="1" s="1"/>
  <c r="H186" i="1"/>
  <c r="DI186" i="1" s="1"/>
  <c r="H189" i="1"/>
  <c r="DH189" i="1" s="1"/>
  <c r="H187" i="1"/>
  <c r="H188" i="1"/>
  <c r="H191" i="1"/>
  <c r="DH191" i="1" s="1"/>
  <c r="H192" i="1"/>
  <c r="DK192" i="1" s="1"/>
  <c r="H193" i="1"/>
  <c r="H194" i="1"/>
  <c r="DI194" i="1" s="1"/>
  <c r="H198" i="1"/>
  <c r="DL198" i="1" s="1"/>
  <c r="H203" i="1"/>
  <c r="H204" i="1"/>
  <c r="DK204" i="1" s="1"/>
  <c r="H200" i="1"/>
  <c r="H202" i="1"/>
  <c r="DJ202" i="1" s="1"/>
  <c r="H207" i="1"/>
  <c r="DI207" i="1" s="1"/>
  <c r="H205" i="1"/>
  <c r="DL205" i="1" s="1"/>
  <c r="H218" i="1"/>
  <c r="DI218" i="1" s="1"/>
  <c r="H219" i="1"/>
  <c r="DJ219" i="1" s="1"/>
  <c r="H220" i="1"/>
  <c r="DI220" i="1" s="1"/>
  <c r="H221" i="1"/>
  <c r="DJ221" i="1" s="1"/>
  <c r="H238" i="1"/>
  <c r="DL238" i="1" s="1"/>
  <c r="H239" i="1"/>
  <c r="DK239" i="1" s="1"/>
  <c r="H222" i="1"/>
  <c r="H223" i="1"/>
  <c r="DH223" i="1" s="1"/>
  <c r="H224" i="1"/>
  <c r="DJ224" i="1" s="1"/>
  <c r="H227" i="1"/>
  <c r="DH227" i="1" s="1"/>
  <c r="DK228" i="1"/>
  <c r="H225" i="1"/>
  <c r="DJ225" i="1" s="1"/>
  <c r="H242" i="1"/>
  <c r="DL242" i="1" s="1"/>
  <c r="H229" i="1"/>
  <c r="DH229" i="1" s="1"/>
  <c r="H235" i="1"/>
  <c r="H236" i="1"/>
  <c r="DJ236" i="1" s="1"/>
  <c r="H237" i="1"/>
  <c r="DH237" i="1" s="1"/>
  <c r="H240" i="1"/>
  <c r="DK240" i="1" s="1"/>
  <c r="H241" i="1"/>
  <c r="DJ241" i="1" s="1"/>
  <c r="H243" i="1"/>
  <c r="DH243" i="1" s="1"/>
  <c r="H244" i="1"/>
  <c r="DH244" i="1" s="1"/>
  <c r="H245" i="1"/>
  <c r="DK245" i="1" s="1"/>
  <c r="H256" i="1"/>
  <c r="H252" i="1"/>
  <c r="DI252" i="1" s="1"/>
  <c r="H255" i="1"/>
  <c r="DH255" i="1" s="1"/>
  <c r="H263" i="1"/>
  <c r="H258" i="1"/>
  <c r="DH258" i="1" s="1"/>
  <c r="H262" i="1"/>
  <c r="DK262" i="1" s="1"/>
  <c r="H259" i="1"/>
  <c r="DH259" i="1" s="1"/>
  <c r="H260" i="1"/>
  <c r="DH260" i="1" s="1"/>
  <c r="H266" i="1"/>
  <c r="DI266" i="1" s="1"/>
  <c r="H265" i="1"/>
  <c r="DK265" i="1" s="1"/>
  <c r="H275" i="1"/>
  <c r="DL275" i="1" s="1"/>
  <c r="H271" i="1"/>
  <c r="H272" i="1"/>
  <c r="DJ272" i="1" s="1"/>
  <c r="H273" i="1"/>
  <c r="DI273" i="1" s="1"/>
  <c r="H274" i="1"/>
  <c r="DL274" i="1" s="1"/>
  <c r="H279" i="1"/>
  <c r="DJ279" i="1" s="1"/>
  <c r="H280" i="1"/>
  <c r="H281" i="1"/>
  <c r="DK281" i="1" s="1"/>
  <c r="H282" i="1"/>
  <c r="DK282" i="1" s="1"/>
  <c r="H290" i="1"/>
  <c r="DL290" i="1" s="1"/>
  <c r="H257" i="1"/>
  <c r="H291" i="1"/>
  <c r="DI291" i="1" s="1"/>
  <c r="H292" i="1"/>
  <c r="DJ292" i="1" s="1"/>
  <c r="DK293" i="1"/>
  <c r="H294" i="1"/>
  <c r="H297" i="1"/>
  <c r="DH297" i="1" s="1"/>
  <c r="H296" i="1"/>
  <c r="DJ296" i="1" s="1"/>
  <c r="H277" i="1"/>
  <c r="H278" i="1"/>
  <c r="H301" i="1"/>
  <c r="DH301" i="1" s="1"/>
  <c r="H304" i="1"/>
  <c r="DJ304" i="1" s="1"/>
  <c r="H305" i="1"/>
  <c r="H306" i="1"/>
  <c r="DI306" i="1" s="1"/>
  <c r="H303" i="1"/>
  <c r="DK303" i="1" s="1"/>
  <c r="H302" i="1"/>
  <c r="DI302" i="1" s="1"/>
  <c r="H309" i="1"/>
  <c r="DL309" i="1" s="1"/>
  <c r="H308" i="1"/>
  <c r="DL308" i="1" s="1"/>
  <c r="H310" i="1"/>
  <c r="DH310" i="1" s="1"/>
  <c r="H311" i="1"/>
  <c r="H312" i="1"/>
  <c r="H313" i="1"/>
  <c r="DJ313" i="1" s="1"/>
  <c r="H318" i="1"/>
  <c r="DL318" i="1" s="1"/>
  <c r="H319" i="1"/>
  <c r="DH319" i="1" s="1"/>
  <c r="H320" i="1"/>
  <c r="DH320" i="1" s="1"/>
  <c r="H317" i="1"/>
  <c r="DH317" i="1" s="1"/>
  <c r="H321" i="1"/>
  <c r="DH321" i="1" s="1"/>
  <c r="H322" i="1"/>
  <c r="DJ322" i="1" s="1"/>
  <c r="H323" i="1"/>
  <c r="DL323" i="1" s="1"/>
  <c r="H324" i="1"/>
  <c r="DH324" i="1" s="1"/>
  <c r="H325" i="1"/>
  <c r="DI325" i="1" s="1"/>
  <c r="CP326" i="1"/>
  <c r="CQ326" i="1"/>
  <c r="CR326" i="1"/>
  <c r="CS326" i="1"/>
  <c r="CT330" i="1"/>
  <c r="H333" i="1"/>
  <c r="DI333" i="1" s="1"/>
  <c r="H334" i="1"/>
  <c r="DK334" i="1" s="1"/>
  <c r="H335" i="1"/>
  <c r="DI335" i="1" s="1"/>
  <c r="H336" i="1"/>
  <c r="H340" i="1"/>
  <c r="DH340" i="1" s="1"/>
  <c r="H339" i="1"/>
  <c r="DK339" i="1" s="1"/>
  <c r="H337" i="1"/>
  <c r="H338" i="1"/>
  <c r="DL338" i="1" s="1"/>
  <c r="H342" i="1"/>
  <c r="DL342" i="1" s="1"/>
  <c r="H343" i="1"/>
  <c r="DH343" i="1" s="1"/>
  <c r="H344" i="1"/>
  <c r="DH344" i="1" s="1"/>
  <c r="H341" i="1"/>
  <c r="DI341" i="1" s="1"/>
  <c r="H345" i="1"/>
  <c r="DL345" i="1" s="1"/>
  <c r="H346" i="1"/>
  <c r="DK346" i="1" s="1"/>
  <c r="CT350" i="1"/>
  <c r="H354" i="1"/>
  <c r="DH354" i="1" s="1"/>
  <c r="H352" i="1"/>
  <c r="DK352" i="1" s="1"/>
  <c r="H353" i="1"/>
  <c r="DH353" i="1" s="1"/>
  <c r="H355" i="1"/>
  <c r="DH355" i="1" s="1"/>
  <c r="H356" i="1"/>
  <c r="H357" i="1"/>
  <c r="H359" i="1"/>
  <c r="DL359" i="1" s="1"/>
  <c r="H360" i="1"/>
  <c r="DH360" i="1" s="1"/>
  <c r="H362" i="1"/>
  <c r="DL362" i="1" s="1"/>
  <c r="H361" i="1"/>
  <c r="DI361" i="1" s="1"/>
  <c r="H364" i="1"/>
  <c r="DI364" i="1" s="1"/>
  <c r="H358" i="1"/>
  <c r="DH358" i="1" s="1"/>
  <c r="H363" i="1"/>
  <c r="DI363" i="1" s="1"/>
  <c r="H365" i="1"/>
  <c r="DL365" i="1" s="1"/>
  <c r="H374" i="1"/>
  <c r="DI374" i="1" s="1"/>
  <c r="H372" i="1"/>
  <c r="DH372" i="1" s="1"/>
  <c r="H378" i="1"/>
  <c r="DH378" i="1" s="1"/>
  <c r="H371" i="1"/>
  <c r="DH371" i="1" s="1"/>
  <c r="H379" i="1"/>
  <c r="DI379" i="1" s="1"/>
  <c r="H377" i="1"/>
  <c r="DJ377" i="1" s="1"/>
  <c r="H375" i="1"/>
  <c r="DK375" i="1" s="1"/>
  <c r="H380" i="1"/>
  <c r="DJ380" i="1" s="1"/>
  <c r="CP389" i="1"/>
  <c r="CQ389" i="1"/>
  <c r="CR389" i="1"/>
  <c r="CS389" i="1"/>
  <c r="H381" i="1"/>
  <c r="DH381" i="1" s="1"/>
  <c r="H383" i="1"/>
  <c r="H384" i="1"/>
  <c r="DJ384" i="1" s="1"/>
  <c r="H382" i="1"/>
  <c r="H388" i="1"/>
  <c r="DJ388" i="1" s="1"/>
  <c r="H386" i="1"/>
  <c r="DL386" i="1" s="1"/>
  <c r="H387" i="1"/>
  <c r="DK387" i="1" s="1"/>
  <c r="H401" i="1"/>
  <c r="DL401" i="1" s="1"/>
  <c r="H402" i="1"/>
  <c r="DH402" i="1" s="1"/>
  <c r="H399" i="1"/>
  <c r="DI399" i="1" s="1"/>
  <c r="H398" i="1"/>
  <c r="DH398" i="1" s="1"/>
  <c r="H405" i="1"/>
  <c r="DL405" i="1" s="1"/>
  <c r="H397" i="1"/>
  <c r="DL397" i="1" s="1"/>
  <c r="H404" i="1"/>
  <c r="DJ404" i="1" s="1"/>
  <c r="H403" i="1"/>
  <c r="CP408" i="1"/>
  <c r="CQ408" i="1"/>
  <c r="CR408" i="1"/>
  <c r="CS408" i="1"/>
  <c r="H393" i="1"/>
  <c r="DI393" i="1" s="1"/>
  <c r="H392" i="1"/>
  <c r="DL392" i="1" s="1"/>
  <c r="H407" i="1"/>
  <c r="DL407" i="1" s="1"/>
  <c r="H395" i="1"/>
  <c r="H396" i="1"/>
  <c r="DL396" i="1" s="1"/>
  <c r="H414" i="1"/>
  <c r="DH414" i="1" s="1"/>
  <c r="H416" i="1"/>
  <c r="DI416" i="1" s="1"/>
  <c r="H417" i="1"/>
  <c r="DK417" i="1" s="1"/>
  <c r="H419" i="1"/>
  <c r="H415" i="1"/>
  <c r="DK415" i="1" s="1"/>
  <c r="H431" i="1"/>
  <c r="DH431" i="1" s="1"/>
  <c r="H433" i="1"/>
  <c r="DL433" i="1" s="1"/>
  <c r="H420" i="1"/>
  <c r="DI420" i="1" s="1"/>
  <c r="H422" i="1"/>
  <c r="DJ422" i="1" s="1"/>
  <c r="H423" i="1"/>
  <c r="DI423" i="1" s="1"/>
  <c r="H424" i="1"/>
  <c r="H425" i="1"/>
  <c r="H426" i="1"/>
  <c r="DK426" i="1" s="1"/>
  <c r="H427" i="1"/>
  <c r="DJ427" i="1" s="1"/>
  <c r="CP428" i="1"/>
  <c r="CQ428" i="1"/>
  <c r="CR428" i="1"/>
  <c r="CS428" i="1"/>
  <c r="H434" i="1"/>
  <c r="DI434" i="1" s="1"/>
  <c r="H435" i="1"/>
  <c r="DL435" i="1" s="1"/>
  <c r="H438" i="1"/>
  <c r="DK438" i="1" s="1"/>
  <c r="H436" i="1"/>
  <c r="DI436" i="1" s="1"/>
  <c r="H439" i="1"/>
  <c r="DJ439" i="1" s="1"/>
  <c r="H440" i="1"/>
  <c r="DJ440" i="1" s="1"/>
  <c r="H442" i="1"/>
  <c r="DJ442" i="1" s="1"/>
  <c r="CP443" i="1"/>
  <c r="CQ443" i="1"/>
  <c r="CR443" i="1"/>
  <c r="CS443" i="1"/>
  <c r="H447" i="1"/>
  <c r="DL447" i="1" s="1"/>
  <c r="H448" i="1"/>
  <c r="DK448" i="1" s="1"/>
  <c r="H449" i="1"/>
  <c r="H450" i="1"/>
  <c r="DL450" i="1" s="1"/>
  <c r="H451" i="1"/>
  <c r="DL451" i="1" s="1"/>
  <c r="H452" i="1"/>
  <c r="DI452" i="1" s="1"/>
  <c r="H453" i="1"/>
  <c r="DH453" i="1" s="1"/>
  <c r="H454" i="1"/>
  <c r="DJ454" i="1" s="1"/>
  <c r="H455" i="1"/>
  <c r="DL455" i="1" s="1"/>
  <c r="CP456" i="1"/>
  <c r="CQ456" i="1"/>
  <c r="CR456" i="1"/>
  <c r="CS456" i="1"/>
  <c r="H459" i="1"/>
  <c r="H461" i="1"/>
  <c r="H460" i="1"/>
  <c r="DL460" i="1" s="1"/>
  <c r="H462" i="1"/>
  <c r="DH462" i="1" s="1"/>
  <c r="H464" i="1"/>
  <c r="DK464" i="1" s="1"/>
  <c r="H465" i="1"/>
  <c r="CP466" i="1"/>
  <c r="CQ466" i="1"/>
  <c r="CR466" i="1"/>
  <c r="CS466" i="1"/>
  <c r="CT466" i="1"/>
  <c r="H471" i="1"/>
  <c r="DI471" i="1" s="1"/>
  <c r="CP471" i="1"/>
  <c r="CQ471" i="1"/>
  <c r="CR471" i="1"/>
  <c r="CS471" i="1"/>
  <c r="H472" i="1"/>
  <c r="DH472" i="1" s="1"/>
  <c r="CP472" i="1"/>
  <c r="CQ472" i="1"/>
  <c r="CR472" i="1"/>
  <c r="CS472" i="1"/>
  <c r="CT472" i="1"/>
  <c r="H473" i="1"/>
  <c r="DJ473" i="1" s="1"/>
  <c r="CP473" i="1"/>
  <c r="CQ473" i="1"/>
  <c r="CR473" i="1"/>
  <c r="CS473" i="1"/>
  <c r="DH228" i="1"/>
  <c r="CV467" i="1" l="1"/>
  <c r="CW467" i="1"/>
  <c r="CX467" i="1"/>
  <c r="CY327" i="1"/>
  <c r="DL21" i="1"/>
  <c r="DH21" i="1"/>
  <c r="DJ21" i="1"/>
  <c r="DK21" i="1"/>
  <c r="DI21" i="1"/>
  <c r="CW327" i="1"/>
  <c r="CV327" i="1"/>
  <c r="CX23" i="1"/>
  <c r="CY24" i="1"/>
  <c r="CY23" i="1"/>
  <c r="CZ24" i="1"/>
  <c r="CV24" i="1"/>
  <c r="CV23" i="1"/>
  <c r="CZ23" i="1"/>
  <c r="CY40" i="1"/>
  <c r="G468" i="1"/>
  <c r="DR368" i="1"/>
  <c r="DQ368" i="1"/>
  <c r="DO368" i="1"/>
  <c r="CV40" i="1"/>
  <c r="CW40" i="1"/>
  <c r="G479" i="1"/>
  <c r="DL161" i="1"/>
  <c r="DH161" i="1"/>
  <c r="DJ164" i="1"/>
  <c r="CY56" i="1"/>
  <c r="CW56" i="1"/>
  <c r="CV56" i="1"/>
  <c r="D411" i="1"/>
  <c r="D468" i="1" s="1"/>
  <c r="DJ81" i="1"/>
  <c r="E411" i="1"/>
  <c r="DQ411" i="1" s="1"/>
  <c r="C411" i="1"/>
  <c r="DO411" i="1" s="1"/>
  <c r="F411" i="1"/>
  <c r="DR411" i="1" s="1"/>
  <c r="DJ125" i="1"/>
  <c r="DH117" i="1"/>
  <c r="DK117" i="1"/>
  <c r="DH101" i="1"/>
  <c r="DI81" i="1"/>
  <c r="DH121" i="1"/>
  <c r="DL81" i="1"/>
  <c r="CP350" i="1"/>
  <c r="CQ330" i="1"/>
  <c r="CQ173" i="1"/>
  <c r="DH83" i="1"/>
  <c r="DL121" i="1"/>
  <c r="DH81" i="1"/>
  <c r="DG83" i="1"/>
  <c r="DK81" i="1"/>
  <c r="DJ183" i="1"/>
  <c r="DH36" i="1"/>
  <c r="DI133" i="1"/>
  <c r="CP368" i="1"/>
  <c r="CP173" i="1"/>
  <c r="DK198" i="1"/>
  <c r="DI178" i="1"/>
  <c r="CS71" i="1"/>
  <c r="CP411" i="1"/>
  <c r="DI85" i="1"/>
  <c r="DI84" i="1"/>
  <c r="DL101" i="1"/>
  <c r="CX466" i="1"/>
  <c r="CR71" i="1"/>
  <c r="DH85" i="1"/>
  <c r="DH90" i="1"/>
  <c r="DI101" i="1"/>
  <c r="DG101" i="1"/>
  <c r="DI37" i="1"/>
  <c r="CQ350" i="1"/>
  <c r="CS330" i="1"/>
  <c r="DL183" i="1"/>
  <c r="DI117" i="1"/>
  <c r="DJ36" i="1"/>
  <c r="DK137" i="1"/>
  <c r="DG117" i="1"/>
  <c r="DK85" i="1"/>
  <c r="O83" i="1"/>
  <c r="DL85" i="1"/>
  <c r="DL133" i="1"/>
  <c r="DH224" i="1"/>
  <c r="DL189" i="1"/>
  <c r="DJ133" i="1"/>
  <c r="DI137" i="1"/>
  <c r="DK36" i="1"/>
  <c r="DJ137" i="1"/>
  <c r="DJ223" i="1"/>
  <c r="DJ83" i="1"/>
  <c r="DJ85" i="1"/>
  <c r="DJ63" i="1"/>
  <c r="DK242" i="1"/>
  <c r="DL117" i="1"/>
  <c r="DI36" i="1"/>
  <c r="CR350" i="1"/>
  <c r="DL26" i="1"/>
  <c r="DJ401" i="1"/>
  <c r="DL225" i="1"/>
  <c r="DL163" i="1"/>
  <c r="DL223" i="1"/>
  <c r="DH225" i="1"/>
  <c r="DI242" i="1"/>
  <c r="DK49" i="1"/>
  <c r="DJ374" i="1"/>
  <c r="DK460" i="1"/>
  <c r="DL381" i="1"/>
  <c r="DK397" i="1"/>
  <c r="DL377" i="1"/>
  <c r="DJ402" i="1"/>
  <c r="DH374" i="1"/>
  <c r="DH379" i="1"/>
  <c r="DI414" i="1"/>
  <c r="DK381" i="1"/>
  <c r="DH426" i="1"/>
  <c r="DI402" i="1"/>
  <c r="DJ399" i="1"/>
  <c r="DK402" i="1"/>
  <c r="DJ381" i="1"/>
  <c r="DK359" i="1"/>
  <c r="DJ372" i="1"/>
  <c r="DJ303" i="1"/>
  <c r="DJ282" i="1"/>
  <c r="DI353" i="1"/>
  <c r="DJ341" i="1"/>
  <c r="DG96" i="1"/>
  <c r="DH442" i="1"/>
  <c r="DL374" i="1"/>
  <c r="DK364" i="1"/>
  <c r="DI422" i="1"/>
  <c r="DH399" i="1"/>
  <c r="DI426" i="1"/>
  <c r="DI460" i="1"/>
  <c r="DI415" i="1"/>
  <c r="DL426" i="1"/>
  <c r="DI381" i="1"/>
  <c r="DL422" i="1"/>
  <c r="DK343" i="1"/>
  <c r="DJ339" i="1"/>
  <c r="DI317" i="1"/>
  <c r="DI346" i="1"/>
  <c r="DL343" i="1"/>
  <c r="DK151" i="1"/>
  <c r="DH346" i="1"/>
  <c r="DJ113" i="1"/>
  <c r="DL346" i="1"/>
  <c r="DH103" i="1"/>
  <c r="DL273" i="1"/>
  <c r="DG155" i="1"/>
  <c r="DI244" i="1"/>
  <c r="CR330" i="1"/>
  <c r="DJ460" i="1"/>
  <c r="DL415" i="1"/>
  <c r="DI386" i="1"/>
  <c r="DK414" i="1"/>
  <c r="DJ359" i="1"/>
  <c r="DI388" i="1"/>
  <c r="DJ426" i="1"/>
  <c r="DK379" i="1"/>
  <c r="DK374" i="1"/>
  <c r="DJ364" i="1"/>
  <c r="DJ343" i="1"/>
  <c r="DH422" i="1"/>
  <c r="DK407" i="1"/>
  <c r="DK422" i="1"/>
  <c r="DL388" i="1"/>
  <c r="DI397" i="1"/>
  <c r="DI442" i="1"/>
  <c r="DL438" i="1"/>
  <c r="DH388" i="1"/>
  <c r="DI343" i="1"/>
  <c r="DH364" i="1"/>
  <c r="DL364" i="1"/>
  <c r="DI308" i="1"/>
  <c r="DH450" i="1"/>
  <c r="DL358" i="1"/>
  <c r="DK358" i="1"/>
  <c r="DI303" i="1"/>
  <c r="DI304" i="1"/>
  <c r="DH236" i="1"/>
  <c r="DH313" i="1"/>
  <c r="DL186" i="1"/>
  <c r="DK317" i="1"/>
  <c r="DI313" i="1"/>
  <c r="DI310" i="1"/>
  <c r="DH179" i="1"/>
  <c r="DH221" i="1"/>
  <c r="DI104" i="1"/>
  <c r="DJ317" i="1"/>
  <c r="DJ179" i="1"/>
  <c r="DL317" i="1"/>
  <c r="DL324" i="1"/>
  <c r="DK313" i="1"/>
  <c r="DJ308" i="1"/>
  <c r="DL313" i="1"/>
  <c r="DJ297" i="1"/>
  <c r="DJ291" i="1"/>
  <c r="DI265" i="1"/>
  <c r="DI243" i="1"/>
  <c r="DL310" i="1"/>
  <c r="DH308" i="1"/>
  <c r="DK308" i="1"/>
  <c r="DL301" i="1"/>
  <c r="DI301" i="1"/>
  <c r="DK297" i="1"/>
  <c r="DH291" i="1"/>
  <c r="DK291" i="1"/>
  <c r="DH282" i="1"/>
  <c r="DH281" i="1"/>
  <c r="DL279" i="1"/>
  <c r="DI274" i="1"/>
  <c r="CP71" i="1"/>
  <c r="DK304" i="1"/>
  <c r="DH460" i="1"/>
  <c r="DK423" i="1"/>
  <c r="DK388" i="1"/>
  <c r="DK256" i="1"/>
  <c r="DJ256" i="1"/>
  <c r="DI256" i="1"/>
  <c r="DL256" i="1"/>
  <c r="DH256" i="1"/>
  <c r="CN479" i="1"/>
  <c r="CK20" i="1"/>
  <c r="CK480" i="1" s="1"/>
  <c r="CE479" i="1"/>
  <c r="CD20" i="1"/>
  <c r="CA480" i="1"/>
  <c r="BZ481" i="1"/>
  <c r="CB479" i="1"/>
  <c r="DJ265" i="1"/>
  <c r="DL265" i="1"/>
  <c r="DI262" i="1"/>
  <c r="DK260" i="1"/>
  <c r="DI275" i="1"/>
  <c r="DH318" i="1"/>
  <c r="DH262" i="1"/>
  <c r="DJ262" i="1"/>
  <c r="DI259" i="1"/>
  <c r="CJ20" i="1"/>
  <c r="CO71" i="1"/>
  <c r="DL449" i="1"/>
  <c r="DJ449" i="1"/>
  <c r="DH449" i="1"/>
  <c r="DI382" i="1"/>
  <c r="DL382" i="1"/>
  <c r="CK479" i="1"/>
  <c r="DH365" i="1"/>
  <c r="DJ459" i="1"/>
  <c r="DI459" i="1"/>
  <c r="DH336" i="1"/>
  <c r="DJ336" i="1"/>
  <c r="DK271" i="1"/>
  <c r="DH271" i="1"/>
  <c r="DG165" i="1"/>
  <c r="DI165" i="1"/>
  <c r="DL122" i="1"/>
  <c r="DI122" i="1"/>
  <c r="DH112" i="1"/>
  <c r="DJ112" i="1"/>
  <c r="DK135" i="1"/>
  <c r="DG135" i="1"/>
  <c r="DI88" i="1"/>
  <c r="DK88" i="1"/>
  <c r="DH88" i="1"/>
  <c r="DK84" i="1"/>
  <c r="DL84" i="1"/>
  <c r="DH84" i="1"/>
  <c r="DJ84" i="1"/>
  <c r="CG481" i="1"/>
  <c r="CG479" i="1"/>
  <c r="DI357" i="1"/>
  <c r="DK357" i="1"/>
  <c r="DL235" i="1"/>
  <c r="DI235" i="1"/>
  <c r="DJ222" i="1"/>
  <c r="DL222" i="1"/>
  <c r="DH393" i="1"/>
  <c r="DG136" i="1"/>
  <c r="DI424" i="1"/>
  <c r="DH424" i="1"/>
  <c r="DJ403" i="1"/>
  <c r="DL403" i="1"/>
  <c r="DJ193" i="1"/>
  <c r="DL193" i="1"/>
  <c r="DJ120" i="1"/>
  <c r="DK120" i="1"/>
  <c r="DH114" i="1"/>
  <c r="DJ114" i="1"/>
  <c r="DK114" i="1"/>
  <c r="CW466" i="1"/>
  <c r="H443" i="1"/>
  <c r="DL443" i="1" s="1"/>
  <c r="DK241" i="1"/>
  <c r="DJ433" i="1"/>
  <c r="DI320" i="1"/>
  <c r="DI114" i="1"/>
  <c r="DG115" i="1"/>
  <c r="DL252" i="1"/>
  <c r="CX326" i="1"/>
  <c r="CY456" i="1"/>
  <c r="H326" i="1"/>
  <c r="DI326" i="1" s="1"/>
  <c r="DL404" i="1"/>
  <c r="DK386" i="1"/>
  <c r="DL320" i="1"/>
  <c r="DK335" i="1"/>
  <c r="DI405" i="1"/>
  <c r="DH266" i="1"/>
  <c r="DK244" i="1"/>
  <c r="DJ310" i="1"/>
  <c r="DL255" i="1"/>
  <c r="DK361" i="1"/>
  <c r="DL360" i="1"/>
  <c r="DI372" i="1"/>
  <c r="DJ101" i="1"/>
  <c r="DL462" i="1"/>
  <c r="DK344" i="1"/>
  <c r="DJ302" i="1"/>
  <c r="DI66" i="1"/>
  <c r="DI43" i="1"/>
  <c r="CN20" i="1"/>
  <c r="CN480" i="1" s="1"/>
  <c r="DH407" i="1"/>
  <c r="DH275" i="1"/>
  <c r="DH401" i="1"/>
  <c r="DJ371" i="1"/>
  <c r="DH352" i="1"/>
  <c r="DL259" i="1"/>
  <c r="DL304" i="1"/>
  <c r="DK255" i="1"/>
  <c r="DJ358" i="1"/>
  <c r="DJ238" i="1"/>
  <c r="DH274" i="1"/>
  <c r="DJ321" i="1"/>
  <c r="DI318" i="1"/>
  <c r="DI282" i="1"/>
  <c r="DG97" i="1"/>
  <c r="DI358" i="1"/>
  <c r="DH164" i="1"/>
  <c r="DJ407" i="1"/>
  <c r="DJ258" i="1"/>
  <c r="DK312" i="1"/>
  <c r="DI312" i="1"/>
  <c r="DI257" i="1"/>
  <c r="DL257" i="1"/>
  <c r="DK280" i="1"/>
  <c r="DL280" i="1"/>
  <c r="DH188" i="1"/>
  <c r="DL188" i="1"/>
  <c r="DJ35" i="1"/>
  <c r="DL35" i="1"/>
  <c r="CX456" i="1"/>
  <c r="DJ461" i="1"/>
  <c r="DH461" i="1"/>
  <c r="DL461" i="1"/>
  <c r="DH440" i="1"/>
  <c r="DL440" i="1"/>
  <c r="DI419" i="1"/>
  <c r="DL419" i="1"/>
  <c r="DJ419" i="1"/>
  <c r="DH294" i="1"/>
  <c r="DJ294" i="1"/>
  <c r="DK136" i="1"/>
  <c r="DL136" i="1"/>
  <c r="DK382" i="1"/>
  <c r="DK35" i="1"/>
  <c r="DH396" i="1"/>
  <c r="DK440" i="1"/>
  <c r="DI371" i="1"/>
  <c r="DH342" i="1"/>
  <c r="DL118" i="1"/>
  <c r="DJ115" i="1"/>
  <c r="DL361" i="1"/>
  <c r="DL194" i="1"/>
  <c r="CO23" i="1"/>
  <c r="DI280" i="1"/>
  <c r="DJ136" i="1"/>
  <c r="DI356" i="1"/>
  <c r="DL356" i="1"/>
  <c r="DJ271" i="1"/>
  <c r="DI271" i="1"/>
  <c r="DI263" i="1"/>
  <c r="DH263" i="1"/>
  <c r="DI203" i="1"/>
  <c r="DJ203" i="1"/>
  <c r="DI112" i="1"/>
  <c r="DL112" i="1"/>
  <c r="DK87" i="1"/>
  <c r="DG87" i="1"/>
  <c r="DJ78" i="1"/>
  <c r="DL78" i="1"/>
  <c r="DK44" i="1"/>
  <c r="DI44" i="1"/>
  <c r="DH29" i="1"/>
  <c r="DI29" i="1"/>
  <c r="DL29" i="1"/>
  <c r="CI20" i="1"/>
  <c r="CT20" i="1" s="1"/>
  <c r="H466" i="1"/>
  <c r="DH466" i="1" s="1"/>
  <c r="DL472" i="1"/>
  <c r="DK472" i="1"/>
  <c r="DK465" i="1"/>
  <c r="DL465" i="1"/>
  <c r="DI425" i="1"/>
  <c r="DK425" i="1"/>
  <c r="DI365" i="1"/>
  <c r="DK365" i="1"/>
  <c r="DJ365" i="1"/>
  <c r="DJ306" i="1"/>
  <c r="DK306" i="1"/>
  <c r="DK258" i="1"/>
  <c r="DL258" i="1"/>
  <c r="DJ62" i="1"/>
  <c r="DL62" i="1"/>
  <c r="DJ41" i="1"/>
  <c r="DL41" i="1"/>
  <c r="DK41" i="1"/>
  <c r="DK419" i="1"/>
  <c r="DI121" i="1"/>
  <c r="DI472" i="1"/>
  <c r="DH465" i="1"/>
  <c r="DK439" i="1"/>
  <c r="DL439" i="1"/>
  <c r="DI395" i="1"/>
  <c r="DL395" i="1"/>
  <c r="DL311" i="1"/>
  <c r="DI311" i="1"/>
  <c r="DK305" i="1"/>
  <c r="DH305" i="1"/>
  <c r="DH277" i="1"/>
  <c r="DL277" i="1"/>
  <c r="DI239" i="1"/>
  <c r="DJ239" i="1"/>
  <c r="DH239" i="1"/>
  <c r="DI241" i="1"/>
  <c r="DK435" i="1"/>
  <c r="H456" i="1"/>
  <c r="DK456" i="1" s="1"/>
  <c r="DH357" i="1"/>
  <c r="DI35" i="1"/>
  <c r="DL336" i="1"/>
  <c r="DK405" i="1"/>
  <c r="DK396" i="1"/>
  <c r="DI440" i="1"/>
  <c r="DH419" i="1"/>
  <c r="DI352" i="1"/>
  <c r="DI342" i="1"/>
  <c r="DL371" i="1"/>
  <c r="DK401" i="1"/>
  <c r="DI449" i="1"/>
  <c r="DL319" i="1"/>
  <c r="DI401" i="1"/>
  <c r="DL312" i="1"/>
  <c r="DG114" i="1"/>
  <c r="DL82" i="1"/>
  <c r="DK112" i="1"/>
  <c r="DH115" i="1"/>
  <c r="DL115" i="1"/>
  <c r="DJ121" i="1"/>
  <c r="DK371" i="1"/>
  <c r="DH405" i="1"/>
  <c r="CY326" i="1"/>
  <c r="DL239" i="1"/>
  <c r="CE20" i="1"/>
  <c r="CE480" i="1" s="1"/>
  <c r="DJ378" i="1"/>
  <c r="DI294" i="1"/>
  <c r="DH338" i="1"/>
  <c r="DJ393" i="1"/>
  <c r="DH425" i="1"/>
  <c r="DH111" i="1"/>
  <c r="DH204" i="1"/>
  <c r="DK222" i="1"/>
  <c r="DH166" i="1"/>
  <c r="DH41" i="1"/>
  <c r="DI41" i="1"/>
  <c r="DI453" i="1"/>
  <c r="DJ453" i="1"/>
  <c r="DL453" i="1"/>
  <c r="DJ435" i="1"/>
  <c r="DI435" i="1"/>
  <c r="DL420" i="1"/>
  <c r="DJ420" i="1"/>
  <c r="DH380" i="1"/>
  <c r="DL380" i="1"/>
  <c r="DH345" i="1"/>
  <c r="DK345" i="1"/>
  <c r="DL333" i="1"/>
  <c r="DK333" i="1"/>
  <c r="DK323" i="1"/>
  <c r="DI323" i="1"/>
  <c r="DH323" i="1"/>
  <c r="DK309" i="1"/>
  <c r="DH309" i="1"/>
  <c r="DJ309" i="1"/>
  <c r="DH278" i="1"/>
  <c r="DI278" i="1"/>
  <c r="DL278" i="1"/>
  <c r="DK278" i="1"/>
  <c r="DK272" i="1"/>
  <c r="DH272" i="1"/>
  <c r="DL357" i="1"/>
  <c r="DJ405" i="1"/>
  <c r="DK453" i="1"/>
  <c r="DJ382" i="1"/>
  <c r="DJ345" i="1"/>
  <c r="DI465" i="1"/>
  <c r="DJ340" i="1"/>
  <c r="DG82" i="1"/>
  <c r="DJ333" i="1"/>
  <c r="CA481" i="1"/>
  <c r="DI380" i="1"/>
  <c r="BZ479" i="1"/>
  <c r="DL393" i="1"/>
  <c r="H33" i="1"/>
  <c r="DJ33" i="1" s="1"/>
  <c r="DL340" i="1"/>
  <c r="DL241" i="1"/>
  <c r="DK340" i="1"/>
  <c r="DI345" i="1"/>
  <c r="DJ357" i="1"/>
  <c r="DK459" i="1"/>
  <c r="DK393" i="1"/>
  <c r="DK433" i="1"/>
  <c r="DK449" i="1"/>
  <c r="DH333" i="1"/>
  <c r="DJ465" i="1"/>
  <c r="DI340" i="1"/>
  <c r="DH382" i="1"/>
  <c r="DK420" i="1"/>
  <c r="DI461" i="1"/>
  <c r="DH435" i="1"/>
  <c r="DL452" i="1"/>
  <c r="DJ361" i="1"/>
  <c r="DJ472" i="1"/>
  <c r="DI417" i="1"/>
  <c r="DG121" i="1"/>
  <c r="DI115" i="1"/>
  <c r="DG118" i="1"/>
  <c r="DJ312" i="1"/>
  <c r="DH312" i="1"/>
  <c r="DH293" i="1"/>
  <c r="DJ293" i="1"/>
  <c r="DJ266" i="1"/>
  <c r="DK235" i="1"/>
  <c r="DL271" i="1"/>
  <c r="DJ396" i="1"/>
  <c r="CE481" i="1"/>
  <c r="DH136" i="1"/>
  <c r="DL263" i="1"/>
  <c r="DJ425" i="1"/>
  <c r="DH420" i="1"/>
  <c r="DJ278" i="1"/>
  <c r="DI258" i="1"/>
  <c r="DJ323" i="1"/>
  <c r="DH361" i="1"/>
  <c r="DK380" i="1"/>
  <c r="DK461" i="1"/>
  <c r="DI309" i="1"/>
  <c r="DJ290" i="1"/>
  <c r="DH395" i="1"/>
  <c r="DH387" i="1"/>
  <c r="DH384" i="1"/>
  <c r="DH427" i="1"/>
  <c r="DJ356" i="1"/>
  <c r="DI427" i="1"/>
  <c r="DJ318" i="1"/>
  <c r="DJ263" i="1"/>
  <c r="DH279" i="1"/>
  <c r="DK322" i="1"/>
  <c r="DL341" i="1"/>
  <c r="DH290" i="1"/>
  <c r="DJ434" i="1"/>
  <c r="DH417" i="1"/>
  <c r="DL372" i="1"/>
  <c r="DK424" i="1"/>
  <c r="DH341" i="1"/>
  <c r="DL321" i="1"/>
  <c r="DK341" i="1"/>
  <c r="DL305" i="1"/>
  <c r="DI439" i="1"/>
  <c r="DJ242" i="1"/>
  <c r="DI455" i="1"/>
  <c r="DK384" i="1"/>
  <c r="DI362" i="1"/>
  <c r="DJ344" i="1"/>
  <c r="DL344" i="1"/>
  <c r="DL431" i="1"/>
  <c r="DI407" i="1"/>
  <c r="DJ259" i="1"/>
  <c r="DL219" i="1"/>
  <c r="DJ260" i="1"/>
  <c r="DJ277" i="1"/>
  <c r="DH363" i="1"/>
  <c r="DJ64" i="1"/>
  <c r="DJ448" i="1"/>
  <c r="DH362" i="1"/>
  <c r="DH359" i="1"/>
  <c r="DI305" i="1"/>
  <c r="DH433" i="1"/>
  <c r="DI464" i="1"/>
  <c r="DI378" i="1"/>
  <c r="DK353" i="1"/>
  <c r="DH334" i="1"/>
  <c r="DJ305" i="1"/>
  <c r="DJ319" i="1"/>
  <c r="DH375" i="1"/>
  <c r="DK290" i="1"/>
  <c r="DL260" i="1"/>
  <c r="DI387" i="1"/>
  <c r="DI448" i="1"/>
  <c r="DJ362" i="1"/>
  <c r="DJ334" i="1"/>
  <c r="DI334" i="1"/>
  <c r="DK450" i="1"/>
  <c r="DJ301" i="1"/>
  <c r="DI279" i="1"/>
  <c r="DI277" i="1"/>
  <c r="DI336" i="1"/>
  <c r="DH265" i="1"/>
  <c r="DI240" i="1"/>
  <c r="DH240" i="1"/>
  <c r="DL240" i="1"/>
  <c r="DL221" i="1"/>
  <c r="DI319" i="1"/>
  <c r="DL354" i="1"/>
  <c r="DL398" i="1"/>
  <c r="DK277" i="1"/>
  <c r="DI322" i="1"/>
  <c r="DH356" i="1"/>
  <c r="DK395" i="1"/>
  <c r="DJ363" i="1"/>
  <c r="DL425" i="1"/>
  <c r="DI49" i="1"/>
  <c r="DH182" i="1"/>
  <c r="DI77" i="1"/>
  <c r="DK142" i="1"/>
  <c r="DK97" i="1"/>
  <c r="DK203" i="1"/>
  <c r="DL414" i="1"/>
  <c r="DL454" i="1"/>
  <c r="DK354" i="1"/>
  <c r="DL363" i="1"/>
  <c r="DK403" i="1"/>
  <c r="DH448" i="1"/>
  <c r="DJ354" i="1"/>
  <c r="DJ311" i="1"/>
  <c r="DH464" i="1"/>
  <c r="DH392" i="1"/>
  <c r="DJ414" i="1"/>
  <c r="DH311" i="1"/>
  <c r="DL322" i="1"/>
  <c r="DK336" i="1"/>
  <c r="DK363" i="1"/>
  <c r="DJ387" i="1"/>
  <c r="DJ395" i="1"/>
  <c r="DL293" i="1"/>
  <c r="DJ245" i="1"/>
  <c r="DK236" i="1"/>
  <c r="CR173" i="1"/>
  <c r="DH245" i="1"/>
  <c r="DI245" i="1"/>
  <c r="DL245" i="1"/>
  <c r="DI236" i="1"/>
  <c r="DL229" i="1"/>
  <c r="DK229" i="1"/>
  <c r="DI229" i="1"/>
  <c r="DJ229" i="1"/>
  <c r="DK227" i="1"/>
  <c r="DL227" i="1"/>
  <c r="DI227" i="1"/>
  <c r="DJ227" i="1"/>
  <c r="DH459" i="1"/>
  <c r="DJ424" i="1"/>
  <c r="DK220" i="1"/>
  <c r="DK194" i="1"/>
  <c r="DI185" i="1"/>
  <c r="DJ150" i="1"/>
  <c r="DL185" i="1"/>
  <c r="DI156" i="1"/>
  <c r="DJ49" i="1"/>
  <c r="DL104" i="1"/>
  <c r="DK140" i="1"/>
  <c r="DG159" i="1"/>
  <c r="DJ194" i="1"/>
  <c r="DJ97" i="1"/>
  <c r="DJ220" i="1"/>
  <c r="DL102" i="1"/>
  <c r="DH194" i="1"/>
  <c r="DK185" i="1"/>
  <c r="DL51" i="1"/>
  <c r="DH51" i="1"/>
  <c r="DG76" i="1"/>
  <c r="DH140" i="1"/>
  <c r="DJ102" i="1"/>
  <c r="DL79" i="1"/>
  <c r="DL152" i="1"/>
  <c r="DH185" i="1"/>
  <c r="DL156" i="1"/>
  <c r="DK60" i="1"/>
  <c r="DG77" i="1"/>
  <c r="DH31" i="1"/>
  <c r="DK45" i="1"/>
  <c r="DJ218" i="1"/>
  <c r="DG104" i="1"/>
  <c r="DG148" i="1"/>
  <c r="DJ104" i="1"/>
  <c r="DH148" i="1"/>
  <c r="DK152" i="1"/>
  <c r="DI152" i="1"/>
  <c r="DG74" i="1"/>
  <c r="DK74" i="1"/>
  <c r="DJ31" i="1"/>
  <c r="DL49" i="1"/>
  <c r="DH45" i="1"/>
  <c r="DL45" i="1"/>
  <c r="DH60" i="1"/>
  <c r="DH218" i="1"/>
  <c r="DI148" i="1"/>
  <c r="DH104" i="1"/>
  <c r="DH159" i="1"/>
  <c r="DK218" i="1"/>
  <c r="DJ27" i="1"/>
  <c r="DK182" i="1"/>
  <c r="DI182" i="1"/>
  <c r="DK138" i="1"/>
  <c r="DK98" i="1"/>
  <c r="DH98" i="1"/>
  <c r="DG152" i="1"/>
  <c r="DK113" i="1"/>
  <c r="DJ60" i="1"/>
  <c r="DL77" i="1"/>
  <c r="DI45" i="1"/>
  <c r="DL159" i="1"/>
  <c r="DL148" i="1"/>
  <c r="DG98" i="1"/>
  <c r="DL31" i="1"/>
  <c r="DK77" i="1"/>
  <c r="DH74" i="1"/>
  <c r="DK31" i="1"/>
  <c r="DL60" i="1"/>
  <c r="DG102" i="1"/>
  <c r="DJ98" i="1"/>
  <c r="DL218" i="1"/>
  <c r="DK148" i="1"/>
  <c r="DL119" i="1"/>
  <c r="DI102" i="1"/>
  <c r="DJ159" i="1"/>
  <c r="DH102" i="1"/>
  <c r="DI97" i="1"/>
  <c r="DK86" i="1"/>
  <c r="DL27" i="1"/>
  <c r="DL113" i="1"/>
  <c r="DI98" i="1"/>
  <c r="DL97" i="1"/>
  <c r="DJ152" i="1"/>
  <c r="DJ191" i="1"/>
  <c r="DI159" i="1"/>
  <c r="DH220" i="1"/>
  <c r="DL220" i="1"/>
  <c r="DH219" i="1"/>
  <c r="DI219" i="1"/>
  <c r="DJ200" i="1"/>
  <c r="DI200" i="1"/>
  <c r="DL200" i="1"/>
  <c r="DH200" i="1"/>
  <c r="DK200" i="1"/>
  <c r="DJ207" i="1"/>
  <c r="DL207" i="1"/>
  <c r="DH205" i="1"/>
  <c r="DK205" i="1"/>
  <c r="DK179" i="1"/>
  <c r="DL103" i="1"/>
  <c r="DH120" i="1"/>
  <c r="DK105" i="1"/>
  <c r="DK186" i="1"/>
  <c r="DI191" i="1"/>
  <c r="DL94" i="1"/>
  <c r="DI179" i="1"/>
  <c r="DH203" i="1"/>
  <c r="DK158" i="1"/>
  <c r="DK103" i="1"/>
  <c r="DK30" i="1"/>
  <c r="DJ186" i="1"/>
  <c r="DL191" i="1"/>
  <c r="DG89" i="1"/>
  <c r="DH155" i="1"/>
  <c r="DK155" i="1"/>
  <c r="DI155" i="1"/>
  <c r="DJ110" i="1"/>
  <c r="DJ96" i="1"/>
  <c r="DG103" i="1"/>
  <c r="DI103" i="1"/>
  <c r="DG75" i="1"/>
  <c r="DI120" i="1"/>
  <c r="DJ139" i="1"/>
  <c r="DJ155" i="1"/>
  <c r="DH186" i="1"/>
  <c r="DK191" i="1"/>
  <c r="DK46" i="1"/>
  <c r="DG94" i="1"/>
  <c r="DH99" i="1"/>
  <c r="DH96" i="1"/>
  <c r="DL96" i="1"/>
  <c r="DK96" i="1"/>
  <c r="DL203" i="1"/>
  <c r="DJ338" i="1"/>
  <c r="DI338" i="1"/>
  <c r="DI451" i="1"/>
  <c r="DL384" i="1"/>
  <c r="DL387" i="1"/>
  <c r="DK338" i="1"/>
  <c r="DL448" i="1"/>
  <c r="DH439" i="1"/>
  <c r="DK451" i="1"/>
  <c r="DK356" i="1"/>
  <c r="DL236" i="1"/>
  <c r="DK362" i="1"/>
  <c r="DL292" i="1"/>
  <c r="DJ274" i="1"/>
  <c r="DK462" i="1"/>
  <c r="DI359" i="1"/>
  <c r="DI454" i="1"/>
  <c r="DJ397" i="1"/>
  <c r="DH423" i="1"/>
  <c r="DH397" i="1"/>
  <c r="DK164" i="1"/>
  <c r="DJ360" i="1"/>
  <c r="DL334" i="1"/>
  <c r="DJ255" i="1"/>
  <c r="DI198" i="1"/>
  <c r="DK219" i="1"/>
  <c r="DK263" i="1"/>
  <c r="DI260" i="1"/>
  <c r="DK279" i="1"/>
  <c r="DK319" i="1"/>
  <c r="DH322" i="1"/>
  <c r="DI354" i="1"/>
  <c r="DJ375" i="1"/>
  <c r="DI398" i="1"/>
  <c r="DI433" i="1"/>
  <c r="DK452" i="1"/>
  <c r="DJ240" i="1"/>
  <c r="DI431" i="1"/>
  <c r="DK207" i="1"/>
  <c r="DH207" i="1"/>
  <c r="DG158" i="1"/>
  <c r="DI293" i="1"/>
  <c r="DL291" i="1"/>
  <c r="DI290" i="1"/>
  <c r="DG164" i="1"/>
  <c r="CB481" i="1"/>
  <c r="DL402" i="1"/>
  <c r="DJ464" i="1"/>
  <c r="DI188" i="1"/>
  <c r="DJ188" i="1"/>
  <c r="DK188" i="1"/>
  <c r="DK184" i="1"/>
  <c r="DI184" i="1"/>
  <c r="DJ184" i="1"/>
  <c r="DH184" i="1"/>
  <c r="CL20" i="1"/>
  <c r="CL480" i="1" s="1"/>
  <c r="CH481" i="1"/>
  <c r="CG480" i="1"/>
  <c r="CF481" i="1"/>
  <c r="CB20" i="1"/>
  <c r="CB480" i="1" s="1"/>
  <c r="BY479" i="1"/>
  <c r="DK389" i="1"/>
  <c r="CW33" i="1"/>
  <c r="DL182" i="1"/>
  <c r="DL176" i="1"/>
  <c r="DJ455" i="1"/>
  <c r="DH451" i="1"/>
  <c r="CV466" i="1"/>
  <c r="DH447" i="1"/>
  <c r="DI447" i="1"/>
  <c r="DJ447" i="1"/>
  <c r="DL436" i="1"/>
  <c r="DH436" i="1"/>
  <c r="DK436" i="1"/>
  <c r="DL383" i="1"/>
  <c r="DJ383" i="1"/>
  <c r="DK377" i="1"/>
  <c r="DI377" i="1"/>
  <c r="DK355" i="1"/>
  <c r="DL355" i="1"/>
  <c r="DI355" i="1"/>
  <c r="DK337" i="1"/>
  <c r="DL337" i="1"/>
  <c r="DH325" i="1"/>
  <c r="DL325" i="1"/>
  <c r="DK302" i="1"/>
  <c r="DL302" i="1"/>
  <c r="DL244" i="1"/>
  <c r="DJ244" i="1"/>
  <c r="DI224" i="1"/>
  <c r="DK224" i="1"/>
  <c r="DL224" i="1"/>
  <c r="DK238" i="1"/>
  <c r="DI238" i="1"/>
  <c r="DK202" i="1"/>
  <c r="DL202" i="1"/>
  <c r="DI202" i="1"/>
  <c r="DK193" i="1"/>
  <c r="DI193" i="1"/>
  <c r="DK187" i="1"/>
  <c r="DL187" i="1"/>
  <c r="DL153" i="1"/>
  <c r="DG153" i="1"/>
  <c r="DJ149" i="1"/>
  <c r="DI149" i="1"/>
  <c r="DH157" i="1"/>
  <c r="DG157" i="1"/>
  <c r="DH135" i="1"/>
  <c r="DI135" i="1"/>
  <c r="DL135" i="1"/>
  <c r="DI246" i="1"/>
  <c r="DK427" i="1"/>
  <c r="DL427" i="1"/>
  <c r="DK416" i="1"/>
  <c r="DL416" i="1"/>
  <c r="DK404" i="1"/>
  <c r="DI404" i="1"/>
  <c r="DK165" i="1"/>
  <c r="DH404" i="1"/>
  <c r="DJ337" i="1"/>
  <c r="DG88" i="1"/>
  <c r="DJ88" i="1"/>
  <c r="DL88" i="1"/>
  <c r="DJ100" i="1"/>
  <c r="DI142" i="1"/>
  <c r="DH105" i="1"/>
  <c r="DL127" i="1"/>
  <c r="DH304" i="1"/>
  <c r="DL282" i="1"/>
  <c r="CL481" i="1"/>
  <c r="CS368" i="1"/>
  <c r="DI360" i="1"/>
  <c r="DK372" i="1"/>
  <c r="DH377" i="1"/>
  <c r="DH238" i="1"/>
  <c r="DH242" i="1"/>
  <c r="DK149" i="1"/>
  <c r="DK325" i="1"/>
  <c r="DJ275" i="1"/>
  <c r="DI255" i="1"/>
  <c r="DI153" i="1"/>
  <c r="DJ29" i="1"/>
  <c r="DK29" i="1"/>
  <c r="CQ368" i="1"/>
  <c r="CX33" i="1"/>
  <c r="DJ135" i="1"/>
  <c r="DJ423" i="1"/>
  <c r="DH386" i="1"/>
  <c r="DK455" i="1"/>
  <c r="DI462" i="1"/>
  <c r="DI473" i="1"/>
  <c r="DK274" i="1"/>
  <c r="DK360" i="1"/>
  <c r="DJ34" i="1"/>
  <c r="DL423" i="1"/>
  <c r="DG105" i="1"/>
  <c r="DK259" i="1"/>
  <c r="DI344" i="1"/>
  <c r="DH335" i="1"/>
  <c r="DJ187" i="1"/>
  <c r="DK383" i="1"/>
  <c r="BY481" i="1"/>
  <c r="DH454" i="1"/>
  <c r="DK454" i="1"/>
  <c r="DJ450" i="1"/>
  <c r="DI450" i="1"/>
  <c r="DI438" i="1"/>
  <c r="DJ438" i="1"/>
  <c r="DH438" i="1"/>
  <c r="DJ415" i="1"/>
  <c r="DH415" i="1"/>
  <c r="DK392" i="1"/>
  <c r="DI392" i="1"/>
  <c r="DJ392" i="1"/>
  <c r="DJ353" i="1"/>
  <c r="DL353" i="1"/>
  <c r="DH339" i="1"/>
  <c r="DL339" i="1"/>
  <c r="DI339" i="1"/>
  <c r="DJ324" i="1"/>
  <c r="DI324" i="1"/>
  <c r="DK324" i="1"/>
  <c r="DI297" i="1"/>
  <c r="DL297" i="1"/>
  <c r="DI225" i="1"/>
  <c r="DK225" i="1"/>
  <c r="DJ462" i="1"/>
  <c r="DJ386" i="1"/>
  <c r="DK447" i="1"/>
  <c r="DK292" i="1"/>
  <c r="DJ451" i="1"/>
  <c r="DJ416" i="1"/>
  <c r="DH302" i="1"/>
  <c r="DH473" i="1"/>
  <c r="DI292" i="1"/>
  <c r="DK275" i="1"/>
  <c r="DK321" i="1"/>
  <c r="DH455" i="1"/>
  <c r="DI321" i="1"/>
  <c r="DH292" i="1"/>
  <c r="DK34" i="1"/>
  <c r="DH193" i="1"/>
  <c r="DJ325" i="1"/>
  <c r="DH202" i="1"/>
  <c r="DJ355" i="1"/>
  <c r="CF20" i="1"/>
  <c r="CF480" i="1" s="1"/>
  <c r="DL178" i="1"/>
  <c r="DL164" i="1"/>
  <c r="DH64" i="1"/>
  <c r="DK51" i="1"/>
  <c r="DL47" i="1"/>
  <c r="DL25" i="1"/>
  <c r="DI140" i="1"/>
  <c r="DI154" i="1"/>
  <c r="DJ95" i="1"/>
  <c r="DG150" i="1"/>
  <c r="DJ156" i="1"/>
  <c r="DI25" i="1"/>
  <c r="DK47" i="1"/>
  <c r="DJ47" i="1"/>
  <c r="DJ122" i="1"/>
  <c r="DL120" i="1"/>
  <c r="DI105" i="1"/>
  <c r="DH76" i="1"/>
  <c r="DG122" i="1"/>
  <c r="DJ76" i="1"/>
  <c r="DJ111" i="1"/>
  <c r="DG140" i="1"/>
  <c r="DK95" i="1"/>
  <c r="DL149" i="1"/>
  <c r="DL154" i="1"/>
  <c r="DH94" i="1"/>
  <c r="DG161" i="1"/>
  <c r="DL111" i="1"/>
  <c r="DJ94" i="1"/>
  <c r="DH95" i="1"/>
  <c r="DK80" i="1"/>
  <c r="DI161" i="1"/>
  <c r="DI157" i="1"/>
  <c r="DK156" i="1"/>
  <c r="DI150" i="1"/>
  <c r="DK157" i="1"/>
  <c r="DL95" i="1"/>
  <c r="DG156" i="1"/>
  <c r="DJ180" i="1"/>
  <c r="DH91" i="1"/>
  <c r="DG111" i="1"/>
  <c r="DJ51" i="1"/>
  <c r="DH47" i="1"/>
  <c r="DI76" i="1"/>
  <c r="DL61" i="1"/>
  <c r="DG120" i="1"/>
  <c r="DL105" i="1"/>
  <c r="DH122" i="1"/>
  <c r="DJ57" i="1"/>
  <c r="DK122" i="1"/>
  <c r="DK76" i="1"/>
  <c r="DK111" i="1"/>
  <c r="DK176" i="1"/>
  <c r="DH176" i="1"/>
  <c r="DK25" i="1"/>
  <c r="DI94" i="1"/>
  <c r="DJ161" i="1"/>
  <c r="DK161" i="1"/>
  <c r="DJ176" i="1"/>
  <c r="DK79" i="1"/>
  <c r="DG79" i="1"/>
  <c r="DJ86" i="1"/>
  <c r="DJ79" i="1"/>
  <c r="DH79" i="1"/>
  <c r="DJ74" i="1"/>
  <c r="DK154" i="1"/>
  <c r="DH154" i="1"/>
  <c r="DJ154" i="1"/>
  <c r="DG167" i="1"/>
  <c r="DJ151" i="1"/>
  <c r="DL151" i="1"/>
  <c r="DH149" i="1"/>
  <c r="DI166" i="1"/>
  <c r="DG166" i="1"/>
  <c r="DK166" i="1"/>
  <c r="DL166" i="1"/>
  <c r="DJ165" i="1"/>
  <c r="DL375" i="1"/>
  <c r="DJ398" i="1"/>
  <c r="DH403" i="1"/>
  <c r="DJ417" i="1"/>
  <c r="DL471" i="1"/>
  <c r="DI384" i="1"/>
  <c r="DJ257" i="1"/>
  <c r="DH303" i="1"/>
  <c r="DJ204" i="1"/>
  <c r="CR411" i="1"/>
  <c r="DH416" i="1"/>
  <c r="DK398" i="1"/>
  <c r="DI403" i="1"/>
  <c r="DL417" i="1"/>
  <c r="DL424" i="1"/>
  <c r="DL303" i="1"/>
  <c r="DJ252" i="1"/>
  <c r="DJ346" i="1"/>
  <c r="CY466" i="1"/>
  <c r="CM479" i="1"/>
  <c r="CH479" i="1"/>
  <c r="BZ20" i="1"/>
  <c r="BZ480" i="1" s="1"/>
  <c r="CW326" i="1"/>
  <c r="CV33" i="1"/>
  <c r="DH452" i="1"/>
  <c r="DJ436" i="1"/>
  <c r="DH471" i="1"/>
  <c r="DK434" i="1"/>
  <c r="DL459" i="1"/>
  <c r="DL473" i="1"/>
  <c r="CN481" i="1"/>
  <c r="CR368" i="1"/>
  <c r="CL479" i="1"/>
  <c r="CK481" i="1"/>
  <c r="CH20" i="1"/>
  <c r="CH480" i="1" s="1"/>
  <c r="CF479" i="1"/>
  <c r="CQ23" i="1"/>
  <c r="CP330" i="1"/>
  <c r="CC20" i="1"/>
  <c r="DJ61" i="1"/>
  <c r="DH61" i="1"/>
  <c r="DG142" i="1"/>
  <c r="DK57" i="1"/>
  <c r="DH127" i="1"/>
  <c r="DI127" i="1"/>
  <c r="DH78" i="1"/>
  <c r="DI113" i="1"/>
  <c r="DH100" i="1"/>
  <c r="DJ142" i="1"/>
  <c r="DL57" i="1"/>
  <c r="DK127" i="1"/>
  <c r="DG113" i="1"/>
  <c r="DI78" i="1"/>
  <c r="DH126" i="1"/>
  <c r="DJ77" i="1"/>
  <c r="DI57" i="1"/>
  <c r="DK27" i="1"/>
  <c r="DL142" i="1"/>
  <c r="DH139" i="1"/>
  <c r="DI100" i="1"/>
  <c r="DJ127" i="1"/>
  <c r="DK139" i="1"/>
  <c r="DI27" i="1"/>
  <c r="DJ138" i="1"/>
  <c r="DL138" i="1"/>
  <c r="DG138" i="1"/>
  <c r="DH86" i="1"/>
  <c r="DL74" i="1"/>
  <c r="DG80" i="1"/>
  <c r="DJ118" i="1"/>
  <c r="DL116" i="1"/>
  <c r="DK118" i="1"/>
  <c r="DI118" i="1"/>
  <c r="DK119" i="1"/>
  <c r="DK116" i="1"/>
  <c r="DJ119" i="1"/>
  <c r="DJ116" i="1"/>
  <c r="DG119" i="1"/>
  <c r="DH119" i="1"/>
  <c r="DL140" i="1"/>
  <c r="DH89" i="1"/>
  <c r="DK26" i="1"/>
  <c r="DL75" i="1"/>
  <c r="DK89" i="1"/>
  <c r="DH123" i="1"/>
  <c r="DI89" i="1"/>
  <c r="DI110" i="1"/>
  <c r="DL110" i="1"/>
  <c r="DH110" i="1"/>
  <c r="DI30" i="1"/>
  <c r="DJ26" i="1"/>
  <c r="DH26" i="1"/>
  <c r="DI123" i="1"/>
  <c r="DL123" i="1"/>
  <c r="DJ99" i="1"/>
  <c r="DJ89" i="1"/>
  <c r="DI99" i="1"/>
  <c r="DG110" i="1"/>
  <c r="DL141" i="1"/>
  <c r="DK141" i="1"/>
  <c r="DH141" i="1"/>
  <c r="DJ141" i="1"/>
  <c r="DI141" i="1"/>
  <c r="DG139" i="1"/>
  <c r="DI139" i="1"/>
  <c r="DI138" i="1"/>
  <c r="CQ411" i="1"/>
  <c r="DL37" i="1"/>
  <c r="DK37" i="1"/>
  <c r="DK28" i="1"/>
  <c r="CM481" i="1"/>
  <c r="DI396" i="1"/>
  <c r="DH37" i="1"/>
  <c r="DK310" i="1"/>
  <c r="DK318" i="1"/>
  <c r="DJ452" i="1"/>
  <c r="DL464" i="1"/>
  <c r="DJ177" i="1"/>
  <c r="DI177" i="1"/>
  <c r="DH165" i="1"/>
  <c r="DK442" i="1"/>
  <c r="DL442" i="1"/>
  <c r="DK431" i="1"/>
  <c r="DJ431" i="1"/>
  <c r="DI383" i="1"/>
  <c r="DH383" i="1"/>
  <c r="DK378" i="1"/>
  <c r="DL378" i="1"/>
  <c r="DL352" i="1"/>
  <c r="DJ352" i="1"/>
  <c r="DK342" i="1"/>
  <c r="DJ342" i="1"/>
  <c r="DL266" i="1"/>
  <c r="DK266" i="1"/>
  <c r="DH235" i="1"/>
  <c r="DJ235" i="1"/>
  <c r="DI228" i="1"/>
  <c r="DL228" i="1"/>
  <c r="DJ228" i="1"/>
  <c r="DH222" i="1"/>
  <c r="DI222" i="1"/>
  <c r="DJ205" i="1"/>
  <c r="DI205" i="1"/>
  <c r="DI204" i="1"/>
  <c r="DL204" i="1"/>
  <c r="DI183" i="1"/>
  <c r="DK183" i="1"/>
  <c r="DH151" i="1"/>
  <c r="DI151" i="1"/>
  <c r="DI158" i="1"/>
  <c r="DL158" i="1"/>
  <c r="DJ158" i="1"/>
  <c r="DH125" i="1"/>
  <c r="DI125" i="1"/>
  <c r="DK123" i="1"/>
  <c r="DG123" i="1"/>
  <c r="DL99" i="1"/>
  <c r="DK99" i="1"/>
  <c r="DH133" i="1"/>
  <c r="DG133" i="1"/>
  <c r="DH35" i="1"/>
  <c r="DK296" i="1"/>
  <c r="DL296" i="1"/>
  <c r="DH296" i="1"/>
  <c r="DI296" i="1"/>
  <c r="DL237" i="1"/>
  <c r="DK237" i="1"/>
  <c r="DK180" i="1"/>
  <c r="DI180" i="1"/>
  <c r="DL180" i="1"/>
  <c r="DI65" i="1"/>
  <c r="DL65" i="1"/>
  <c r="CY33" i="1"/>
  <c r="DJ281" i="1"/>
  <c r="DI281" i="1"/>
  <c r="DL281" i="1"/>
  <c r="DH273" i="1"/>
  <c r="DJ273" i="1"/>
  <c r="DK243" i="1"/>
  <c r="DL243" i="1"/>
  <c r="DJ243" i="1"/>
  <c r="DI221" i="1"/>
  <c r="DK221" i="1"/>
  <c r="DH192" i="1"/>
  <c r="DJ192" i="1"/>
  <c r="DI192" i="1"/>
  <c r="DK189" i="1"/>
  <c r="DJ189" i="1"/>
  <c r="DI189" i="1"/>
  <c r="DJ157" i="1"/>
  <c r="DL157" i="1"/>
  <c r="CW456" i="1"/>
  <c r="CV456" i="1"/>
  <c r="H408" i="1"/>
  <c r="H368" i="1" s="1"/>
  <c r="BY20" i="1"/>
  <c r="BY480" i="1" s="1"/>
  <c r="DK473" i="1"/>
  <c r="DK153" i="1"/>
  <c r="DK273" i="1"/>
  <c r="DK252" i="1"/>
  <c r="DK223" i="1"/>
  <c r="DL306" i="1"/>
  <c r="DH306" i="1"/>
  <c r="DL294" i="1"/>
  <c r="DK294" i="1"/>
  <c r="DK257" i="1"/>
  <c r="DH257" i="1"/>
  <c r="DH280" i="1"/>
  <c r="DJ280" i="1"/>
  <c r="DL272" i="1"/>
  <c r="DI272" i="1"/>
  <c r="DI116" i="1"/>
  <c r="DH116" i="1"/>
  <c r="DL86" i="1"/>
  <c r="DG86" i="1"/>
  <c r="DJ43" i="1"/>
  <c r="DH43" i="1"/>
  <c r="DK43" i="1"/>
  <c r="DH34" i="1"/>
  <c r="DI34" i="1"/>
  <c r="DJ471" i="1"/>
  <c r="DK471" i="1"/>
  <c r="DL262" i="1"/>
  <c r="DL192" i="1"/>
  <c r="DH252" i="1"/>
  <c r="DJ80" i="1"/>
  <c r="DI223" i="1"/>
  <c r="DJ163" i="1"/>
  <c r="DG163" i="1"/>
  <c r="DK163" i="1"/>
  <c r="DI163" i="1"/>
  <c r="DK301" i="1"/>
  <c r="DH434" i="1"/>
  <c r="DL434" i="1"/>
  <c r="DJ379" i="1"/>
  <c r="DL379" i="1"/>
  <c r="DI337" i="1"/>
  <c r="DH337" i="1"/>
  <c r="DJ335" i="1"/>
  <c r="DL335" i="1"/>
  <c r="DJ237" i="1"/>
  <c r="DI237" i="1"/>
  <c r="DJ198" i="1"/>
  <c r="DH198" i="1"/>
  <c r="DH187" i="1"/>
  <c r="DI187" i="1"/>
  <c r="DK177" i="1"/>
  <c r="DH177" i="1"/>
  <c r="DH153" i="1"/>
  <c r="CV326" i="1"/>
  <c r="DG125" i="1"/>
  <c r="DL125" i="1"/>
  <c r="DL126" i="1"/>
  <c r="DI126" i="1"/>
  <c r="DK126" i="1"/>
  <c r="DG126" i="1"/>
  <c r="DH66" i="1"/>
  <c r="DK66" i="1"/>
  <c r="DJ66" i="1"/>
  <c r="DH63" i="1"/>
  <c r="DI63" i="1"/>
  <c r="DL63" i="1"/>
  <c r="DI64" i="1"/>
  <c r="DK64" i="1"/>
  <c r="DI61" i="1"/>
  <c r="DI59" i="1"/>
  <c r="DK59" i="1"/>
  <c r="DH59" i="1"/>
  <c r="DJ59" i="1"/>
  <c r="DK62" i="1"/>
  <c r="DI62" i="1"/>
  <c r="DH62" i="1"/>
  <c r="DJ65" i="1"/>
  <c r="DH65" i="1"/>
  <c r="DK65" i="1"/>
  <c r="CW55" i="1"/>
  <c r="CX55" i="1"/>
  <c r="F68" i="1"/>
  <c r="H55" i="1"/>
  <c r="O55" i="1" s="1"/>
  <c r="CY55" i="1"/>
  <c r="CV55" i="1"/>
  <c r="DH48" i="1"/>
  <c r="DI48" i="1"/>
  <c r="DL48" i="1"/>
  <c r="DJ48" i="1"/>
  <c r="DL44" i="1"/>
  <c r="DJ44" i="1"/>
  <c r="DH44" i="1"/>
  <c r="G68" i="1"/>
  <c r="CX39" i="1"/>
  <c r="CW39" i="1"/>
  <c r="DL42" i="1"/>
  <c r="CY39" i="1"/>
  <c r="DK42" i="1"/>
  <c r="CV39" i="1"/>
  <c r="H39" i="1"/>
  <c r="E68" i="1"/>
  <c r="DI42" i="1"/>
  <c r="DJ42" i="1"/>
  <c r="DL30" i="1"/>
  <c r="DJ30" i="1"/>
  <c r="H23" i="1"/>
  <c r="DJ23" i="1" s="1"/>
  <c r="DJ28" i="1"/>
  <c r="D68" i="1"/>
  <c r="DH28" i="1"/>
  <c r="DI28" i="1"/>
  <c r="C68" i="1"/>
  <c r="DL100" i="1"/>
  <c r="DG100" i="1"/>
  <c r="DG95" i="1"/>
  <c r="CS411" i="1"/>
  <c r="CS350" i="1"/>
  <c r="H314" i="1"/>
  <c r="DK150" i="1"/>
  <c r="DH150" i="1"/>
  <c r="DI375" i="1"/>
  <c r="DK311" i="1"/>
  <c r="DH241" i="1"/>
  <c r="DH178" i="1"/>
  <c r="DJ178" i="1"/>
  <c r="DL399" i="1"/>
  <c r="DK399" i="1"/>
  <c r="DJ320" i="1"/>
  <c r="DK320" i="1"/>
  <c r="DL137" i="1"/>
  <c r="DH137" i="1"/>
  <c r="DG78" i="1"/>
  <c r="DK78" i="1"/>
  <c r="CM20" i="1"/>
  <c r="DH58" i="1"/>
  <c r="DJ50" i="1"/>
  <c r="DK91" i="1"/>
  <c r="DH25" i="1"/>
  <c r="DL91" i="1"/>
  <c r="DH46" i="1"/>
  <c r="DL87" i="1"/>
  <c r="DI75" i="1"/>
  <c r="DG91" i="1"/>
  <c r="DI46" i="1"/>
  <c r="DI87" i="1"/>
  <c r="DL46" i="1"/>
  <c r="DI50" i="1"/>
  <c r="DL58" i="1"/>
  <c r="DK75" i="1"/>
  <c r="DH75" i="1"/>
  <c r="DH50" i="1"/>
  <c r="DJ58" i="1"/>
  <c r="DK50" i="1"/>
  <c r="DI58" i="1"/>
  <c r="DI91" i="1"/>
  <c r="DJ87" i="1"/>
  <c r="DH87" i="1"/>
  <c r="DL83" i="1"/>
  <c r="DI83" i="1"/>
  <c r="DH82" i="1"/>
  <c r="DI82" i="1"/>
  <c r="DK82" i="1"/>
  <c r="DL80" i="1"/>
  <c r="DI80" i="1"/>
  <c r="DJ90" i="1"/>
  <c r="DL90" i="1"/>
  <c r="DK90" i="1"/>
  <c r="DI90" i="1"/>
  <c r="E468" i="1" l="1"/>
  <c r="F468" i="1"/>
  <c r="CP479" i="1"/>
  <c r="DL466" i="1"/>
  <c r="DL456" i="1"/>
  <c r="CP481" i="1"/>
  <c r="CQ481" i="1"/>
  <c r="DI466" i="1"/>
  <c r="DK466" i="1"/>
  <c r="CR481" i="1"/>
  <c r="CP20" i="1"/>
  <c r="CP480" i="1" s="1"/>
  <c r="DJ443" i="1"/>
  <c r="DH443" i="1"/>
  <c r="DH33" i="1"/>
  <c r="DK33" i="1"/>
  <c r="DI33" i="1"/>
  <c r="DL33" i="1"/>
  <c r="DJ456" i="1"/>
  <c r="CY350" i="1"/>
  <c r="DH456" i="1"/>
  <c r="DI456" i="1"/>
  <c r="CO20" i="1"/>
  <c r="DL326" i="1"/>
  <c r="DJ326" i="1"/>
  <c r="DK326" i="1"/>
  <c r="CV350" i="1"/>
  <c r="CX350" i="1"/>
  <c r="CW350" i="1"/>
  <c r="DI23" i="1"/>
  <c r="DH389" i="1"/>
  <c r="DJ466" i="1"/>
  <c r="DH326" i="1"/>
  <c r="DJ389" i="1"/>
  <c r="DK443" i="1"/>
  <c r="DI389" i="1"/>
  <c r="DI443" i="1"/>
  <c r="DL389" i="1"/>
  <c r="CQ479" i="1"/>
  <c r="CQ20" i="1"/>
  <c r="CQ480" i="1" s="1"/>
  <c r="CS20" i="1"/>
  <c r="CS480" i="1" s="1"/>
  <c r="DH246" i="1"/>
  <c r="DJ246" i="1"/>
  <c r="CR479" i="1"/>
  <c r="DL167" i="1"/>
  <c r="DL246" i="1"/>
  <c r="DK246" i="1"/>
  <c r="DJ167" i="1"/>
  <c r="DK167" i="1"/>
  <c r="DI167" i="1"/>
  <c r="DH167" i="1"/>
  <c r="DK23" i="1"/>
  <c r="H350" i="1"/>
  <c r="DJ408" i="1"/>
  <c r="DH408" i="1"/>
  <c r="DL408" i="1"/>
  <c r="DI408" i="1"/>
  <c r="DK408" i="1"/>
  <c r="DI55" i="1"/>
  <c r="DJ55" i="1"/>
  <c r="DH55" i="1"/>
  <c r="DK55" i="1"/>
  <c r="DL55" i="1"/>
  <c r="DK39" i="1"/>
  <c r="DL39" i="1"/>
  <c r="DI39" i="1"/>
  <c r="DH39" i="1"/>
  <c r="H68" i="1"/>
  <c r="DJ68" i="1" s="1"/>
  <c r="DJ39" i="1"/>
  <c r="DL23" i="1"/>
  <c r="DH23" i="1"/>
  <c r="CS481" i="1"/>
  <c r="CS479" i="1"/>
  <c r="DI314" i="1"/>
  <c r="DH314" i="1"/>
  <c r="DK314" i="1"/>
  <c r="DJ314" i="1"/>
  <c r="DL314" i="1"/>
  <c r="CM480" i="1"/>
  <c r="CR20" i="1"/>
  <c r="CR480" i="1" s="1"/>
  <c r="DH350" i="1" l="1"/>
  <c r="DI350" i="1"/>
  <c r="DL350" i="1"/>
  <c r="DK350" i="1"/>
  <c r="DJ350" i="1"/>
  <c r="DI68" i="1"/>
  <c r="DK68" i="1"/>
  <c r="DH68" i="1"/>
  <c r="DL68" i="1"/>
  <c r="CX368" i="1" l="1"/>
  <c r="E481" i="1"/>
  <c r="CW368" i="1"/>
  <c r="F481" i="1"/>
  <c r="D481" i="1"/>
  <c r="DH368" i="1"/>
  <c r="CY368" i="1"/>
  <c r="CV368" i="1"/>
  <c r="G481" i="1"/>
  <c r="DJ368" i="1" l="1"/>
  <c r="DL368" i="1"/>
  <c r="DK368" i="1"/>
  <c r="DI368" i="1"/>
  <c r="F479" i="1" l="1"/>
  <c r="D479" i="1"/>
  <c r="CY411" i="1" l="1"/>
  <c r="H411" i="1"/>
  <c r="DH411" i="1" s="1"/>
  <c r="CW411" i="1"/>
  <c r="CV411" i="1"/>
  <c r="CX411" i="1"/>
  <c r="E479" i="1"/>
  <c r="DL411" i="1" l="1"/>
  <c r="DI411" i="1"/>
  <c r="DJ411" i="1"/>
  <c r="DK411" i="1"/>
  <c r="H428" i="1" l="1"/>
  <c r="DK428" i="1" s="1"/>
  <c r="DH428" i="1" l="1"/>
  <c r="DI428" i="1"/>
  <c r="DL428" i="1"/>
  <c r="DJ428" i="1"/>
  <c r="H92" i="1" l="1"/>
  <c r="DG92" i="1" l="1"/>
  <c r="DH92" i="1"/>
  <c r="DL92" i="1"/>
  <c r="DJ92" i="1"/>
  <c r="DI92" i="1"/>
  <c r="DK92" i="1"/>
  <c r="H230" i="1" l="1"/>
  <c r="DI230" i="1" s="1"/>
  <c r="DH230" i="1" l="1"/>
  <c r="DJ230" i="1"/>
  <c r="DL230" i="1"/>
  <c r="DK230" i="1"/>
  <c r="DL307" i="1" l="1"/>
  <c r="DI307" i="1"/>
  <c r="DK307" i="1"/>
  <c r="DJ307" i="1"/>
  <c r="DH307" i="1"/>
  <c r="DO330" i="1" l="1"/>
  <c r="C481" i="1" l="1"/>
  <c r="C479" i="1"/>
  <c r="H330" i="1"/>
  <c r="DH330" i="1" s="1"/>
  <c r="CV330" i="1"/>
  <c r="CY330" i="1"/>
  <c r="CX330" i="1"/>
  <c r="C468" i="1"/>
  <c r="CW330" i="1"/>
  <c r="H479" i="1" l="1"/>
  <c r="DH479" i="1" s="1"/>
  <c r="CX468" i="1"/>
  <c r="CY468" i="1"/>
  <c r="CW468" i="1"/>
  <c r="H468" i="1"/>
  <c r="DH468" i="1" s="1"/>
  <c r="CV468" i="1"/>
  <c r="DK330" i="1"/>
  <c r="DJ330" i="1"/>
  <c r="DL330" i="1"/>
  <c r="DI330" i="1"/>
  <c r="H481" i="1"/>
  <c r="DK481" i="1" l="1"/>
  <c r="DL481" i="1"/>
  <c r="DJ481" i="1"/>
  <c r="DI481" i="1"/>
  <c r="DJ468" i="1"/>
  <c r="DI468" i="1"/>
  <c r="DK468" i="1"/>
  <c r="DH481" i="1"/>
  <c r="DK479" i="1"/>
  <c r="DL479" i="1"/>
  <c r="DI479" i="1"/>
  <c r="DJ479" i="1"/>
  <c r="H128" i="1" l="1"/>
  <c r="DK128" i="1" l="1"/>
  <c r="DH128" i="1"/>
  <c r="DI128" i="1"/>
  <c r="DL128" i="1"/>
  <c r="DJ128" i="1"/>
  <c r="DG128" i="1"/>
  <c r="B478" i="1" l="1"/>
  <c r="DN71" i="1"/>
  <c r="B20" i="1"/>
  <c r="B168" i="1"/>
  <c r="B169" i="1"/>
  <c r="CU20" i="1" l="1"/>
  <c r="B482" i="1"/>
  <c r="CU145" i="1" l="1"/>
  <c r="CX145" i="1"/>
  <c r="CY71" i="1"/>
  <c r="C168" i="1"/>
  <c r="H145" i="1"/>
  <c r="DG145" i="1" s="1"/>
  <c r="CY145" i="1"/>
  <c r="G168" i="1"/>
  <c r="D169" i="1"/>
  <c r="C169" i="1"/>
  <c r="E168" i="1"/>
  <c r="DQ71" i="1"/>
  <c r="CU71" i="1"/>
  <c r="D168" i="1"/>
  <c r="E169" i="1"/>
  <c r="F168" i="1"/>
  <c r="CV145" i="1"/>
  <c r="F169" i="1"/>
  <c r="CV71" i="1"/>
  <c r="DJ145" i="1"/>
  <c r="G169" i="1"/>
  <c r="CW145" i="1"/>
  <c r="CX71" i="1"/>
  <c r="DO71" i="1"/>
  <c r="DR71" i="1"/>
  <c r="DL145" i="1" l="1"/>
  <c r="DK145" i="1"/>
  <c r="DH145" i="1"/>
  <c r="CU168" i="1"/>
  <c r="DI145" i="1"/>
  <c r="CV168" i="1"/>
  <c r="H168" i="1"/>
  <c r="DG168" i="1" s="1"/>
  <c r="CY169" i="1"/>
  <c r="CX169" i="1"/>
  <c r="CW168" i="1"/>
  <c r="CX168" i="1"/>
  <c r="CW169" i="1"/>
  <c r="CY168" i="1"/>
  <c r="CU169" i="1"/>
  <c r="H169" i="1"/>
  <c r="DG169" i="1" s="1"/>
  <c r="CV169" i="1"/>
  <c r="DK168" i="1" l="1"/>
  <c r="DJ168" i="1"/>
  <c r="DL168" i="1"/>
  <c r="DI168" i="1"/>
  <c r="DH168" i="1"/>
  <c r="DH169" i="1"/>
  <c r="DL169" i="1"/>
  <c r="DI169" i="1"/>
  <c r="DJ169" i="1"/>
  <c r="DK169" i="1"/>
  <c r="C268" i="1"/>
  <c r="C478" i="1" s="1"/>
  <c r="DO173" i="1" l="1"/>
  <c r="C20" i="1"/>
  <c r="DO20" i="1" s="1"/>
  <c r="C482" i="1" l="1"/>
  <c r="CV20" i="1"/>
  <c r="C480" i="1"/>
  <c r="F268" i="1"/>
  <c r="F478" i="1" s="1"/>
  <c r="D268" i="1"/>
  <c r="D478" i="1" s="1"/>
  <c r="E268" i="1"/>
  <c r="E478" i="1" s="1"/>
  <c r="G268" i="1"/>
  <c r="G478" i="1" s="1"/>
  <c r="H267" i="1"/>
  <c r="DK267" i="1" s="1"/>
  <c r="F20" i="1"/>
  <c r="G20" i="1"/>
  <c r="D20" i="1"/>
  <c r="DP20" i="1" s="1"/>
  <c r="CY20" i="1" l="1"/>
  <c r="DR20" i="1"/>
  <c r="CX478" i="1"/>
  <c r="CW174" i="1"/>
  <c r="CY478" i="1"/>
  <c r="CX174" i="1"/>
  <c r="CV478" i="1"/>
  <c r="CY174" i="1"/>
  <c r="G480" i="1"/>
  <c r="F480" i="1"/>
  <c r="H478" i="1"/>
  <c r="DK478" i="1" s="1"/>
  <c r="H268" i="1"/>
  <c r="DI268" i="1" s="1"/>
  <c r="CU478" i="1"/>
  <c r="DQ173" i="1"/>
  <c r="DJ267" i="1"/>
  <c r="CW478" i="1"/>
  <c r="E20" i="1"/>
  <c r="DQ20" i="1" s="1"/>
  <c r="CV174" i="1"/>
  <c r="H173" i="1"/>
  <c r="DH173" i="1" s="1"/>
  <c r="D482" i="1"/>
  <c r="DR173" i="1"/>
  <c r="DI267" i="1"/>
  <c r="DH267" i="1"/>
  <c r="DL267" i="1"/>
  <c r="DI478" i="1" l="1"/>
  <c r="DJ478" i="1"/>
  <c r="DJ268" i="1"/>
  <c r="DI173" i="1"/>
  <c r="DG478" i="1"/>
  <c r="DH478" i="1"/>
  <c r="DL173" i="1"/>
  <c r="DJ173" i="1"/>
  <c r="G482" i="1"/>
  <c r="DK173" i="1"/>
  <c r="D480" i="1"/>
  <c r="H20" i="1"/>
  <c r="DI20" i="1" s="1"/>
  <c r="CW20" i="1"/>
  <c r="F482" i="1"/>
  <c r="CX20" i="1"/>
  <c r="E480" i="1"/>
  <c r="DH268" i="1"/>
  <c r="DL268" i="1"/>
  <c r="E482" i="1"/>
  <c r="DL478" i="1"/>
  <c r="DK268" i="1"/>
  <c r="CW482" i="1" l="1"/>
  <c r="CV482" i="1"/>
  <c r="CU482" i="1"/>
  <c r="H482" i="1"/>
  <c r="DJ482" i="1" s="1"/>
  <c r="DG20" i="1"/>
  <c r="DH20" i="1"/>
  <c r="DK20" i="1"/>
  <c r="DL20" i="1"/>
  <c r="CX482" i="1"/>
  <c r="CY482" i="1"/>
  <c r="DJ20" i="1"/>
  <c r="H480" i="1"/>
  <c r="DH480" i="1" l="1"/>
  <c r="DL480" i="1"/>
  <c r="DK480" i="1"/>
  <c r="DK482" i="1"/>
  <c r="DG482" i="1"/>
  <c r="DH482" i="1"/>
  <c r="DI482" i="1"/>
  <c r="DI480" i="1"/>
  <c r="DL482" i="1"/>
  <c r="DJ480" i="1"/>
  <c r="CY106" i="1" l="1"/>
  <c r="CU106" i="1"/>
  <c r="CV106" i="1"/>
  <c r="CX106" i="1"/>
  <c r="CW106" i="1"/>
  <c r="H106" i="1"/>
  <c r="DK106" i="1" s="1"/>
  <c r="E485" i="1"/>
  <c r="E491" i="1" s="1"/>
  <c r="DL106" i="1" l="1"/>
  <c r="H71" i="1"/>
  <c r="DI106" i="1"/>
  <c r="DG106" i="1"/>
  <c r="DJ106" i="1"/>
  <c r="DH106" i="1"/>
  <c r="DG71" i="1" l="1"/>
  <c r="DJ71" i="1"/>
  <c r="DI71" i="1"/>
  <c r="DH71" i="1"/>
  <c r="DL71" i="1"/>
  <c r="DK71" i="1"/>
</calcChain>
</file>

<file path=xl/sharedStrings.xml><?xml version="1.0" encoding="utf-8"?>
<sst xmlns="http://schemas.openxmlformats.org/spreadsheetml/2006/main" count="1645" uniqueCount="802">
  <si>
    <t>Note that, if voters knew every vote would count, more would have voted, and some would have voted differently.</t>
  </si>
  <si>
    <t>We would have had different candidates - more women, and more diversity of all kinds.</t>
  </si>
  <si>
    <t>Assume new local MPs</t>
  </si>
  <si>
    <t>Regional/prov. MPs</t>
  </si>
  <si>
    <t>Total PR MPs (local + regional)</t>
  </si>
  <si>
    <t>Province-wide calculation totals</t>
  </si>
  <si>
    <t>Percent of votes</t>
  </si>
  <si>
    <t>Electoral District</t>
  </si>
  <si>
    <t>Bloc</t>
  </si>
  <si>
    <t>Cons</t>
  </si>
  <si>
    <t>Green</t>
  </si>
  <si>
    <t>Lib</t>
  </si>
  <si>
    <t>NDP</t>
  </si>
  <si>
    <t>Other</t>
  </si>
  <si>
    <t>Total votes</t>
  </si>
  <si>
    <t>BQ</t>
  </si>
  <si>
    <t>C</t>
  </si>
  <si>
    <t>Gr</t>
  </si>
  <si>
    <t>L</t>
  </si>
  <si>
    <t>ND</t>
  </si>
  <si>
    <t>In</t>
  </si>
  <si>
    <t>Ind</t>
  </si>
  <si>
    <t>Con</t>
  </si>
  <si>
    <t>GR</t>
  </si>
  <si>
    <t>Quotients</t>
  </si>
  <si>
    <t xml:space="preserve"> </t>
  </si>
  <si>
    <t>Adjusted</t>
  </si>
  <si>
    <t>St. John's East</t>
  </si>
  <si>
    <t>Avalon</t>
  </si>
  <si>
    <t>Assumed new local MPs</t>
  </si>
  <si>
    <t>Provincial MPs</t>
  </si>
  <si>
    <t>Total PR MPs (local + provincial)</t>
  </si>
  <si>
    <t>Egmont</t>
  </si>
  <si>
    <t>Malpeque</t>
  </si>
  <si>
    <t>Charlottetown</t>
  </si>
  <si>
    <t>Cardigan</t>
  </si>
  <si>
    <t xml:space="preserve">Central Nova </t>
  </si>
  <si>
    <t>Halifax</t>
  </si>
  <si>
    <t>Halifax West</t>
  </si>
  <si>
    <t>West Nova</t>
  </si>
  <si>
    <t>Beauséjour</t>
  </si>
  <si>
    <t xml:space="preserve">Fredericton </t>
  </si>
  <si>
    <t>Atlantic Provinces</t>
  </si>
  <si>
    <t>Regional MPs</t>
  </si>
  <si>
    <t>Province-wide calculation</t>
  </si>
  <si>
    <t xml:space="preserve">Honoré-Mercier </t>
  </si>
  <si>
    <t>Outremont</t>
  </si>
  <si>
    <t>Hochelaga</t>
  </si>
  <si>
    <t>La Pointe-de-l'Île</t>
  </si>
  <si>
    <t xml:space="preserve">Lac-Saint-Louis </t>
  </si>
  <si>
    <t xml:space="preserve">Papineau </t>
  </si>
  <si>
    <t xml:space="preserve">Bourassa </t>
  </si>
  <si>
    <t xml:space="preserve">Alfred-Pellan </t>
  </si>
  <si>
    <t>Mélisa Leclerc (Con)</t>
  </si>
  <si>
    <t>Saint-Jean</t>
  </si>
  <si>
    <t>Repentigny</t>
  </si>
  <si>
    <t>Joliette</t>
  </si>
  <si>
    <t>Rivière-des-Mille-Îles</t>
  </si>
  <si>
    <t xml:space="preserve">Gatineau </t>
  </si>
  <si>
    <t>Pontiac</t>
  </si>
  <si>
    <t>Sherbrooke</t>
  </si>
  <si>
    <t>Drummond</t>
  </si>
  <si>
    <t>Trois-Rivières</t>
  </si>
  <si>
    <t>Louis-Saint-Laurent</t>
  </si>
  <si>
    <t>Québec</t>
  </si>
  <si>
    <t>Louis-Hébert</t>
  </si>
  <si>
    <t>Manicouagan</t>
  </si>
  <si>
    <t>Beauce</t>
  </si>
  <si>
    <t>Ottawa Vanier</t>
  </si>
  <si>
    <t>Ottawa South</t>
  </si>
  <si>
    <t>Ottawa Centre</t>
  </si>
  <si>
    <t>Kingston and the Islands</t>
  </si>
  <si>
    <t>Durham</t>
  </si>
  <si>
    <t>Oshawa</t>
  </si>
  <si>
    <t>Thornhill</t>
  </si>
  <si>
    <t>Richmond Hill</t>
  </si>
  <si>
    <t>Scarborough Centre</t>
  </si>
  <si>
    <t>Scarborough Southwest</t>
  </si>
  <si>
    <t>Willowdale</t>
  </si>
  <si>
    <t>York Centre</t>
  </si>
  <si>
    <t>Don Valley East</t>
  </si>
  <si>
    <t>Don Valley West</t>
  </si>
  <si>
    <t>Toronto Centre</t>
  </si>
  <si>
    <t>Davenport</t>
  </si>
  <si>
    <t>Etobicoke North</t>
  </si>
  <si>
    <t xml:space="preserve">Etobicoke Centre </t>
  </si>
  <si>
    <t>Etobicoke Lakeshore</t>
  </si>
  <si>
    <t>Brampton West</t>
  </si>
  <si>
    <t>Oakville</t>
  </si>
  <si>
    <t>Brent Bouteiller, Green</t>
  </si>
  <si>
    <t>Burlington</t>
  </si>
  <si>
    <t>Hamilton Centre</t>
  </si>
  <si>
    <t>Hamilton Mountain</t>
  </si>
  <si>
    <t>St. Catharines</t>
  </si>
  <si>
    <t>Niagara Falls</t>
  </si>
  <si>
    <t>Kitchener Centre</t>
  </si>
  <si>
    <t>Cambridge</t>
  </si>
  <si>
    <t xml:space="preserve">ERR </t>
  </si>
  <si>
    <t>Guelph</t>
  </si>
  <si>
    <t>Simcoe North</t>
  </si>
  <si>
    <t>Oxford</t>
  </si>
  <si>
    <t>London North Centre</t>
  </si>
  <si>
    <t>London West</t>
  </si>
  <si>
    <t>Essex</t>
  </si>
  <si>
    <t>Sault Ste. Marie</t>
  </si>
  <si>
    <t>Kenora</t>
  </si>
  <si>
    <t>Winnipeg South Centre</t>
  </si>
  <si>
    <t>Winnipeg South</t>
  </si>
  <si>
    <t>Winnipeg Centre</t>
  </si>
  <si>
    <t xml:space="preserve">Winnipeg North </t>
  </si>
  <si>
    <t>Prince Albert</t>
  </si>
  <si>
    <t>Calgary Centre</t>
  </si>
  <si>
    <t>Edmonton Centre</t>
  </si>
  <si>
    <t xml:space="preserve">North Vancouver </t>
  </si>
  <si>
    <t>Vancouver Centre</t>
  </si>
  <si>
    <t>Vancouver Kingsway</t>
  </si>
  <si>
    <t>Vancouver Quadra</t>
  </si>
  <si>
    <t>Vancouver South</t>
  </si>
  <si>
    <t>Vancouver East</t>
  </si>
  <si>
    <t>Abbotsford</t>
  </si>
  <si>
    <t>Victoria</t>
  </si>
  <si>
    <t xml:space="preserve">The rounding method is highest remainder, for the same reason the OCA chose it: it's the simplest. </t>
  </si>
  <si>
    <t>ROC</t>
  </si>
  <si>
    <t xml:space="preserve">  </t>
  </si>
  <si>
    <t xml:space="preserve">It can work poorly in very small regions where Ste. Lague should arguably be used instead. </t>
  </si>
  <si>
    <t xml:space="preserve">West </t>
  </si>
  <si>
    <t xml:space="preserve">Prairies </t>
  </si>
  <si>
    <t xml:space="preserve">Nova Scotia 11 (7 + 4) </t>
  </si>
  <si>
    <t>New Brunswick 10 (6+4)</t>
  </si>
  <si>
    <t xml:space="preserve">Yukon </t>
  </si>
  <si>
    <t xml:space="preserve">Nunavut </t>
  </si>
  <si>
    <t xml:space="preserve">Northern Ontario 9 (6 +3) </t>
  </si>
  <si>
    <t>Labrador (remains a local seat)</t>
  </si>
  <si>
    <t>Lethbridge (90% urban)</t>
  </si>
  <si>
    <t>Linda Duncan, NDP;</t>
  </si>
  <si>
    <t>Irene Mathyssen, NDP</t>
  </si>
  <si>
    <t>Matthew Dubé, NDP (Yves Lessard, Bloc)</t>
  </si>
  <si>
    <t xml:space="preserve">Mont-Royal </t>
  </si>
  <si>
    <t xml:space="preserve">Charlie Angus, NDP </t>
  </si>
  <si>
    <t>Carol Hughes, NDP</t>
  </si>
  <si>
    <t>Rivière-du-Nord (67% in Montreal CMA)</t>
  </si>
  <si>
    <t>Saint-Laurent</t>
  </si>
  <si>
    <t>Vimy</t>
  </si>
  <si>
    <t>Terrebonne</t>
  </si>
  <si>
    <t>Bonavista—Burin—Trinity</t>
  </si>
  <si>
    <t>Coast of Bays—Central—Notre Dame</t>
  </si>
  <si>
    <t>Long Range Mountains</t>
  </si>
  <si>
    <t>Elected by winner-take-all</t>
  </si>
  <si>
    <t>or Rodger Cuzner, Lib</t>
  </si>
  <si>
    <t xml:space="preserve">Mirabel (new) </t>
  </si>
  <si>
    <t>Brossard—Saint-Lambert</t>
  </si>
  <si>
    <t>La Prairie (new)</t>
  </si>
  <si>
    <t>Robert Aubin, NDP</t>
  </si>
  <si>
    <t>Jonquière</t>
  </si>
  <si>
    <t>Lac-Saint-Jean</t>
  </si>
  <si>
    <t>Lévis—Lotbinière</t>
  </si>
  <si>
    <t>Bellechasse—Les Etchemins—Lévis</t>
  </si>
  <si>
    <t>Guy Caron, NDP</t>
  </si>
  <si>
    <t>Montcalm (51.4% in Montreal CMA)</t>
  </si>
  <si>
    <t>Nepean</t>
  </si>
  <si>
    <t>Bay of Quinte</t>
  </si>
  <si>
    <t>Whitby</t>
  </si>
  <si>
    <t>Ajax</t>
  </si>
  <si>
    <t>Aurora—Oak Ridges—Richmond Hill (new)</t>
  </si>
  <si>
    <t xml:space="preserve">Markham—Stouffville </t>
  </si>
  <si>
    <t>Scarborough North</t>
  </si>
  <si>
    <t>Spadina—Fort York</t>
  </si>
  <si>
    <t>Brampton North</t>
  </si>
  <si>
    <t>Brampton East</t>
  </si>
  <si>
    <t>Mississauga—Erin Mills</t>
  </si>
  <si>
    <t xml:space="preserve">Mississauga—Streetsville </t>
  </si>
  <si>
    <t>Mississauga—Lakeshore</t>
  </si>
  <si>
    <t>Mississauga—Malton</t>
  </si>
  <si>
    <t>York South—Weston</t>
  </si>
  <si>
    <t>Parkdale—High Park</t>
  </si>
  <si>
    <t>Eglinton—Lawrence</t>
  </si>
  <si>
    <t>Beaches—East York</t>
  </si>
  <si>
    <t>Scarborough—Agincourt</t>
  </si>
  <si>
    <t>Scarborough—Guildwood</t>
  </si>
  <si>
    <t>Toronto—Danforth</t>
  </si>
  <si>
    <t>Markham—Unionville (new)</t>
  </si>
  <si>
    <t>Ottawa West—Nepean</t>
  </si>
  <si>
    <t>Stormont—Dundas—South Glengarry</t>
  </si>
  <si>
    <t>Renfrew—Nipissing—Pembroke</t>
  </si>
  <si>
    <t>Northumberland—Peterborough South</t>
  </si>
  <si>
    <t>Haliburton—Kawartha Lakes—Brock (10% Brock)</t>
  </si>
  <si>
    <t>Pickering—Uxbridge</t>
  </si>
  <si>
    <t>Hamilton East—Stoney Creek</t>
  </si>
  <si>
    <t>Kitchener—Conestoga</t>
  </si>
  <si>
    <t>Haldimand—Norfolk</t>
  </si>
  <si>
    <t>London—Fanshawe</t>
  </si>
  <si>
    <t>Elgin—Middlesex—London</t>
  </si>
  <si>
    <t>Bruce—Grey—Owen Sound</t>
  </si>
  <si>
    <t>Sarnia—Lambton</t>
  </si>
  <si>
    <t>Windsor—Tecumseh</t>
  </si>
  <si>
    <t>Windsor West</t>
  </si>
  <si>
    <t>Timmins—James Bay</t>
  </si>
  <si>
    <t>Algoma—Manitoulin—Kapuskasing</t>
  </si>
  <si>
    <t xml:space="preserve">Thunder Bay—Superior North </t>
  </si>
  <si>
    <t xml:space="preserve">Thunder Bay—Rainy River </t>
  </si>
  <si>
    <t>Kanata—Carleton</t>
  </si>
  <si>
    <t>Vaughan—Woodbridge</t>
  </si>
  <si>
    <t xml:space="preserve">York—Simcoe </t>
  </si>
  <si>
    <t>Newmarket—Aurora</t>
  </si>
  <si>
    <t>Oakville North—Burlington (55% in Oakville)</t>
  </si>
  <si>
    <t>Hamilton West—Ancaster—Dundas</t>
  </si>
  <si>
    <t>Niagara West</t>
  </si>
  <si>
    <t>Niagara Centre</t>
  </si>
  <si>
    <t>Barrie—Springwater—Oro-Medonte</t>
  </si>
  <si>
    <t>Simcoe—Grey (94.5% in Simcoe)</t>
  </si>
  <si>
    <t>Parry Sound—Muskoka (63.6% in Muskoka)</t>
  </si>
  <si>
    <t>Waterloo</t>
  </si>
  <si>
    <t>Perth—Wellington (28.4% in Wellington)</t>
  </si>
  <si>
    <t>Huron—Bruce (43.6% in Bruce)</t>
  </si>
  <si>
    <t>Lambton—Kent—Middlesex (56.6% Middlesex)</t>
  </si>
  <si>
    <t>Chatham-Kent—Leamington</t>
  </si>
  <si>
    <t xml:space="preserve">Nickel Belt </t>
  </si>
  <si>
    <t>Nipissing—Timiskaming</t>
  </si>
  <si>
    <t xml:space="preserve">Sudbury </t>
  </si>
  <si>
    <t xml:space="preserve">Provencher </t>
  </si>
  <si>
    <t xml:space="preserve">Regina—Lewvan </t>
  </si>
  <si>
    <t>Saskatoon West</t>
  </si>
  <si>
    <t>Saskatoon—University</t>
  </si>
  <si>
    <t>Saskatoon—Grasswood</t>
  </si>
  <si>
    <t>Calgary Shepard (new)</t>
  </si>
  <si>
    <t>Calgary Rocky Ridge (new)</t>
  </si>
  <si>
    <t>Calgary Midnapore</t>
  </si>
  <si>
    <t>Calgary Confederation</t>
  </si>
  <si>
    <t>Calgary Heritage</t>
  </si>
  <si>
    <t>Calgary Signal Hill</t>
  </si>
  <si>
    <t>Calgary Forest Lawn</t>
  </si>
  <si>
    <t>Calgary Skyview</t>
  </si>
  <si>
    <t>Red Deer—Mountain View</t>
  </si>
  <si>
    <t>Battle River—Crowfoot</t>
  </si>
  <si>
    <t>Edmonton West</t>
  </si>
  <si>
    <t>Edmonton Griesbach</t>
  </si>
  <si>
    <t>Edmonton Mill Woods</t>
  </si>
  <si>
    <t>Edmonton Riverbend</t>
  </si>
  <si>
    <t>Yellowhead (16% in Edmonton CMA)</t>
  </si>
  <si>
    <t>Peace River—Westlock (new)</t>
  </si>
  <si>
    <t>Fort McMurray—Cold Lake</t>
  </si>
  <si>
    <t>Lakeland</t>
  </si>
  <si>
    <t>Sherwood Park—Fort Saskatchewan</t>
  </si>
  <si>
    <t>Delta (new)</t>
  </si>
  <si>
    <t>Vancouver Granville (new)</t>
  </si>
  <si>
    <t>Burnaby South (new)</t>
  </si>
  <si>
    <t>Mission—Matsqui—Fraser Canyon (new)</t>
  </si>
  <si>
    <t>Cloverdale—Langley City (new)</t>
  </si>
  <si>
    <t>Fleetwood—Port Kells</t>
  </si>
  <si>
    <t xml:space="preserve">Skeena—Bulkley Valley </t>
  </si>
  <si>
    <t>Cariboo—Prince George</t>
  </si>
  <si>
    <t>Kamloops—Thompson—Cariboo</t>
  </si>
  <si>
    <t>Kelowna—Lake Country</t>
  </si>
  <si>
    <t>Kootenay—Columbia</t>
  </si>
  <si>
    <t>Saanich—Gulf Islands</t>
  </si>
  <si>
    <t>Nathan Cullen, NDP</t>
  </si>
  <si>
    <t>Nanaimo—Ladysmith (new)</t>
  </si>
  <si>
    <t>Montmagny—L'Islet—Kamouraska—Rivière-du-Loup (57% in Bas-St-Laurent)</t>
  </si>
  <si>
    <t>Avignon—La Mitis—Matane—Matapédia</t>
  </si>
  <si>
    <t>Gaspésie—Les-Iles-de-la-Madeleine</t>
  </si>
  <si>
    <t>Portneuf—Jacques-Cartier</t>
  </si>
  <si>
    <t>Beauport—Limoilou</t>
  </si>
  <si>
    <t xml:space="preserve">Charlesbourg—Haute-Saint-Charles </t>
  </si>
  <si>
    <t>Mégantic—L'Érable (48.6% in Ch-App, 26.3% in C-du-Q, 25.1% in Estrie)</t>
  </si>
  <si>
    <t>Richmond—Arthabaska (66.6% C-du-Q, 33.4% Estrie)</t>
  </si>
  <si>
    <t>Orléans</t>
  </si>
  <si>
    <t>Northwest Territories</t>
  </si>
  <si>
    <t>Courtenay—Alberni</t>
  </si>
  <si>
    <t>South Okanagan–West Kootenay</t>
  </si>
  <si>
    <t>Chilliwack—Hope</t>
  </si>
  <si>
    <t>Richmond Centre</t>
  </si>
  <si>
    <t>Steveston—Richmond East</t>
  </si>
  <si>
    <t>New Westminster—Burnaby</t>
  </si>
  <si>
    <t>Burnaby North—Seymour</t>
  </si>
  <si>
    <t>Port Moody—Coquitlam</t>
  </si>
  <si>
    <t>Coquitlam—Port Coquitlam</t>
  </si>
  <si>
    <t>Pitt Meadows—Maple Ridge</t>
  </si>
  <si>
    <t>Surrey Centre</t>
  </si>
  <si>
    <t>Surrey—Newton</t>
  </si>
  <si>
    <t>South Surrey—White Rock</t>
  </si>
  <si>
    <t xml:space="preserve">Langley—Aldergrove </t>
  </si>
  <si>
    <t>Moose Jaw—Lake Centre—Lanigan</t>
  </si>
  <si>
    <t>Markham—Thornhill</t>
  </si>
  <si>
    <t>St. John's South—Mount Pearl</t>
  </si>
  <si>
    <t xml:space="preserve">Sydney—Victoria </t>
  </si>
  <si>
    <t xml:space="preserve">Cape Breton—Canso </t>
  </si>
  <si>
    <t>Cumberland—Colchester</t>
  </si>
  <si>
    <t>Sackville—Preston—Chezzetcook</t>
  </si>
  <si>
    <t>Dartmouth—Cole Harbour</t>
  </si>
  <si>
    <t>Kings—Hants</t>
  </si>
  <si>
    <t>Madawaska—Restigouche</t>
  </si>
  <si>
    <t>Acadie—Bathurst</t>
  </si>
  <si>
    <t>Miramichi—Grand Lake</t>
  </si>
  <si>
    <t xml:space="preserve">Moncton—Riverview—Dieppe </t>
  </si>
  <si>
    <t>Saint John—Rothesay</t>
  </si>
  <si>
    <t>Ahuntsic—Cartierville</t>
  </si>
  <si>
    <t>Saint-Léonard—Saint-Michel</t>
  </si>
  <si>
    <t xml:space="preserve">Rosemont—La Petite-Patrie </t>
  </si>
  <si>
    <t xml:space="preserve">Laurier—Sainte-Marie </t>
  </si>
  <si>
    <t>Pierrefonds—Dollard</t>
  </si>
  <si>
    <t>Notre-Dame-de-Grâce—Westmount</t>
  </si>
  <si>
    <t>Laval—Les Îles</t>
  </si>
  <si>
    <t>Salaberry—Suroît</t>
  </si>
  <si>
    <t>Hull—Aylmer</t>
  </si>
  <si>
    <t>Laurentides—Labelle</t>
  </si>
  <si>
    <t>Abitibi—Témiscamingue</t>
  </si>
  <si>
    <t>Abitibi—Baie-James—Nunavik—Eeyou</t>
  </si>
  <si>
    <t xml:space="preserve">Saint-Hyacinthe—Bagot </t>
  </si>
  <si>
    <t>Berthier—Maskinongé (54.8% in Lanaudiere)</t>
  </si>
  <si>
    <t>Saint-Maurice—Champlain</t>
  </si>
  <si>
    <t>Saint Boniface—Saint Vital</t>
  </si>
  <si>
    <t>Charleswood—St. James—Assiniboia—Headingly</t>
  </si>
  <si>
    <t>Elmwood—Transcona</t>
  </si>
  <si>
    <t>Kildonan—St. Paul</t>
  </si>
  <si>
    <t>Selkirk—Interlake—Eastman</t>
  </si>
  <si>
    <t>Portage—Lisgar</t>
  </si>
  <si>
    <t>Brandon—Souris</t>
  </si>
  <si>
    <t>Dauphin—Swan River—Neepawa</t>
  </si>
  <si>
    <t>Churchill—Keewatinook Aski</t>
  </si>
  <si>
    <t>Regina—Qu'Appelle</t>
  </si>
  <si>
    <t>Regina—Wascana</t>
  </si>
  <si>
    <t>Yorkton—Melville</t>
  </si>
  <si>
    <t>Souris—Moose Mountain</t>
  </si>
  <si>
    <t>Cypress Hills—Grasslands</t>
  </si>
  <si>
    <t>Battlefords—Lloydminster</t>
  </si>
  <si>
    <t>Desnethé—Missinippi—Churchill River</t>
  </si>
  <si>
    <t>Calgary Nose Hill</t>
  </si>
  <si>
    <t>St. Albert—Edmonton</t>
  </si>
  <si>
    <t>Edmonton Strathcona</t>
  </si>
  <si>
    <t>Central Okanagan—Similkameen—Nicola</t>
  </si>
  <si>
    <t>North Okanagan—Shuswap</t>
  </si>
  <si>
    <t>Prince George—Peace River—Northern Rockies</t>
  </si>
  <si>
    <t>MIXED MEMBER MODEL, LIKE THE RECOMMENDATION OF THE LAW COMMISSION OF CANADA (2004)</t>
  </si>
  <si>
    <t>Compton—Stanstead (46% in City of Sherbrooke)</t>
  </si>
  <si>
    <t>Carleton (new)</t>
  </si>
  <si>
    <t>Hastings—Lennox &amp; Addington (new)</t>
  </si>
  <si>
    <t>Barrie—Innisfil (new)</t>
  </si>
  <si>
    <t>Don Valley North (new)</t>
  </si>
  <si>
    <t>Brampton Centre (new)</t>
  </si>
  <si>
    <t>Brampton South (new)</t>
  </si>
  <si>
    <t>Mississauga Centre (new)</t>
  </si>
  <si>
    <t>Milton (new)</t>
  </si>
  <si>
    <t>Kitchener South—Hespeler (new)</t>
  </si>
  <si>
    <t>Flamborough—Glanbrook (new)</t>
  </si>
  <si>
    <t>University—Rosedale (new)</t>
  </si>
  <si>
    <t>Scarborough—Rouge Park (new)</t>
  </si>
  <si>
    <t>Saskatchewan 14 (9+5)</t>
  </si>
  <si>
    <t xml:space="preserve">Newfoundland &amp; Labrador 7 (5 + 2) </t>
  </si>
  <si>
    <t>Tobique—Mactaquac (20% within Fredericton CMA)</t>
  </si>
  <si>
    <t>New Brunswick Southwest (28% within Fredericton CMA)</t>
  </si>
  <si>
    <t>Fundy Royal (43% within St. John CMA)</t>
  </si>
  <si>
    <t>Montarville (23% in Longueuil city)</t>
  </si>
  <si>
    <t>Surrey—Richmond—Abbotsford—Langley 12 (7+5)</t>
  </si>
  <si>
    <t xml:space="preserve">Vancouver—Burnaby—North Shore—Maple Ridge 14 (9+5) </t>
  </si>
  <si>
    <t>York—Durham 15 (9+6)</t>
  </si>
  <si>
    <t>Peterborough—Kawartha</t>
  </si>
  <si>
    <t>Gerry Ritz, Con; or Glenn Tait, NDP</t>
  </si>
  <si>
    <t xml:space="preserve">Brantford—Brant </t>
  </si>
  <si>
    <t>Bow River (new) (27% in Calgary CMA)</t>
  </si>
  <si>
    <t>Foothills (10% in Calgary CMA)</t>
  </si>
  <si>
    <t>Banff—Airdrie (73% in Calgary CMA)</t>
  </si>
  <si>
    <t>Edmonton—Wetaskiwin (new) (76% in Edmonton CMA)</t>
  </si>
  <si>
    <t>Edmonton Manning (new)</t>
  </si>
  <si>
    <t>Humber River—Black Creek</t>
  </si>
  <si>
    <t>Mississauga East—Cooksville</t>
  </si>
  <si>
    <t>Carlton Trail—Eagle Creek</t>
  </si>
  <si>
    <t>Longueuil—Saint-Hubert</t>
  </si>
  <si>
    <t>Pierre-Boucher—Les Patriotes—Verchères (92% in Montreal CMA)</t>
  </si>
  <si>
    <t>Longueuil—Charles-LeMoyne</t>
  </si>
  <si>
    <t>Marc-Aurèle-Fortin (new)</t>
  </si>
  <si>
    <t xml:space="preserve">Thérèse-De Blainville  </t>
  </si>
  <si>
    <t>Leeds—Grenville—Thousand Islands and Rideau Lakes</t>
  </si>
  <si>
    <t>Lanark—Frontenac—Kingston</t>
  </si>
  <si>
    <t>Toronto—St. Paul’s</t>
  </si>
  <si>
    <t>Dorval—Lachine—LaSalle</t>
  </si>
  <si>
    <t>LaSalle—Émard—Verdun</t>
  </si>
  <si>
    <t>Châteauguay—Lacolle (26% in RCM Les Jardins-de-Napierville)</t>
  </si>
  <si>
    <t>Beloeil—Chambly (88% in Montreal CMA)</t>
  </si>
  <si>
    <t>Vaudreuil—Soulanges</t>
  </si>
  <si>
    <t>North Island—Powell River</t>
  </si>
  <si>
    <t xml:space="preserve">Total MPs </t>
  </si>
  <si>
    <t>Red Deer—Lacombe</t>
  </si>
  <si>
    <t>Medicine Hat—Cardston—Warner (83% urban)</t>
  </si>
  <si>
    <t>Grande Prairie—Mackenzie</t>
  </si>
  <si>
    <t>Sturgeon River—Parkland (93% in Edmonton CMA)</t>
  </si>
  <si>
    <t>Ville-Marie—Le Sud-Ouest—Île-des-Soeurs</t>
  </si>
  <si>
    <t>Brome—Missisquoi (62.6% in Montérégie)</t>
  </si>
  <si>
    <t>Shefford (93.5% in Montérégie)</t>
  </si>
  <si>
    <t>Bécancour—Nicolet—Saurel (54.3% Monté, 45.7% C-du-Q)</t>
  </si>
  <si>
    <t>Chicoutimi—Le Fjord</t>
  </si>
  <si>
    <t>Beauport—Côte-de-Beaupré—Île d’Orléans—​Charlevoix</t>
  </si>
  <si>
    <t>Rimouski-Neigette—Témiscouata—Les Basques</t>
  </si>
  <si>
    <t>British Columbia 42 (27+15), 4 regions @10.5</t>
  </si>
  <si>
    <t>In this model eight present ridings generally become five larger ridings. Local ridings are usually 60% bigger than today.</t>
  </si>
  <si>
    <t>BC Interior and North 9 (6+3)</t>
  </si>
  <si>
    <t>Esquimalt—Saanich—Sooke</t>
  </si>
  <si>
    <t>King—Vaughan (new) (17% in King)</t>
  </si>
  <si>
    <t>With three extra:</t>
  </si>
  <si>
    <t>1 more Con</t>
  </si>
  <si>
    <t>Cowichan—Malahat—Langford (31% in Capital Region)</t>
  </si>
  <si>
    <t>Lib bonus 1 from Con</t>
  </si>
  <si>
    <t>province-wide</t>
  </si>
  <si>
    <t>Michelle Rempel, Con; or Bruce Kaufman, NDP</t>
  </si>
  <si>
    <t xml:space="preserve">Elizabeth May, Green; </t>
  </si>
  <si>
    <t>Sheri Benson, NDP; or Lisa Abbott, Lib</t>
  </si>
  <si>
    <t>Scott Simms, Lib; Kevin O'Brien, Con</t>
  </si>
  <si>
    <t xml:space="preserve">Wayne Easter, Lib; </t>
  </si>
  <si>
    <t xml:space="preserve">Geoff Regan, Lib; </t>
  </si>
  <si>
    <t xml:space="preserve">Scott Brison, Lib; </t>
  </si>
  <si>
    <t xml:space="preserve">Dominic LeBlanc, Lib; </t>
  </si>
  <si>
    <t>Neil Ellis, Lib;</t>
  </si>
  <si>
    <t>Kim Rudd, Lib</t>
  </si>
  <si>
    <t>Maryam Monsef, Lib; Dave Nickle NDP</t>
  </si>
  <si>
    <t>Kate Young, Lib; (Ed Holder, Con)</t>
  </si>
  <si>
    <t>1 more NDP</t>
  </si>
  <si>
    <t>or Sean Casey, Lib; Joe Byrne, NDP</t>
  </si>
  <si>
    <t xml:space="preserve">Lawrence MacAulay, Lib; </t>
  </si>
  <si>
    <t>Jason Kenney, Con; Laura Weston, NDP</t>
  </si>
  <si>
    <t>Kerry Diotte, Con; Janis Irwin, NDP</t>
  </si>
  <si>
    <t xml:space="preserve">Stephen Fuhr, Lib; (Ron Cannan, Con); </t>
  </si>
  <si>
    <t>Richard Cannings, NDP</t>
  </si>
  <si>
    <t>Votes per MP</t>
  </si>
  <si>
    <t>Lisa Raitt, Con;</t>
  </si>
  <si>
    <t>Metropolitan Montreal 38</t>
  </si>
  <si>
    <t>Linda Lapointe, Lib; or Laurin Liu, NDP; Felic Pinel, BQ; Erick Gauthier, Con</t>
  </si>
  <si>
    <t>Anthony Housefather, Lib; Robert Libman, Con</t>
  </si>
  <si>
    <t>Karine Trudel, NDP; Jean-Francois Caron, Bloc</t>
  </si>
  <si>
    <t>David McGuinty, Lib;</t>
  </si>
  <si>
    <t xml:space="preserve">Francis Drouin, Lib; or Pierre Lemieux, Con; </t>
  </si>
  <si>
    <t xml:space="preserve">Cheryl Gallant, Con; </t>
  </si>
  <si>
    <t>Karen McCrimmon, Lib; Walter Pamic, Con</t>
  </si>
  <si>
    <t>Anita Vandenbeld, Lib; (or Marlene Rivier NDP)</t>
  </si>
  <si>
    <t>Mauril Bélanger, Lib; or Emilie Taman, NDP</t>
  </si>
  <si>
    <t>Ken McDonald (Lib)</t>
  </si>
  <si>
    <t>Judy Foote, Lib;</t>
  </si>
  <si>
    <t xml:space="preserve">Yvonne Jones, Lib; (Peter Penashue, Con); </t>
  </si>
  <si>
    <t>Seamus O'Regan, Lib</t>
  </si>
  <si>
    <t>Bill Casey, Lib; Scott Armstrong, Con;</t>
  </si>
  <si>
    <t>Darrell Samson, Lib; Peter Stoffer, NDP;</t>
  </si>
  <si>
    <t xml:space="preserve">Andy Fillmore, Lib; Megan Leslie, NDP </t>
  </si>
  <si>
    <t xml:space="preserve">Rene Arseneault, Lib; Rosaire L'Italien, NDP; Bernard Valcourt, Con; </t>
  </si>
  <si>
    <t>Serge Cormier, Lib; Jason Godin, NDP</t>
  </si>
  <si>
    <t xml:space="preserve">Ginette Petitpas Taylor, Lib; (or Robert Goguen, Con) </t>
  </si>
  <si>
    <t>Alaina Lockhart, Lib; Rob Moore, Con; or Jennifer McKenzie, NDP</t>
  </si>
  <si>
    <t>Karen Ludwig, Lib; John Williamson, Con</t>
  </si>
  <si>
    <t>Matt DeCourcey, Lib; Keith Ashfield, Con; (Mary Lou Babineau, Green)</t>
  </si>
  <si>
    <t>Bob Saroya, Con</t>
  </si>
  <si>
    <t>Mario Beaulieu, Bloc; Eve Peclet, NDP</t>
  </si>
  <si>
    <t>Justin Trudeau, Lib; or Anne Lagace Dowson, NDP</t>
  </si>
  <si>
    <t xml:space="preserve">Nicola Di Iorio, Lib; </t>
  </si>
  <si>
    <t xml:space="preserve">Emmanuel Dubourg, Lib; </t>
  </si>
  <si>
    <t xml:space="preserve">Pablo Rodriguez, Lib; Paulina Ayala, NDP; Guy Croteau, Con; </t>
  </si>
  <si>
    <t xml:space="preserve">Francis Scarpaleggia, Lib; </t>
  </si>
  <si>
    <t>Xavier Barsalou-Duval, Bloc; Lucie Gagnon, Lib; JiCi Lauzon, Green</t>
  </si>
  <si>
    <t>Jean-Claude Poissant, Lib;</t>
  </si>
  <si>
    <t xml:space="preserve">Brenda Shanahan, Lib; Sylvain Chicoine, NDP; </t>
  </si>
  <si>
    <t xml:space="preserve">Jean Rioux,Lib; Hans Marotte, NDP; </t>
  </si>
  <si>
    <t xml:space="preserve">Luc Theriault, Bloc; </t>
  </si>
  <si>
    <t xml:space="preserve">Gabriel Ste-Marie, Bloc; </t>
  </si>
  <si>
    <t xml:space="preserve">David Graham, Lib; </t>
  </si>
  <si>
    <t xml:space="preserve">Steve MacKinnon, Lib; Françoise Boivin, NDP; </t>
  </si>
  <si>
    <t>Greg Fergus, Lib; Nycole Turmel, NDP</t>
  </si>
  <si>
    <t xml:space="preserve">Romeo Saganash, NDP; </t>
  </si>
  <si>
    <t xml:space="preserve">Christine Moore, NDP; </t>
  </si>
  <si>
    <t>Ramez Ayoub, Lib; Alain Giguère, NDP; Manuel Puga, Con; (Andrew Carkner, Green)</t>
  </si>
  <si>
    <t>Pierre-Luc Dusseault, NDP; (Caroline Bouchard, Bloc)</t>
  </si>
  <si>
    <t xml:space="preserve">Marie-Claude Bibeau, Lib; (Jean Rousseau, NDP); or France Bonsant, Bloc; </t>
  </si>
  <si>
    <t xml:space="preserve">Pierre Breton, Lib; </t>
  </si>
  <si>
    <t xml:space="preserve">Alain Rayes, Con; </t>
  </si>
  <si>
    <t>Luc Berthold, Con</t>
  </si>
  <si>
    <t>Francois-Philippe Champagne, Lib</t>
  </si>
  <si>
    <t>Maxime Bernier, Con;</t>
  </si>
  <si>
    <t xml:space="preserve">Jacques Gourde, Con; </t>
  </si>
  <si>
    <t xml:space="preserve">Bernard Genereux, Con; Marie-Josee Normand, Lib; François Lapointe, NDP; </t>
  </si>
  <si>
    <t>Remi Masse, Lib; Kedina Fleury-Samson, Bloc;</t>
  </si>
  <si>
    <t>Diane Lebouthillier, Lib; Philip Toone, NDP;</t>
  </si>
  <si>
    <t>Gerard Daltell, Con; (Daniel Caron, NDP);</t>
  </si>
  <si>
    <t xml:space="preserve">Joel Lightbound, Lib; (Denis Blanchette, NDP); </t>
  </si>
  <si>
    <t xml:space="preserve">Pierre-Paul Hus, Con; (Anne-Marie Day, NDP); </t>
  </si>
  <si>
    <t xml:space="preserve">Alupa Clarke, Con; Raymond Côté, NDP; </t>
  </si>
  <si>
    <t>Joel Godin, Con; (or Élaine Michaud, NDP)</t>
  </si>
  <si>
    <t>Marilene Gill, Bloc; (Jonathan Genest-Jourdain, NDP)</t>
  </si>
  <si>
    <t xml:space="preserve">Denis Lemieux, Lib; or Dany Morin, NDP; </t>
  </si>
  <si>
    <t>Denis Lebel, Con; or Giselle Dallaire, NDP</t>
  </si>
  <si>
    <t xml:space="preserve">Andrew Leslie, Lib; (or Royal Galipeau, Con); </t>
  </si>
  <si>
    <t xml:space="preserve">Scott Reid, Con; (John Fenik, NDP); </t>
  </si>
  <si>
    <t>Leona Alleslev, Lib; Costas Menegakis, Con</t>
  </si>
  <si>
    <t xml:space="preserve">Kyle Peterson, Lib; (Lois Brown, Con); (or Vanessa Long, Green) </t>
  </si>
  <si>
    <t xml:space="preserve">Jane Philpott, Lib; (or Paul Calandra, Con); </t>
  </si>
  <si>
    <t>Peter Van Loan, Con; (or Sylvia Gerl NDP); (Mark Viitala, Green)</t>
  </si>
  <si>
    <t xml:space="preserve">Peter Kent, Con; </t>
  </si>
  <si>
    <t>Deb Shulte, Lib; Konstantin Toubis, Con;</t>
  </si>
  <si>
    <t>Francesco Sorbara, Lib; (Julian Fantino, Con)</t>
  </si>
  <si>
    <t>Jennifer O'Connell, Lib; (or Corneliu Chisu, Con)</t>
  </si>
  <si>
    <t xml:space="preserve">Mark Holland, Lib; (Chris Alexander, Con); </t>
  </si>
  <si>
    <t>Celina Caesar-Chavannes, Lib</t>
  </si>
  <si>
    <t>Colin Carrie, Con; Mary Fowler, NDP</t>
  </si>
  <si>
    <t>Erin O'Toole, Con</t>
  </si>
  <si>
    <t>Arnold Chan, Lib; Bin Chang,  Con</t>
  </si>
  <si>
    <t>John McKay, Lib; (Chuck Konkel, Con);</t>
  </si>
  <si>
    <t xml:space="preserve">Julie Dabrusin, Lib; Craig Scott, NDP; (Chris Tolley, Green); </t>
  </si>
  <si>
    <t>Nathaniel Erskine-Smith, Lib; Matthew Kellway, NDP</t>
  </si>
  <si>
    <t>Bill Morneau, Lib; or Linda McQuaig, NDP;</t>
  </si>
  <si>
    <t>Adam Vaughan, Lib; or Olivia Chow, NDP;</t>
  </si>
  <si>
    <t>Geng Tan, Lib; Joe Daniel, Con</t>
  </si>
  <si>
    <t>Ali Ehsassi, Lib; (or Chungsen Leung, Con);</t>
  </si>
  <si>
    <t xml:space="preserve">Michael Levitt, Lib; Mark Adler, Con; </t>
  </si>
  <si>
    <t xml:space="preserve">Judy Sgro, Lib; </t>
  </si>
  <si>
    <t>Julie Dzerowicz, Lib; Andrew Cash, NDP</t>
  </si>
  <si>
    <t>Kamal Khera, Lib</t>
  </si>
  <si>
    <t>Sonia Sidhu, Lib; (Kyle Seeback, Con)</t>
  </si>
  <si>
    <t xml:space="preserve">Raj Grewal, Lib; Harbaljit Singh Kahlon, NDP; </t>
  </si>
  <si>
    <t xml:space="preserve">David Tilson, Con; Nancy Urekar, Green; </t>
  </si>
  <si>
    <t>Navdeep Bains, Lib; or Dianne Douglas, ND</t>
  </si>
  <si>
    <t>Peter Fonseca, Lib; (or Wladyslaw Lizon, Con)</t>
  </si>
  <si>
    <t>Sven Spengemann, Lib; Stella Ambler, Con;</t>
  </si>
  <si>
    <t>!qra Khalid, Lib; Robert Dechert, Con;</t>
  </si>
  <si>
    <t>Pam Danoff, Lib; Effie Triantafilopoulos, Con</t>
  </si>
  <si>
    <t>John Oliver, Lib; Terence Young, Con</t>
  </si>
  <si>
    <t>Bob Bratina, Lib; (Wayne Marston, NDP)</t>
  </si>
  <si>
    <t xml:space="preserve">Scott Duvall, NDP; </t>
  </si>
  <si>
    <t>Karina Gould, Lib; (Mike Wallace, Con);</t>
  </si>
  <si>
    <t>David Sweet, Con</t>
  </si>
  <si>
    <t>Phil McColeman, Con;</t>
  </si>
  <si>
    <t xml:space="preserve">Diane Finley, Con; </t>
  </si>
  <si>
    <t xml:space="preserve">Dean Allison, Con </t>
  </si>
  <si>
    <t xml:space="preserve">Chris Bittle, Lib; </t>
  </si>
  <si>
    <t>Vance Badawey, Lib; Malcolm Allen, NDP;</t>
  </si>
  <si>
    <t>Rob Nicholson, Con;</t>
  </si>
  <si>
    <t>Kelly Block, Con;</t>
  </si>
  <si>
    <t>Georgina Jolibois, NDP; Lawrence Joseph, Lib; (Rob Clarke, Con)</t>
  </si>
  <si>
    <t xml:space="preserve">Tom Lukiwski, Con; </t>
  </si>
  <si>
    <t xml:space="preserve">Ralph Goodale, Lib; </t>
  </si>
  <si>
    <t>Robert Gordon Kitchen, Con;</t>
  </si>
  <si>
    <t>Randy Hoback, Con; or Lon Borgerson, NDP</t>
  </si>
  <si>
    <t>John Brassard, Con; (or Colin Wilson, Lib) or Myrna Clark, NDP</t>
  </si>
  <si>
    <t>Michael Chong;</t>
  </si>
  <si>
    <t xml:space="preserve">Lloyd Longfield, Lib; Gord Miller, Green; </t>
  </si>
  <si>
    <t>Raj Saini, Lib; Susan Cadell, NDP; (Stephen Woodworth, Con);</t>
  </si>
  <si>
    <t xml:space="preserve">Bryan May, Lib; (Gary Goodyear, Con); </t>
  </si>
  <si>
    <t xml:space="preserve">Harold Albrecht, Con; </t>
  </si>
  <si>
    <t>Dave MacKenzie, Con; (Don McKay, Lib;)</t>
  </si>
  <si>
    <t>Dave Van Kesteren, Con; Katie Omstead, Lib;</t>
  </si>
  <si>
    <t>or Karen Louise Vecchio, Con; Lori Baldwin-Sands, Lib;</t>
  </si>
  <si>
    <t>Marc Serre, Lib; Claude Gravelle, NDP;</t>
  </si>
  <si>
    <t>Terry Sheehan, Lib; Bryan Hayes, Con;</t>
  </si>
  <si>
    <t>Patty Hajdu, Lib; (Bruce Hyer, Green)</t>
  </si>
  <si>
    <t xml:space="preserve">Don Rusnak, Lib; (John Rafferty, NDP); </t>
  </si>
  <si>
    <t>Anthony Rota, Lib; Jay Aspin, Con;</t>
  </si>
  <si>
    <t>Bob Nault, Lib; or Greg Rickford, Con; or Howard Hampton, NDP</t>
  </si>
  <si>
    <t xml:space="preserve">Dan Vandal, Lib; </t>
  </si>
  <si>
    <t xml:space="preserve">Kevin Lamoureux, Liberal; </t>
  </si>
  <si>
    <t xml:space="preserve">James Bezan, Con; </t>
  </si>
  <si>
    <t xml:space="preserve">Candice Bergen, Con </t>
  </si>
  <si>
    <t xml:space="preserve">Stephen J Harper, Con; </t>
  </si>
  <si>
    <t>Tom Kmiec, Con</t>
  </si>
  <si>
    <t>Kent Hehr, Lib; (Joan Crockatt, Con)</t>
  </si>
  <si>
    <t>Ron Liepert, Con; Kerry Cundal, Lib</t>
  </si>
  <si>
    <t>Pat Kelly, Con; Nirmala Naidoo, Lib</t>
  </si>
  <si>
    <t>Deepak Obhrai, Con; or Abdou Souraya, NDP; or Cam Stewart, Lib</t>
  </si>
  <si>
    <t>Darshan Singh Kang, Lib; Devinder Shory, Con; (or Sahavjir Singh, NDP)</t>
  </si>
  <si>
    <t>Blaine Calkins, Con</t>
  </si>
  <si>
    <t xml:space="preserve">Shannon Stubbs, Con </t>
  </si>
  <si>
    <t>Martin Shields, Con</t>
  </si>
  <si>
    <t xml:space="preserve">Earl Dreeshen, Con; Chandra Kastern, Lib; </t>
  </si>
  <si>
    <t xml:space="preserve">David Yurdiga, Con; Kyle Harrietha, Lib </t>
  </si>
  <si>
    <t xml:space="preserve">Randy Boissonnault (Lib); or Gil McGowan (NDP); </t>
  </si>
  <si>
    <t>Kelly McCauley, Con; Karen Leibovici, Lib;</t>
  </si>
  <si>
    <t>Amarjeet Sohi, Lib; (Tim Uppal, Con)</t>
  </si>
  <si>
    <t>Garnett Genuis, Con</t>
  </si>
  <si>
    <t>Rona Ambrose, Con</t>
  </si>
  <si>
    <t>Don Davies, NDP;</t>
  </si>
  <si>
    <t>Peter Julian, NDP;</t>
  </si>
  <si>
    <t>Harjit Sajjan, Lib; Wai Young, Con;</t>
  </si>
  <si>
    <t>Dan Rulmy, Lib; (or Mike Murray, Con); (or Bob D'Eith, NDP)</t>
  </si>
  <si>
    <t>Jonathan Wilkinson, Lib; Andrew Saxton, Con; or Claire Martin, Green</t>
  </si>
  <si>
    <t>Ron McKinnon, Lib; Douglas Horne, Con; (or Sara Norman, NDP)</t>
  </si>
  <si>
    <t>Kennedy Stewart, NDP; (or Grace Seear, Con)</t>
  </si>
  <si>
    <t>(even doubling Green vote does not give a second MP)</t>
  </si>
  <si>
    <t>Ed Fast, Con; or Stephen Fowler, Green</t>
  </si>
  <si>
    <t xml:space="preserve">Alice Wong, Con; (Lawrence Woo, Lib;) </t>
  </si>
  <si>
    <t>Carla Qualtrough, Lib; (Kerry-Lynne Findlay, Con)</t>
  </si>
  <si>
    <t xml:space="preserve">Randeep Sarai, Lib; Jasbir Sandhu, NDP; </t>
  </si>
  <si>
    <t>Sukh Dhaliwal, Lib; Jinny Sims, NDP;</t>
  </si>
  <si>
    <t>Ken Hardie, Lib; (Nina Grewal, Con);</t>
  </si>
  <si>
    <t xml:space="preserve">Dianne Watts, Con; </t>
  </si>
  <si>
    <t>Cathy McLeod, Con; (or Bill Sundu, NDP) (or Steve Powrie, Lib)</t>
  </si>
  <si>
    <t xml:space="preserve">Todd Doherty, Con; Tracy Calogheros, Lib; </t>
  </si>
  <si>
    <t>Bob Zimmer, Con; (or Elizabeth Biggar, Green)</t>
  </si>
  <si>
    <t xml:space="preserve">Dan Albas, Con; Karley Scott, Lib; </t>
  </si>
  <si>
    <t>Wayne Steski, NDP; (David Wikls, Con); (Bill Green, Green;)</t>
  </si>
  <si>
    <t xml:space="preserve">Murray Rankin, NDP; Jo-Ann Roberts, Green; </t>
  </si>
  <si>
    <t>(Would take  more than double Green votes to elect a Green MP)</t>
  </si>
  <si>
    <t>Marjolaine Boutin-Sweet, NDP; Simon Marchand, Bloc; (or Anne-Marie Saint-Cerny, Green)</t>
  </si>
  <si>
    <t>Faycal El-Khoury, Lib; or Roland Dick, Con; or Nancy Redhead, Bloc</t>
  </si>
  <si>
    <t xml:space="preserve">Meleanie Joly, Lib; or Maria Mourani, NDP; </t>
  </si>
  <si>
    <t>Eva Nassif, Lib;  or Anthony Mavros, Con</t>
  </si>
  <si>
    <t>With 15,000 more Green votes, 1 Green</t>
  </si>
  <si>
    <t>The winner-take-all results for the 338 ridings were 184 Liberals, 99 Conservatives, 44 NDP, 10 Bloc, 1 Green</t>
  </si>
  <si>
    <t xml:space="preserve">Brad Trost, Con; Claire Card, NDP; or Cynthia Block, Lib; </t>
  </si>
  <si>
    <t>Kevin A Sorenson , Con; (or Gary Kelly, Green)</t>
  </si>
  <si>
    <t>David Lametti, Lib; Hélène LeBlanc, NDP; Gilbert Paquette, Bloc; (Lorraine Banville, Green)</t>
  </si>
  <si>
    <t>Randall C. Garrison, NDP; David Merner, Lib; or Frances Litman, Green</t>
  </si>
  <si>
    <t>Bruce Stanton, Con; or Liz Riley, Lib; or Valerie Powell, Green</t>
  </si>
  <si>
    <t>Terry Beech, Lib; or Lynne Quarmby, Green; (or Mike Little, Con) ;</t>
  </si>
  <si>
    <t>William Amos, Lib; Benjamin Woodman, Con; (or Mathieu Ravignat, NDP); (Colin Griffiths, Green)</t>
  </si>
  <si>
    <t>Helene Laverdiere, NDP; Gilles Duceppe, BQ; (Cyrille Giraud, Green)</t>
  </si>
  <si>
    <t>Rachel Blaney, NDP; or Laura Smith, Con; or Brenda Sayers, Green</t>
  </si>
  <si>
    <t>Marwan Tabbara, Lib; or David Weber, Green</t>
  </si>
  <si>
    <t>Bardish Chagger, Lib; or Diane Freeman, NDP; or Richard Walsh, Green; (or Peter Braid, Con)</t>
  </si>
  <si>
    <t>Hedy Fry, Lib; or Lisa Barrett, Green</t>
  </si>
  <si>
    <t>Marc Miller, Lib; or Alison Turner, NDP; or Chantal St-Onge, Bloc; (Daniel Green, Green)</t>
  </si>
  <si>
    <t>Gord Johns, NDP; John Duncan, Con; or Carrie Powell-Davidson, Lib; or Glenn Sollitt, Green</t>
  </si>
  <si>
    <t>Paul Lefebvre, Lib; (Paul Loewenberg, NDP) (David Robinson, Green)</t>
  </si>
  <si>
    <t>Alexandre Boulerice, NDP; (Sameer Muldeen, Green)</t>
  </si>
  <si>
    <t>Argenteuil—La Petite-Nation (34% in Ottawa-Gatineau CMA)</t>
  </si>
  <si>
    <t>Glengarry—Prescott—Russell (10% in SD&amp;G, 46.2% in Ottawa CMA)</t>
  </si>
  <si>
    <t>West Vancouver—Sunshine Coast—Sea to Sky Country (44.7% in Vancouver CMA)</t>
  </si>
  <si>
    <t>Metro Vancouver 22</t>
  </si>
  <si>
    <t>Metropolitan Four 126</t>
  </si>
  <si>
    <t>Toronto CMA (including Oshawa CMA) 55</t>
  </si>
  <si>
    <t>West outside Metropolitan Vancouver 82</t>
  </si>
  <si>
    <t>Quebec outside metropolitan Montreal and Gatineau CMA 37</t>
  </si>
  <si>
    <t xml:space="preserve">177 Ontario outside Toronto and Ottawa CMA, Quebec outside Montreal and Gatineau CMA, West outside Vancouver CMA </t>
  </si>
  <si>
    <t>Majid Jawhari, Lib; (Michael Parsa, Con)</t>
  </si>
  <si>
    <t>Ramesh Sangha, Lib; or Rosemary Keenan, NDP; (Bal Gosal, Con)</t>
  </si>
  <si>
    <t>Ruby Sahota, Lib; Martin Singh, NDP; (Parm Gill, Con)</t>
  </si>
  <si>
    <t>Omar Alghabra, Lib; (or Linh Nguyen, Green) (Julius Tiangson, Con)</t>
  </si>
  <si>
    <t>Chandra Arya, Lib; (Jean-Luc Cooke, Green) or Andy Wang, Con</t>
  </si>
  <si>
    <t>Brigitte Sansoucy, NDP; Réjean Léveillé, Con;</t>
  </si>
  <si>
    <t>Michel Boudrias, Bloc; Charmaine Borg, NDP; (or Michel Surprenant, Con)</t>
  </si>
  <si>
    <t>Stephane Lauzon, Lib; (Chantal Crete, NDP); Jonathan Beauchamp, Bloc; Maxime Hupe-Labelle, Con</t>
  </si>
  <si>
    <t xml:space="preserve">Bernadette Jordan, Lib; </t>
  </si>
  <si>
    <t>Sean Fraser, Lib; or Fred DeLorey, Con</t>
  </si>
  <si>
    <t>Pat Finnigan, Lib; Tilly O'Neill Gordon, Con</t>
  </si>
  <si>
    <t xml:space="preserve">Wayne Long, Lib; or Rodney Weston, Con; AJ Griffin, NDP (female); </t>
  </si>
  <si>
    <t>TJ Harvey, Lib; or Richard Bragdon,Con</t>
  </si>
  <si>
    <t>Pierre Nantel, NDP; or Denis Trudel, Bloc</t>
  </si>
  <si>
    <t>Chrystia Freeland, Lib; Jennifer Hollett, NDP</t>
  </si>
  <si>
    <t>Shaun Chen, Lib; or Rathika Sitsabaiesan, NDP); (Ravinder Malhi, Con)</t>
  </si>
  <si>
    <t xml:space="preserve">Bill Blair, Lib; or Dan Harris, NDP; </t>
  </si>
  <si>
    <t xml:space="preserve">Salma Zahid, Lib; or Roxanne James, Con; </t>
  </si>
  <si>
    <t>Yves Robillard, Lib; (or Nicolas Makridis, Con)</t>
  </si>
  <si>
    <t>Angelo G. Iacono, Liberal; or Gabriel Purcarus, Con</t>
  </si>
  <si>
    <t>Thomas Mulcair, NDP; (or Roger Galland Barou, Green) (or Rodolphe Husny, Con)</t>
  </si>
  <si>
    <t>Hoang Mai, NDP; Alexandra Mendès, Lib; Qais Hamidi, Con</t>
  </si>
  <si>
    <t>A party or independent receiving fewer than 2% of the votes province-wide is removed from the calculation</t>
  </si>
  <si>
    <t>or Bobby Morrissey, Lib; Gail Shea, Con</t>
  </si>
  <si>
    <t>or Gudie Hutchings, Lib;</t>
  </si>
  <si>
    <t>or Nick Whalen, Lib; Jack Harris, NDP</t>
  </si>
  <si>
    <t xml:space="preserve">Mark Eyking, Lib; </t>
  </si>
  <si>
    <t>Colin Fraser, Lib; Arnold LeBlanc, Con; (Clark Walton, Green)</t>
  </si>
  <si>
    <t>With 5,800 more Green votes, 1 Green</t>
  </si>
  <si>
    <t>Quebec outside metropolitan Montreal 40</t>
  </si>
  <si>
    <t>Eastern Quebec, Estrie and Centre-du-Québec 23</t>
  </si>
  <si>
    <t xml:space="preserve">Peter Schiefke,Lib; or Marc Boudreau, Con; </t>
  </si>
  <si>
    <t>Simon Marcil, Bloc; or Mylène Freeman, NDP</t>
  </si>
  <si>
    <t>Sylvie Boucher, Con; Sebastien Dufour, Bloc; (Jean-Roger Vigneau, Lib); (Jonathan Tremblay, NDP)</t>
  </si>
  <si>
    <t xml:space="preserve">Jean-Yves Duclos, Lib; Annick Papillon, NDP; or Charles Mordret, Bloc; </t>
  </si>
  <si>
    <t>John McCallum, Lib; (or Senthi Chelliah, NDP)</t>
  </si>
  <si>
    <t xml:space="preserve">Marco Mendicino, Lib; Joe Oliver, Con; </t>
  </si>
  <si>
    <t>Arif Virani, Lib; Peggy Nash, NDP</t>
  </si>
  <si>
    <t>Kirsty Duncan, Lib;</t>
  </si>
  <si>
    <t>Borys Wrzesnewskyj, Lib; or Ted Opitz, Con</t>
  </si>
  <si>
    <t xml:space="preserve">James Maloney, Lib; (Bernard Trottier, Con); </t>
  </si>
  <si>
    <t>Rob Oliphant, Lib; or John Carmichael, Con</t>
  </si>
  <si>
    <t>Yasmin Ratansi, Lib; Maureen Harquail, Con</t>
  </si>
  <si>
    <t>Gagan Sikand, Lib; Brad Butt, Con; (Chris Hill, Green)</t>
  </si>
  <si>
    <t>Tony Clement, Con; or Trisha Cowie, Lib; (Glen Hodgson, Green)</t>
  </si>
  <si>
    <t>8,600 more Greens = 1 seat</t>
  </si>
  <si>
    <t>7,700 more Green voters = 1 Green</t>
  </si>
  <si>
    <t>Arnold Viersen, Con; or Cameron Alexis, NDP</t>
  </si>
  <si>
    <t>Jody Wilson-Raybould, Lib; (or Erinn Broshko, Con); (Mira Oreck, NDP)</t>
  </si>
  <si>
    <t xml:space="preserve">Fin Donnelly, NDP; or Tim Laidler, Con; </t>
  </si>
  <si>
    <t>Joyce Murray, Lib; or Blair Lockhart (female), Con</t>
  </si>
  <si>
    <t>Joe Peschisolido, Lib; or Kenny Chiu, Con</t>
  </si>
  <si>
    <t>Another 9,200 Green votes would give them an MP</t>
  </si>
  <si>
    <t>Elections Canada totals: Province-wide</t>
  </si>
  <si>
    <t xml:space="preserve">Guy Lauzon, Con; (Bernadette Clement, Lib); </t>
  </si>
  <si>
    <t>Andrew Scheer, Con; or Nial Kuyek, NDP; or Della Anaquod, Lib</t>
  </si>
  <si>
    <t>Erin Weir, NDP; Louis Browne, Lib; (Trent Fraser, Con)</t>
  </si>
  <si>
    <t>Jenny Kwan, NDP; or Wes Regan, Green</t>
  </si>
  <si>
    <t>Pam Goldsmith-Jones, Lib; (or John Weston, Con); Ken Melamed, Green</t>
  </si>
  <si>
    <t>Mark Strahl, Con; (or Thomas Cheney, Green)</t>
  </si>
  <si>
    <t>Jati Sidhu, Lib; (or Arthur Green, Green)</t>
  </si>
  <si>
    <t>Mark Warawa, Con; (or Simmi Dhillon, Green)</t>
  </si>
  <si>
    <t>John Aldag, Lib; (or Scott Anderson, Green)</t>
  </si>
  <si>
    <t>(Robert Chisholm, NDP); Darren Fisher, Lib;  (Brynn Nheiley, Green)</t>
  </si>
  <si>
    <t>Carolyn Bennett, Lib; Marnie MacDougall, Con; (or Kevin Farmer, Green)</t>
  </si>
  <si>
    <t>David Anderson, Con; (Trevor Peterson, NDP) (or William Caton, Green)</t>
  </si>
  <si>
    <t>Kevin Waugh, Con; Tracy Muggli, Lib; or Scott Bell, NDP; (Mark Bigland-Pritchard,Green)</t>
  </si>
  <si>
    <t>Cathay Wagantall, Con; (or Elaine Hughes, Green)</t>
  </si>
  <si>
    <t>John Barlow, Con; (Romy Tittel, Green;)</t>
  </si>
  <si>
    <t>Louis Plamondon, Bloc; (Corina Bastiani, Green)</t>
  </si>
  <si>
    <t>Gary Anandasangaree, Lib; or Leslyn Lewis, Con</t>
  </si>
  <si>
    <t>Blake Richards, Con; (or Marlo Raynolds, Lib); (or Joanne Boissonneault, NDP); (Mike MacDonald, Green)</t>
  </si>
  <si>
    <t>Rachael Harder, Con; Cheryl Meheden, NDP; (or Mike Pyne, Lib)</t>
  </si>
  <si>
    <t xml:space="preserve">Mike Lake, Con; or Jacqueline Biollo, Lib; </t>
  </si>
  <si>
    <t>Matt Jenereux, Con; (or Tariq Chaudary, Lib)</t>
  </si>
  <si>
    <t>Michael Cooper, Con; (Brent Rathgeber, Ind); or Beatrice Ghettuba, Lib</t>
  </si>
  <si>
    <t>Jim Eglinski, Con; or Ryan Maguhn, Lib</t>
  </si>
  <si>
    <t>Alistair MacGregor, NDP; or Fran Hunt-Jinnouchi, Green; or Luke Krayenhoff, Lib</t>
  </si>
  <si>
    <t>Sheila Malcolmson, NDP;  or Tim Tessier, Lib</t>
  </si>
  <si>
    <t>Ted Falk, Con; or Terry Hayward, Lib</t>
  </si>
  <si>
    <t>Marilyn Gladu, Con; (Jason Wayne McMichael, NDP); or  Dave McPail, Lib</t>
  </si>
  <si>
    <t>Cheryl Hardcastle, NDP; or Frank Schiller, Lib</t>
  </si>
  <si>
    <t>Mel Arnold, Con; or Cindy Derkaz, Lib</t>
  </si>
  <si>
    <t>Ziad Aboultaif, Con; or Sukhdev Aujla, Lib</t>
  </si>
  <si>
    <t>Robert Sopuck, Con; or Kate Storey, Green; or Ray Piche, Lib</t>
  </si>
  <si>
    <t>John Nater, Con; Ethan Rabidoux, NDP; or Stephen McCotter, Lib</t>
  </si>
  <si>
    <t>Disregarded (ineffective) votes BC</t>
  </si>
  <si>
    <t>Disregarded (ineffective) votes Quebec</t>
  </si>
  <si>
    <t xml:space="preserve">Disregarded (ineffective) votes </t>
  </si>
  <si>
    <t>Disregarded (ineffective) votes Ont</t>
  </si>
  <si>
    <t>Disregarded (ineffective) votes Man</t>
  </si>
  <si>
    <t>Disregarded (ineffective) votes Alberta</t>
  </si>
  <si>
    <t>Disregarded (ineffective) votes Saskatchewan</t>
  </si>
  <si>
    <t>Total</t>
  </si>
  <si>
    <t>Alex Nuttall, Con; Brian Tamblyn, Lib</t>
  </si>
  <si>
    <t>Ben Lobb, Con; Allan Thompson, Lib; (or Gerard Creces, NDP)</t>
  </si>
  <si>
    <t>David Christopherson, NDP; Ute Schmid-Jones, Green</t>
  </si>
  <si>
    <t>Filomena Tassi, Lib; or Peter Ormond, Green</t>
  </si>
  <si>
    <t>Kellie Leitch, Con; (or Mike MacEachern, Lib); (or JoAnne Fleming, Green)</t>
  </si>
  <si>
    <t>Pierre Poilievre, Con; (Chris Rodgers, Lib); Deborah Coyne, Green</t>
  </si>
  <si>
    <t>Catherine McKenna, Lib; Paul Dewar, NDP; or Tom Milroy, Green</t>
  </si>
  <si>
    <t>Mike Bossio, Lib; Betty Bannon, NDP; (Daryl Kramp, Con)</t>
  </si>
  <si>
    <t>Jamie Schmale, Con; or Mike Perry, NDP; (or Bill McCallum, Green)</t>
  </si>
  <si>
    <t>Mark Gerretsen, Lib; (Daniel Beals, NDP) Nathan Townend, Green</t>
  </si>
  <si>
    <t>Gord Brown, Con; or Lorraine Rekmans, Green</t>
  </si>
  <si>
    <t xml:space="preserve">Peter Fragiskatos, Lib; Carol Dyck, Green; (Susan Truppe, Con); </t>
  </si>
  <si>
    <t>Bev Shipley, Con; or Jim Johnston (from Ilderton), Green</t>
  </si>
  <si>
    <t>Niki Ashton, NDP; Rebecca Chartrand, Lib</t>
  </si>
  <si>
    <t>Larry Maguire, Con; Jodi Wyman, Lib; David Neufeld, Green</t>
  </si>
  <si>
    <t>Doug Eyolfson, Lib; Steven Fletcher, Con</t>
  </si>
  <si>
    <t>MaryAnn Mihychuk, Lib; Jim Bell, Con</t>
  </si>
  <si>
    <t>Terry Duguid, Lib; or Gordon Giesbrecht, Con</t>
  </si>
  <si>
    <t>Jim Carr, Lib; Joyce Batemen, Con; or Andrew Park, Green</t>
  </si>
  <si>
    <t>Robert-Falcon Ouelette, Lib; (Pat Martin, NDP); Don Woodstock, Green</t>
  </si>
  <si>
    <t>Daniel Blaikie, NDP; or Lawrence Toet, Con; or Kim Parke, Green</t>
  </si>
  <si>
    <t>Chris Warkentin, Con; (or Reagan Johnston, Lib)</t>
  </si>
  <si>
    <t>Jim Hillyer, Con; (or Glen Allan, Lib)</t>
  </si>
  <si>
    <t xml:space="preserve">Anju Dhillon, Lib; Isabelle Morin, NDP; </t>
  </si>
  <si>
    <t>Marc Garneau, Lib; or James Hughes, NDP</t>
  </si>
  <si>
    <t>Frank Baylis, Lib; or Valerie Assouline, Con; (or Lysane Blanchette-Lamothe, NDP)</t>
  </si>
  <si>
    <t>Stéphane Dion, Lib; (or Jimmy Yu, Con)</t>
  </si>
  <si>
    <t xml:space="preserve">Michel Picard, Lib; Djaouida Sellah, NDP; Catherine Fournier, Bloc; </t>
  </si>
  <si>
    <t>With doubled Green votes, Greens elect an MP</t>
  </si>
  <si>
    <t>Denis Paradis, Lib; (or Cindy Moynan, Green)</t>
  </si>
  <si>
    <t>Peel—Halton 15 (9+6)</t>
  </si>
  <si>
    <t xml:space="preserve">South Central (Hamilton—Niagara—Brant) 12 (7+5) </t>
  </si>
  <si>
    <t>Southwestern Ontario (London—Windsor) 13 (8+5)</t>
  </si>
  <si>
    <t xml:space="preserve">West Central Ontario (Waterloo—Barrie—Owen Sound) 13 (8+5) </t>
  </si>
  <si>
    <t>Lib bonus 2, NDP bonus 2; from Green 2, from Con 2</t>
  </si>
  <si>
    <t>Ahmed Hussen, Lib; (Mike Sullivan, NDP);</t>
  </si>
  <si>
    <t>South Shore—St. Margaret's (21.4% in Halifax RM)</t>
  </si>
  <si>
    <t>If we had used province-wide perfect proportionality for 338 MPs, the results would have been: Liberal 137, Conservative 109, NDP 67, Bloc 15, Green 10</t>
  </si>
  <si>
    <t>Province-wide calculation (with Greens)</t>
  </si>
  <si>
    <t>Rheal Fortin, Bloc; Pierre Dionne Labelle, NDP;</t>
  </si>
  <si>
    <t>or Monique Pauze, Bloc; or Adriana Dudas, Lib; Réjean Bellemare, NDP</t>
  </si>
  <si>
    <t>Len Webber, Con; Matt Grant, Lib; (Natalie Odd, Green)</t>
  </si>
  <si>
    <t>Brian Masse, NDP; or David Sundin, Lib</t>
  </si>
  <si>
    <t>or Tracey Ramsey, NDP; Jeff Watson, Con; or Audrey Festeryga, Lib</t>
  </si>
  <si>
    <t xml:space="preserve">Larry Miller, Con;or Kimberley Love, Lib; </t>
  </si>
  <si>
    <t>Wellington—Halton Hills (50.9% in Halton) (will become Wellington--Dufferin)</t>
  </si>
  <si>
    <t>Dufferin—Caledon (51.1% in Peel) (will become Caledon--Halton Hills)</t>
  </si>
  <si>
    <t>Anne Minh-Thu Quach, NDP;  Claude DeBellefeuille, Bloc</t>
  </si>
  <si>
    <t>Sherry Romanodo, Lib; Sadia Groguhé, NDP; or Philippe Cloutier, Bloc</t>
  </si>
  <si>
    <t xml:space="preserve">François Choquette, NDP; or Diane Bourgeois, Bloc; </t>
  </si>
  <si>
    <t xml:space="preserve">Ruth Ellen Brosseau, NDP; Yves Perron, Bloc; </t>
  </si>
  <si>
    <t xml:space="preserve">This simulation assumes the threshold is 2% in all provinces, comparable to 4% if votes for the smaller party doubled under PR. </t>
  </si>
  <si>
    <t>Germany used to use this too, on the premise that it offset the risk to proportionality of the 5% threshold (throwing a bone to the FDP). Similarly it offsets this model's 11-MP region sizes.</t>
  </si>
  <si>
    <t>This is the result on the votes cast in 2015, with districts typically 14 MPs outside Atlantic Canada</t>
  </si>
  <si>
    <t xml:space="preserve">Montreal 18 (11+7) </t>
  </si>
  <si>
    <t xml:space="preserve">Montérégie—Estrie—Centre-du-Québec 18 (11+7) </t>
  </si>
  <si>
    <t>Eastern Quebec 19 (12+7)</t>
  </si>
  <si>
    <t>Laurentides—Outaouais—Abitibi-Témiscamingue—Nord 11 (7+4)</t>
  </si>
  <si>
    <t xml:space="preserve">Laval—Lanaudière—Mauricie 12 (8+4) </t>
  </si>
  <si>
    <t>Steven Blaney, Con; André Bélisle, Green</t>
  </si>
  <si>
    <t>Green bonus 1 from NDP</t>
  </si>
  <si>
    <t>Ontario 121 (74+47) 9 regions @ 13.4</t>
  </si>
  <si>
    <t>Central Toronto—Scarborough 13 (8+5)</t>
  </si>
  <si>
    <t xml:space="preserve">North York—Etobicoke 12 (7+5) </t>
  </si>
  <si>
    <t>Toronto 25 (15+10)</t>
  </si>
  <si>
    <t>Alberta 34 (21+13), 2 regions @ 17</t>
  </si>
  <si>
    <t xml:space="preserve">Calgary and South Alberta 18 (11+7) </t>
  </si>
  <si>
    <t>Edmonton and North Alberta 16 (10+6)</t>
  </si>
  <si>
    <t>Lib bonus 1, from Con</t>
  </si>
  <si>
    <t>Vancouver Island 7 (4+3)</t>
  </si>
  <si>
    <t>NDP bonus 1, from Lib</t>
  </si>
  <si>
    <t>NDP bonus 1, Green bonus 1, from Con 2</t>
  </si>
  <si>
    <t xml:space="preserve">Eastern Ontario (Ottawa—Peterborough) 19 (12+7) </t>
  </si>
  <si>
    <t>Quebec 78 (49+29) 5 regions @ 15.6</t>
  </si>
  <si>
    <t>Canada 338 (212+126) (26 regions @ 12.9 each)</t>
  </si>
  <si>
    <t xml:space="preserve">On average, 37.6% of MPs are elected from regional lists (open lists or flexible lists). </t>
  </si>
  <si>
    <t xml:space="preserve">This model is very like the Law Commission's. </t>
  </si>
  <si>
    <t>I acknowledge the work of Prof. Henry Milner on a similar model in 2009, which also had a typical region size of 14 MPs.</t>
  </si>
  <si>
    <t>In total, the regions across Canada (outside PEI) have an average size of 13.24</t>
  </si>
  <si>
    <t>Each region has at least 58% of its MPs as local MPs, an average of 62.4%.</t>
  </si>
  <si>
    <t xml:space="preserve">Prince Edward Island 4 (2+2) </t>
  </si>
  <si>
    <t xml:space="preserve">Lib bonus 4, NDP bonus 2, from Con 6 </t>
  </si>
  <si>
    <t>In this simulation, after adjustments due to 62.4% local seats, the results for 338 MPs are: 141 Liberals, 103 Conservatives, 69 NDP, 15 Bloc, 10 Green</t>
  </si>
  <si>
    <t xml:space="preserve">Manitoba 14 (9+5):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</si>
</sst>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b/>
      <sz val="10"/>
      <color rgb="FF222222"/>
      <name val="Arial"/>
      <family val="2"/>
    </font>
    <font>
      <b/>
      <sz val="18"/>
      <name val="Arial"/>
      <family val="2"/>
    </font>
    <font>
      <sz val="9"/>
      <color rgb="FF00000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3" fontId="3" fillId="0" borderId="0" xfId="0" applyNumberFormat="1" applyFont="1" applyFill="1" applyBorder="1" applyAlignment="1" applyProtection="1">
      <protection locked="0"/>
    </xf>
    <xf numFmtId="3" fontId="2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3" fontId="5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/>
    <xf numFmtId="0" fontId="12" fillId="0" borderId="0" xfId="0" applyNumberFormat="1" applyFont="1" applyFill="1" applyBorder="1" applyAlignment="1" applyProtection="1">
      <protection locked="0"/>
    </xf>
    <xf numFmtId="0" fontId="18" fillId="0" borderId="0" xfId="0" applyFont="1"/>
    <xf numFmtId="3" fontId="13" fillId="0" borderId="0" xfId="0" applyNumberFormat="1" applyFont="1" applyFill="1" applyBorder="1" applyAlignment="1" applyProtection="1">
      <protection locked="0"/>
    </xf>
    <xf numFmtId="3" fontId="14" fillId="0" borderId="0" xfId="0" applyNumberFormat="1" applyFont="1" applyFill="1" applyBorder="1" applyAlignment="1" applyProtection="1">
      <protection locked="0"/>
    </xf>
    <xf numFmtId="3" fontId="10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Font="1"/>
    <xf numFmtId="3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5" fillId="0" borderId="0" xfId="0" applyNumberFormat="1" applyFont="1" applyFill="1" applyBorder="1" applyAlignment="1" applyProtection="1">
      <protection locked="0"/>
    </xf>
    <xf numFmtId="0" fontId="16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19" fillId="0" borderId="0" xfId="0" applyFont="1"/>
    <xf numFmtId="3" fontId="20" fillId="0" borderId="0" xfId="0" applyNumberFormat="1" applyFont="1"/>
    <xf numFmtId="3" fontId="21" fillId="0" borderId="0" xfId="0" applyNumberFormat="1" applyFont="1"/>
    <xf numFmtId="3" fontId="19" fillId="0" borderId="0" xfId="0" applyNumberFormat="1" applyFont="1"/>
    <xf numFmtId="3" fontId="22" fillId="0" borderId="0" xfId="0" applyNumberFormat="1" applyFont="1"/>
    <xf numFmtId="0" fontId="19" fillId="0" borderId="1" xfId="0" applyFont="1" applyBorder="1" applyAlignment="1">
      <alignment horizontal="right" vertical="center" wrapText="1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4" fillId="0" borderId="0" xfId="0" applyFont="1"/>
    <xf numFmtId="0" fontId="23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right"/>
      <protection locked="0"/>
    </xf>
    <xf numFmtId="3" fontId="19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Fill="1" applyBorder="1" applyAlignment="1" applyProtection="1">
      <alignment horizontal="right"/>
      <protection locked="0"/>
    </xf>
    <xf numFmtId="3" fontId="24" fillId="0" borderId="0" xfId="0" applyNumberFormat="1" applyFont="1"/>
    <xf numFmtId="0" fontId="24" fillId="0" borderId="0" xfId="0" applyFont="1"/>
    <xf numFmtId="3" fontId="25" fillId="0" borderId="0" xfId="0" applyNumberFormat="1" applyFont="1"/>
    <xf numFmtId="3" fontId="7" fillId="0" borderId="0" xfId="0" applyNumberFormat="1" applyFont="1"/>
    <xf numFmtId="0" fontId="7" fillId="0" borderId="0" xfId="0" applyFont="1"/>
    <xf numFmtId="3" fontId="3" fillId="0" borderId="0" xfId="0" applyNumberFormat="1" applyFont="1"/>
    <xf numFmtId="3" fontId="18" fillId="0" borderId="0" xfId="0" applyNumberFormat="1" applyFont="1"/>
    <xf numFmtId="3" fontId="26" fillId="0" borderId="0" xfId="0" applyNumberFormat="1" applyFont="1"/>
    <xf numFmtId="3" fontId="27" fillId="0" borderId="0" xfId="0" applyNumberFormat="1" applyFont="1"/>
    <xf numFmtId="3" fontId="28" fillId="0" borderId="0" xfId="0" applyNumberFormat="1" applyFont="1"/>
    <xf numFmtId="3" fontId="12" fillId="0" borderId="0" xfId="0" applyNumberFormat="1" applyFont="1" applyFill="1" applyBorder="1" applyAlignment="1" applyProtection="1">
      <protection locked="0"/>
    </xf>
    <xf numFmtId="3" fontId="1" fillId="0" borderId="0" xfId="0" applyNumberFormat="1" applyFont="1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Border="1" applyAlignment="1" applyProtection="1">
      <protection locked="0"/>
    </xf>
    <xf numFmtId="0" fontId="27" fillId="0" borderId="0" xfId="0" applyFont="1"/>
    <xf numFmtId="1" fontId="19" fillId="0" borderId="0" xfId="1" applyNumberFormat="1" applyFont="1"/>
    <xf numFmtId="164" fontId="3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1"/>
  <sheetViews>
    <sheetView tabSelected="1" topLeftCell="A309" zoomScaleNormal="100" workbookViewId="0">
      <selection activeCell="A330" sqref="A330"/>
    </sheetView>
  </sheetViews>
  <sheetFormatPr defaultRowHeight="12.75" x14ac:dyDescent="0.2"/>
  <cols>
    <col min="1" max="1" width="55.42578125" style="1" customWidth="1"/>
    <col min="2" max="2" width="9.7109375" style="1" customWidth="1"/>
    <col min="3" max="3" width="10.5703125" style="1" customWidth="1"/>
    <col min="4" max="4" width="9.5703125" style="1" customWidth="1"/>
    <col min="5" max="5" width="10.28515625" style="1" customWidth="1"/>
    <col min="6" max="6" width="10.5703125" style="1" customWidth="1"/>
    <col min="7" max="7" width="9.28515625" style="1" customWidth="1"/>
    <col min="8" max="8" width="10.140625" style="1" customWidth="1"/>
    <col min="9" max="75" width="0" style="1" hidden="1" customWidth="1"/>
    <col min="76" max="92" width="4" style="1" customWidth="1"/>
    <col min="93" max="98" width="5" style="1" customWidth="1"/>
    <col min="99" max="99" width="7" style="1" customWidth="1"/>
    <col min="100" max="100" width="8.28515625" style="1" customWidth="1"/>
    <col min="101" max="101" width="7.7109375" style="1" customWidth="1"/>
    <col min="102" max="102" width="8" style="1" customWidth="1"/>
    <col min="103" max="104" width="7" style="1" customWidth="1"/>
    <col min="105" max="110" width="5" style="1" customWidth="1"/>
    <col min="112" max="112" width="8" customWidth="1"/>
    <col min="113" max="113" width="7.7109375" customWidth="1"/>
    <col min="114" max="114" width="8" customWidth="1"/>
    <col min="115" max="116" width="7.85546875" customWidth="1"/>
    <col min="117" max="117" width="46.7109375" style="1" customWidth="1"/>
  </cols>
  <sheetData>
    <row r="1" spans="1:6" ht="23.25" x14ac:dyDescent="0.35">
      <c r="A1" s="45" t="s">
        <v>332</v>
      </c>
    </row>
    <row r="2" spans="1:6" x14ac:dyDescent="0.2">
      <c r="A2" s="27"/>
    </row>
    <row r="3" spans="1:6" ht="18" x14ac:dyDescent="0.25">
      <c r="A3" s="14" t="s">
        <v>771</v>
      </c>
      <c r="B3" s="2"/>
      <c r="C3" s="2"/>
      <c r="D3" s="2"/>
      <c r="E3" s="2"/>
      <c r="F3" s="2"/>
    </row>
    <row r="4" spans="1:6" ht="18" x14ac:dyDescent="0.25">
      <c r="A4" s="14" t="s">
        <v>795</v>
      </c>
      <c r="B4" s="2"/>
      <c r="C4" s="2"/>
      <c r="D4" s="2"/>
      <c r="E4" s="2"/>
      <c r="F4" s="2"/>
    </row>
    <row r="5" spans="1:6" ht="18" x14ac:dyDescent="0.25">
      <c r="A5" s="14" t="s">
        <v>796</v>
      </c>
      <c r="B5" s="2"/>
      <c r="C5" s="2"/>
      <c r="D5" s="2"/>
      <c r="E5" s="2"/>
      <c r="F5" s="2"/>
    </row>
    <row r="6" spans="1:6" ht="18" x14ac:dyDescent="0.25">
      <c r="A6" s="14" t="s">
        <v>797</v>
      </c>
      <c r="B6" s="2"/>
      <c r="C6" s="2"/>
      <c r="D6" s="2"/>
      <c r="E6" s="2"/>
      <c r="F6" s="2"/>
    </row>
    <row r="7" spans="1:6" ht="18" x14ac:dyDescent="0.25">
      <c r="A7" s="14" t="s">
        <v>793</v>
      </c>
      <c r="B7" s="2"/>
      <c r="C7" s="2"/>
      <c r="D7" s="2"/>
      <c r="E7" s="2"/>
      <c r="F7" s="2"/>
    </row>
    <row r="8" spans="1:6" ht="18" x14ac:dyDescent="0.25">
      <c r="A8" s="14" t="s">
        <v>794</v>
      </c>
      <c r="B8" s="2"/>
      <c r="C8" s="2"/>
      <c r="D8" s="2"/>
      <c r="E8" s="2"/>
      <c r="F8" s="2"/>
    </row>
    <row r="9" spans="1:6" ht="18" x14ac:dyDescent="0.25">
      <c r="A9" s="14" t="s">
        <v>0</v>
      </c>
      <c r="B9" s="2"/>
      <c r="C9" s="2"/>
      <c r="D9" s="2"/>
      <c r="E9" s="2"/>
      <c r="F9" s="2"/>
    </row>
    <row r="10" spans="1:6" ht="18" x14ac:dyDescent="0.25">
      <c r="A10" s="14" t="s">
        <v>1</v>
      </c>
      <c r="B10" s="2"/>
      <c r="C10" s="2"/>
      <c r="D10" s="2"/>
      <c r="E10" s="2"/>
      <c r="F10" s="2"/>
    </row>
    <row r="11" spans="1:6" ht="18" x14ac:dyDescent="0.25">
      <c r="A11" s="14" t="s">
        <v>393</v>
      </c>
      <c r="B11" s="2"/>
      <c r="C11" s="2"/>
      <c r="D11" s="2"/>
      <c r="E11" s="2"/>
      <c r="F11" s="2"/>
    </row>
    <row r="12" spans="1:6" ht="15.75" x14ac:dyDescent="0.25">
      <c r="A12" s="15" t="s">
        <v>598</v>
      </c>
      <c r="B12" s="2"/>
      <c r="C12" s="2"/>
      <c r="D12" s="2"/>
      <c r="E12" s="2"/>
      <c r="F12" s="2"/>
    </row>
    <row r="13" spans="1:6" ht="15.75" x14ac:dyDescent="0.25">
      <c r="A13" s="15" t="s">
        <v>769</v>
      </c>
    </row>
    <row r="14" spans="1:6" ht="15.75" x14ac:dyDescent="0.25">
      <c r="A14" s="15" t="s">
        <v>646</v>
      </c>
      <c r="B14" s="2"/>
      <c r="C14" s="2"/>
      <c r="D14" s="2"/>
      <c r="E14" s="2"/>
      <c r="F14" s="2"/>
    </row>
    <row r="15" spans="1:6" ht="15.75" x14ac:dyDescent="0.25">
      <c r="A15" s="15" t="s">
        <v>755</v>
      </c>
      <c r="B15" s="2"/>
      <c r="C15" s="2"/>
      <c r="D15" s="2"/>
      <c r="E15" s="2"/>
      <c r="F15" s="2"/>
    </row>
    <row r="16" spans="1:6" ht="15.75" x14ac:dyDescent="0.25">
      <c r="A16" s="15" t="s">
        <v>800</v>
      </c>
      <c r="B16" s="2"/>
      <c r="C16" s="2"/>
      <c r="D16" s="2"/>
      <c r="E16" s="2"/>
      <c r="F16" s="2"/>
    </row>
    <row r="17" spans="1:122" ht="15.75" x14ac:dyDescent="0.25">
      <c r="A17" s="15"/>
      <c r="B17" s="2"/>
      <c r="C17" s="2"/>
      <c r="D17" s="2"/>
      <c r="E17" s="2"/>
      <c r="F17" s="2"/>
    </row>
    <row r="18" spans="1:12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 t="s">
        <v>147</v>
      </c>
      <c r="BY18" s="2"/>
      <c r="CA18" s="2"/>
      <c r="CB18" s="2"/>
      <c r="CC18" s="2"/>
      <c r="CD18" s="2" t="s">
        <v>2</v>
      </c>
      <c r="CE18" s="2"/>
      <c r="CG18" s="2"/>
      <c r="CH18" s="2"/>
      <c r="CI18" s="2"/>
      <c r="CJ18" s="2" t="s">
        <v>3</v>
      </c>
      <c r="CK18" s="2"/>
      <c r="CL18" s="2"/>
      <c r="CM18" s="2"/>
      <c r="CN18" s="2"/>
      <c r="CO18" s="2" t="s">
        <v>4</v>
      </c>
      <c r="DA18" s="1" t="s">
        <v>5</v>
      </c>
      <c r="DG18" s="1" t="s">
        <v>6</v>
      </c>
      <c r="DN18" s="27" t="s">
        <v>421</v>
      </c>
    </row>
    <row r="19" spans="1:122" x14ac:dyDescent="0.2">
      <c r="A19" s="2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16" t="s">
        <v>13</v>
      </c>
      <c r="H19" s="13" t="s">
        <v>14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16" t="s">
        <v>15</v>
      </c>
      <c r="BY19" s="16" t="s">
        <v>16</v>
      </c>
      <c r="BZ19" s="16" t="s">
        <v>17</v>
      </c>
      <c r="CA19" s="16" t="s">
        <v>18</v>
      </c>
      <c r="CB19" s="16" t="s">
        <v>19</v>
      </c>
      <c r="CC19" s="16" t="s">
        <v>20</v>
      </c>
      <c r="CD19" s="16" t="s">
        <v>15</v>
      </c>
      <c r="CE19" s="16" t="s">
        <v>16</v>
      </c>
      <c r="CF19" s="16" t="s">
        <v>17</v>
      </c>
      <c r="CG19" s="16" t="s">
        <v>18</v>
      </c>
      <c r="CH19" s="16" t="s">
        <v>19</v>
      </c>
      <c r="CI19" s="16" t="s">
        <v>21</v>
      </c>
      <c r="CJ19" s="16" t="s">
        <v>15</v>
      </c>
      <c r="CK19" s="16" t="s">
        <v>22</v>
      </c>
      <c r="CL19" s="16" t="s">
        <v>17</v>
      </c>
      <c r="CM19" s="16" t="s">
        <v>11</v>
      </c>
      <c r="CN19" s="16" t="s">
        <v>12</v>
      </c>
      <c r="CO19" s="16" t="s">
        <v>15</v>
      </c>
      <c r="CP19" s="16" t="s">
        <v>16</v>
      </c>
      <c r="CQ19" s="16" t="s">
        <v>23</v>
      </c>
      <c r="CR19" s="16" t="s">
        <v>18</v>
      </c>
      <c r="CS19" s="16" t="s">
        <v>19</v>
      </c>
      <c r="CT19" s="16" t="s">
        <v>20</v>
      </c>
      <c r="CU19" s="1" t="s">
        <v>15</v>
      </c>
      <c r="CV19" s="1" t="s">
        <v>22</v>
      </c>
      <c r="CW19" s="1" t="s">
        <v>17</v>
      </c>
      <c r="CX19" s="1" t="s">
        <v>11</v>
      </c>
      <c r="CY19" s="1" t="s">
        <v>12</v>
      </c>
      <c r="CZ19" s="27" t="s">
        <v>21</v>
      </c>
      <c r="DA19" s="1" t="s">
        <v>15</v>
      </c>
      <c r="DB19" s="1" t="s">
        <v>22</v>
      </c>
      <c r="DC19" s="1" t="s">
        <v>17</v>
      </c>
      <c r="DD19" s="1" t="s">
        <v>11</v>
      </c>
      <c r="DE19" s="1" t="s">
        <v>12</v>
      </c>
      <c r="DF19" s="1" t="s">
        <v>21</v>
      </c>
      <c r="DG19" s="1" t="s">
        <v>15</v>
      </c>
      <c r="DH19" s="1" t="s">
        <v>22</v>
      </c>
      <c r="DI19" s="1" t="s">
        <v>17</v>
      </c>
      <c r="DJ19" s="1" t="s">
        <v>11</v>
      </c>
      <c r="DK19" s="1" t="s">
        <v>12</v>
      </c>
      <c r="DL19" s="1" t="s">
        <v>13</v>
      </c>
      <c r="DN19" s="1" t="s">
        <v>15</v>
      </c>
      <c r="DO19" s="1" t="s">
        <v>22</v>
      </c>
      <c r="DP19" s="1" t="s">
        <v>17</v>
      </c>
      <c r="DQ19" s="1" t="s">
        <v>11</v>
      </c>
      <c r="DR19" s="1" t="s">
        <v>12</v>
      </c>
    </row>
    <row r="20" spans="1:122" x14ac:dyDescent="0.2">
      <c r="A20" s="2" t="s">
        <v>792</v>
      </c>
      <c r="B20" s="4">
        <f t="shared" ref="B20:G20" si="0">SUM(B23,B33,B39,B55,B71,B173,B330,B350,B368,B411,B471:B473)</f>
        <v>821144</v>
      </c>
      <c r="C20" s="4">
        <f t="shared" si="0"/>
        <v>5613633</v>
      </c>
      <c r="D20" s="4">
        <f t="shared" si="0"/>
        <v>602933</v>
      </c>
      <c r="E20" s="4">
        <f t="shared" si="0"/>
        <v>6942937</v>
      </c>
      <c r="F20" s="4">
        <f t="shared" si="0"/>
        <v>3469368</v>
      </c>
      <c r="G20" s="4">
        <f t="shared" si="0"/>
        <v>141453</v>
      </c>
      <c r="H20" s="4">
        <f>SUM(B20:G20)</f>
        <v>17591468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4">
        <f t="shared" ref="BX20:CN20" si="1">SUM(BX23,BX33,BX39,BX55,BX71,BX173,BX330,BX350,BX368,BX411,BX471:BX473)</f>
        <v>10</v>
      </c>
      <c r="BY20" s="4">
        <f t="shared" si="1"/>
        <v>99</v>
      </c>
      <c r="BZ20" s="4">
        <f t="shared" si="1"/>
        <v>1</v>
      </c>
      <c r="CA20" s="4">
        <f t="shared" si="1"/>
        <v>184</v>
      </c>
      <c r="CB20" s="4">
        <f t="shared" si="1"/>
        <v>44</v>
      </c>
      <c r="CC20" s="4">
        <f t="shared" si="1"/>
        <v>0</v>
      </c>
      <c r="CD20" s="4">
        <f t="shared" si="1"/>
        <v>6</v>
      </c>
      <c r="CE20" s="4">
        <f t="shared" si="1"/>
        <v>60</v>
      </c>
      <c r="CF20" s="4">
        <f t="shared" si="1"/>
        <v>1</v>
      </c>
      <c r="CG20" s="4">
        <f t="shared" si="1"/>
        <v>116</v>
      </c>
      <c r="CH20" s="4">
        <f t="shared" si="1"/>
        <v>28</v>
      </c>
      <c r="CI20" s="4">
        <f t="shared" si="1"/>
        <v>0</v>
      </c>
      <c r="CJ20" s="4">
        <f t="shared" si="1"/>
        <v>9</v>
      </c>
      <c r="CK20" s="4">
        <f t="shared" si="1"/>
        <v>43</v>
      </c>
      <c r="CL20" s="4">
        <f t="shared" si="1"/>
        <v>9</v>
      </c>
      <c r="CM20" s="4">
        <f t="shared" si="1"/>
        <v>25</v>
      </c>
      <c r="CN20" s="4">
        <f t="shared" si="1"/>
        <v>41</v>
      </c>
      <c r="CO20" s="2">
        <f>CD20+CJ20</f>
        <v>15</v>
      </c>
      <c r="CP20" s="2">
        <f>CE20+CK20</f>
        <v>103</v>
      </c>
      <c r="CQ20" s="2">
        <f>CF20+CL20</f>
        <v>10</v>
      </c>
      <c r="CR20" s="2">
        <f>CG20+CM20</f>
        <v>141</v>
      </c>
      <c r="CS20" s="2">
        <f>CH20+CN20</f>
        <v>69</v>
      </c>
      <c r="CT20" s="2">
        <f>CI20</f>
        <v>0</v>
      </c>
      <c r="CU20" s="1">
        <f>B20/BX20</f>
        <v>82114.399999999994</v>
      </c>
      <c r="CV20" s="1">
        <f>C20/BY20</f>
        <v>56703.36363636364</v>
      </c>
      <c r="CW20" s="1">
        <f>D20/BZ20</f>
        <v>602933</v>
      </c>
      <c r="CX20" s="1">
        <f>E20/CA20</f>
        <v>37733.353260869568</v>
      </c>
      <c r="CY20" s="1">
        <f>F20/CB20</f>
        <v>78849.272727272721</v>
      </c>
      <c r="DG20" s="1">
        <f>100*B20/H20</f>
        <v>4.6678537572873395</v>
      </c>
      <c r="DH20" s="1">
        <f>100*C20/H20</f>
        <v>31.91111168209498</v>
      </c>
      <c r="DI20" s="1">
        <f>100*D20/H20</f>
        <v>3.4274172002018251</v>
      </c>
      <c r="DJ20" s="1">
        <f>100*E20/H20</f>
        <v>39.467638516580877</v>
      </c>
      <c r="DK20" s="1">
        <f>100*F20/H20</f>
        <v>19.721878810796234</v>
      </c>
      <c r="DL20" s="1">
        <f>100*G20/H20</f>
        <v>0.80410003303874356</v>
      </c>
      <c r="DO20" s="1">
        <f>C20/BY20</f>
        <v>56703.36363636364</v>
      </c>
      <c r="DP20" s="1">
        <f t="shared" ref="DP20:DR20" si="2">D20/BZ20</f>
        <v>602933</v>
      </c>
      <c r="DQ20" s="1">
        <f t="shared" si="2"/>
        <v>37733.353260869568</v>
      </c>
      <c r="DR20" s="1">
        <f t="shared" si="2"/>
        <v>78849.272727272721</v>
      </c>
    </row>
    <row r="21" spans="1:122" x14ac:dyDescent="0.2">
      <c r="A21" s="27" t="s">
        <v>677</v>
      </c>
      <c r="B21" s="58">
        <v>821144</v>
      </c>
      <c r="C21" s="58">
        <v>5613633</v>
      </c>
      <c r="D21" s="58">
        <v>602933</v>
      </c>
      <c r="E21" s="51">
        <v>6942937</v>
      </c>
      <c r="F21" s="58">
        <v>3469368</v>
      </c>
      <c r="G21" s="29">
        <v>141453</v>
      </c>
      <c r="H21" s="4">
        <f>SUM(B21:G21)</f>
        <v>17591468</v>
      </c>
      <c r="CU21" s="1">
        <f>338*B21/(B21+C21+D21+E21+F21)</f>
        <v>15.905239737616272</v>
      </c>
      <c r="CV21" s="17">
        <f>338*C21/(B21+C21+D21+E21+F21)</f>
        <v>108.73388670439539</v>
      </c>
      <c r="CW21" s="1">
        <f>338*D21/(B21+C21+D21+E21+F21)</f>
        <v>11.6785775828846</v>
      </c>
      <c r="CX21" s="1">
        <f>338*E21/(B21+C21+D21+E21+F21)</f>
        <v>134.48198789513935</v>
      </c>
      <c r="CY21" s="1">
        <f>338*F21/(B21+C21+D21+E21+F21)</f>
        <v>67.200308079964401</v>
      </c>
      <c r="DA21" s="4">
        <f>SUM(DA23,DA33,DA39,DA55,DA72,DA174,DA330,DA350,DA369,DA412,DA471:DA473)</f>
        <v>15</v>
      </c>
      <c r="DB21" s="4">
        <f>SUM(DB23,DB33,DB39,DB55,DB72,DB174,DB330,DB350,DB369,DB412,DB471:DB473)</f>
        <v>109</v>
      </c>
      <c r="DC21" s="4">
        <f>SUM(DC23,DC33,DC39,DC55,DC72,DC174,DC330,DC350,DC369,DC412,DC471:DC473)</f>
        <v>10</v>
      </c>
      <c r="DD21" s="4">
        <f>SUM(DD23,DD33,DD39,DD55,DD72,DD174,DD330,DD350,DD369,DD412,DD471:DD473)</f>
        <v>137</v>
      </c>
      <c r="DE21" s="4">
        <f>SUM(DE23,DE33,DE39,DE55,DE72,DE174,DE330,DE350,DE369,DE412,DE471:DE473)</f>
        <v>67</v>
      </c>
      <c r="DF21" s="4"/>
      <c r="DH21" s="1">
        <f>100*C21/H21</f>
        <v>31.91111168209498</v>
      </c>
      <c r="DI21" s="1">
        <f>100*D21/H21</f>
        <v>3.4274172002018251</v>
      </c>
      <c r="DJ21" s="1">
        <f>100*E21/H21</f>
        <v>39.467638516580877</v>
      </c>
      <c r="DK21" s="1">
        <f>100*F21/H21</f>
        <v>19.721878810796234</v>
      </c>
      <c r="DL21" s="1">
        <f>100*G21/H21</f>
        <v>0.80410003303874356</v>
      </c>
      <c r="DM21" s="3" t="s">
        <v>799</v>
      </c>
    </row>
    <row r="22" spans="1:122" x14ac:dyDescent="0.2">
      <c r="A22" s="27"/>
      <c r="B22" s="34"/>
      <c r="C22" s="34"/>
      <c r="D22" s="34"/>
      <c r="E22" s="34"/>
      <c r="F22" s="34"/>
      <c r="G22" s="29"/>
      <c r="H22" s="4"/>
      <c r="BX22" s="2" t="s">
        <v>147</v>
      </c>
      <c r="CD22" s="1" t="s">
        <v>29</v>
      </c>
      <c r="CJ22" s="1" t="s">
        <v>30</v>
      </c>
      <c r="CO22" s="1" t="s">
        <v>31</v>
      </c>
      <c r="CU22" s="1" t="s">
        <v>24</v>
      </c>
      <c r="DA22" s="4"/>
      <c r="DB22" s="4"/>
      <c r="DC22" s="4"/>
      <c r="DD22" s="4"/>
      <c r="DE22" s="4"/>
      <c r="DF22" s="4"/>
      <c r="DM22" s="3"/>
    </row>
    <row r="23" spans="1:122" x14ac:dyDescent="0.2">
      <c r="A23" s="2" t="s">
        <v>347</v>
      </c>
      <c r="C23" s="5">
        <f>SUM(C25:C31)</f>
        <v>26469</v>
      </c>
      <c r="D23" s="5">
        <f>SUM(D25:D32)</f>
        <v>2772</v>
      </c>
      <c r="E23" s="5">
        <f>SUM(E25:E31)</f>
        <v>165418</v>
      </c>
      <c r="F23" s="5">
        <f>SUM(F25:F31)</f>
        <v>54120</v>
      </c>
      <c r="G23" s="5">
        <f>SUM(G25:G31)</f>
        <v>7725</v>
      </c>
      <c r="H23" s="1">
        <f>SUM(B23:G23)</f>
        <v>256504</v>
      </c>
      <c r="BY23" s="5"/>
      <c r="BZ23" s="5"/>
      <c r="CA23" s="5">
        <v>7</v>
      </c>
      <c r="CB23" s="5"/>
      <c r="CC23" s="5"/>
      <c r="CD23" s="5"/>
      <c r="CE23" s="5"/>
      <c r="CF23" s="5"/>
      <c r="CG23" s="5">
        <v>5</v>
      </c>
      <c r="CH23" s="5"/>
      <c r="CI23" s="5"/>
      <c r="CJ23" s="5"/>
      <c r="CK23" s="5">
        <v>1</v>
      </c>
      <c r="CL23" s="5"/>
      <c r="CM23" s="5">
        <v>0</v>
      </c>
      <c r="CN23" s="5">
        <v>1</v>
      </c>
      <c r="CO23" s="2">
        <f>CD23+CJ23</f>
        <v>0</v>
      </c>
      <c r="CP23" s="2">
        <f>CE23+CK23</f>
        <v>1</v>
      </c>
      <c r="CQ23" s="2">
        <f>CF23+CL23</f>
        <v>0</v>
      </c>
      <c r="CR23" s="2">
        <f>CG23+CM23</f>
        <v>5</v>
      </c>
      <c r="CS23" s="2">
        <f>CH23+CN23</f>
        <v>1</v>
      </c>
      <c r="CT23" s="2">
        <f>CI23</f>
        <v>0</v>
      </c>
      <c r="CV23" s="1">
        <f>7*C23/(C23+E23+F23+G27)</f>
        <v>0.73063424713713365</v>
      </c>
      <c r="CX23" s="1">
        <f>7*E23/(C23+E23+F23+G27)</f>
        <v>4.5660982996309034</v>
      </c>
      <c r="CY23" s="1">
        <f>7*F23/(C23+E23+F23+G27)</f>
        <v>1.4938957064891636</v>
      </c>
      <c r="CZ23" s="1">
        <f>7*G27/(C23+E23+F23+G27)</f>
        <v>0.20937174674279946</v>
      </c>
      <c r="DB23" s="1">
        <v>1</v>
      </c>
      <c r="DD23" s="1">
        <v>5</v>
      </c>
      <c r="DE23" s="1">
        <v>1</v>
      </c>
      <c r="DG23" s="1"/>
      <c r="DH23" s="1">
        <f>100*C23/H23</f>
        <v>10.319137323394568</v>
      </c>
      <c r="DI23" s="1">
        <f>100*D23/H23</f>
        <v>1.0806849015999751</v>
      </c>
      <c r="DJ23" s="1">
        <f>100*E23/H23</f>
        <v>64.489442659763597</v>
      </c>
      <c r="DK23" s="1">
        <f>100*F23/H23</f>
        <v>21.099086174094751</v>
      </c>
      <c r="DL23" s="1">
        <f>100*G23/H23</f>
        <v>3.0116489411471168</v>
      </c>
      <c r="DM23" s="3"/>
      <c r="DO23" s="27" t="s">
        <v>25</v>
      </c>
      <c r="DP23" s="27" t="s">
        <v>25</v>
      </c>
      <c r="DQ23" s="1">
        <f t="shared" ref="DQ23" si="3">E23/CA23</f>
        <v>23631.142857142859</v>
      </c>
      <c r="DR23" s="27" t="s">
        <v>25</v>
      </c>
    </row>
    <row r="24" spans="1:122" x14ac:dyDescent="0.2">
      <c r="A24" s="27" t="s">
        <v>26</v>
      </c>
      <c r="B24" s="27"/>
      <c r="C24" s="29"/>
      <c r="D24" s="29" t="s">
        <v>25</v>
      </c>
      <c r="E24" s="29"/>
      <c r="F24" s="29"/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G24" s="5"/>
      <c r="CH24" s="5"/>
      <c r="CI24" s="5"/>
      <c r="CJ24" s="5"/>
      <c r="CK24" s="5"/>
      <c r="CL24" s="5"/>
      <c r="CM24" s="5"/>
      <c r="CN24" s="5"/>
      <c r="CO24" s="2"/>
      <c r="CP24" s="2"/>
      <c r="CQ24" s="2"/>
      <c r="CR24" s="2"/>
      <c r="CS24" s="2"/>
      <c r="CT24" s="2"/>
      <c r="CV24" s="27">
        <f>2*C23/(C23+F23+G27)</f>
        <v>0.60038106471295394</v>
      </c>
      <c r="CW24" s="27"/>
      <c r="CX24" s="27"/>
      <c r="CY24" s="27">
        <f>2*F23/(C23+F23+G27)</f>
        <v>1.2275727538730239</v>
      </c>
      <c r="CZ24" s="27">
        <f>2*G27/(C23+F23+G27)</f>
        <v>0.17204618141402228</v>
      </c>
      <c r="DG24" s="1"/>
      <c r="DH24" s="1"/>
      <c r="DI24" s="1"/>
      <c r="DJ24" s="1"/>
      <c r="DK24" s="1"/>
      <c r="DL24" s="1"/>
    </row>
    <row r="25" spans="1:122" x14ac:dyDescent="0.2">
      <c r="A25" s="27" t="s">
        <v>27</v>
      </c>
      <c r="C25" s="49">
        <v>2938</v>
      </c>
      <c r="D25" s="50">
        <v>500</v>
      </c>
      <c r="E25" s="51">
        <v>20974</v>
      </c>
      <c r="F25" s="49">
        <v>20328</v>
      </c>
      <c r="G25" s="50">
        <v>140</v>
      </c>
      <c r="H25" s="1">
        <f t="shared" ref="H25:H31" si="4">SUM(B25:G25)</f>
        <v>44880</v>
      </c>
      <c r="DH25" s="1">
        <f t="shared" ref="DH25:DH31" si="5">100*C25/H25</f>
        <v>6.546345811051693</v>
      </c>
      <c r="DI25" s="1">
        <f t="shared" ref="DI25:DI31" si="6">100*D25/H25</f>
        <v>1.1140819964349375</v>
      </c>
      <c r="DJ25" s="1">
        <f t="shared" ref="DJ25:DJ31" si="7">100*E25/H25</f>
        <v>46.733511586452764</v>
      </c>
      <c r="DK25" s="2">
        <f t="shared" ref="DK25:DK31" si="8">100*F25/H25</f>
        <v>45.294117647058826</v>
      </c>
      <c r="DL25" s="1">
        <f t="shared" ref="DL25:DL31" si="9">100*G25/H25</f>
        <v>0.31194295900178254</v>
      </c>
      <c r="DM25" s="27" t="s">
        <v>649</v>
      </c>
    </row>
    <row r="26" spans="1:122" x14ac:dyDescent="0.2">
      <c r="A26" s="62" t="s">
        <v>283</v>
      </c>
      <c r="C26" s="49">
        <v>2047</v>
      </c>
      <c r="D26" s="50">
        <v>365</v>
      </c>
      <c r="E26" s="51">
        <v>25922</v>
      </c>
      <c r="F26" s="49">
        <v>16467</v>
      </c>
      <c r="H26" s="1">
        <f t="shared" si="4"/>
        <v>44801</v>
      </c>
      <c r="DH26" s="1">
        <f t="shared" si="5"/>
        <v>4.5690944398562534</v>
      </c>
      <c r="DI26" s="1">
        <f t="shared" si="6"/>
        <v>0.81471395727773932</v>
      </c>
      <c r="DJ26" s="31">
        <f t="shared" si="7"/>
        <v>57.860315617954953</v>
      </c>
      <c r="DK26" s="27">
        <f t="shared" si="8"/>
        <v>36.75587598491105</v>
      </c>
      <c r="DL26" s="1">
        <f t="shared" si="9"/>
        <v>0</v>
      </c>
      <c r="DM26" s="27" t="s">
        <v>436</v>
      </c>
    </row>
    <row r="27" spans="1:122" x14ac:dyDescent="0.2">
      <c r="A27" s="27" t="s">
        <v>28</v>
      </c>
      <c r="C27" s="49">
        <v>4670</v>
      </c>
      <c r="D27" s="50">
        <v>228</v>
      </c>
      <c r="E27" s="51">
        <v>23528</v>
      </c>
      <c r="F27" s="49">
        <v>6075</v>
      </c>
      <c r="G27" s="49">
        <v>7585</v>
      </c>
      <c r="H27" s="1">
        <f t="shared" si="4"/>
        <v>42086</v>
      </c>
      <c r="DH27" s="27">
        <f t="shared" si="5"/>
        <v>11.096326569405504</v>
      </c>
      <c r="DI27" s="1">
        <f t="shared" si="6"/>
        <v>0.54174784964121081</v>
      </c>
      <c r="DJ27" s="31">
        <f t="shared" si="7"/>
        <v>55.904576343677235</v>
      </c>
      <c r="DK27" s="1">
        <f t="shared" si="8"/>
        <v>14.434728888466474</v>
      </c>
      <c r="DL27" s="1">
        <f t="shared" si="9"/>
        <v>18.022620348809582</v>
      </c>
      <c r="DM27" s="27" t="s">
        <v>433</v>
      </c>
    </row>
    <row r="28" spans="1:122" x14ac:dyDescent="0.2">
      <c r="A28" s="27" t="s">
        <v>144</v>
      </c>
      <c r="C28" s="49">
        <v>3534</v>
      </c>
      <c r="D28" s="50">
        <v>297</v>
      </c>
      <c r="E28" s="51">
        <v>28704</v>
      </c>
      <c r="F28" s="49">
        <v>2557</v>
      </c>
      <c r="H28" s="1">
        <f t="shared" si="4"/>
        <v>35092</v>
      </c>
      <c r="DH28" s="1">
        <f t="shared" si="5"/>
        <v>10.070671378091873</v>
      </c>
      <c r="DI28" s="1">
        <f t="shared" si="6"/>
        <v>0.84634674569702495</v>
      </c>
      <c r="DJ28" s="31">
        <f t="shared" si="7"/>
        <v>81.79642083665793</v>
      </c>
      <c r="DK28" s="1">
        <f t="shared" si="8"/>
        <v>7.2865610395531748</v>
      </c>
      <c r="DL28" s="1">
        <f t="shared" si="9"/>
        <v>0</v>
      </c>
      <c r="DM28" s="27" t="s">
        <v>434</v>
      </c>
    </row>
    <row r="29" spans="1:122" x14ac:dyDescent="0.2">
      <c r="A29" s="27" t="s">
        <v>145</v>
      </c>
      <c r="C29" s="49">
        <v>6479</v>
      </c>
      <c r="D29" s="50">
        <v>271</v>
      </c>
      <c r="E29" s="51">
        <v>26523</v>
      </c>
      <c r="F29" s="49">
        <v>2175</v>
      </c>
      <c r="H29" s="1">
        <f>SUM(B29:G29)</f>
        <v>35448</v>
      </c>
      <c r="DH29" s="2">
        <f t="shared" si="5"/>
        <v>18.27747686752426</v>
      </c>
      <c r="DI29" s="1">
        <f t="shared" si="6"/>
        <v>0.76450011284134511</v>
      </c>
      <c r="DJ29" s="31">
        <f t="shared" si="7"/>
        <v>74.822274881516591</v>
      </c>
      <c r="DK29" s="1">
        <f t="shared" si="8"/>
        <v>6.1357481381178065</v>
      </c>
      <c r="DL29" s="1">
        <f t="shared" si="9"/>
        <v>0</v>
      </c>
      <c r="DM29" s="27" t="s">
        <v>405</v>
      </c>
    </row>
    <row r="30" spans="1:122" x14ac:dyDescent="0.2">
      <c r="A30" s="27" t="s">
        <v>146</v>
      </c>
      <c r="C30" s="49">
        <v>5085</v>
      </c>
      <c r="D30" s="49">
        <v>1111</v>
      </c>
      <c r="E30" s="51">
        <v>30889</v>
      </c>
      <c r="F30" s="49">
        <v>4739</v>
      </c>
      <c r="G30" s="6"/>
      <c r="H30" s="1">
        <f t="shared" si="4"/>
        <v>41824</v>
      </c>
      <c r="DH30" s="1">
        <f t="shared" si="5"/>
        <v>12.158091048201989</v>
      </c>
      <c r="DI30" s="1">
        <f t="shared" si="6"/>
        <v>2.6563695485845447</v>
      </c>
      <c r="DJ30" s="27">
        <f t="shared" si="7"/>
        <v>73.854724560061214</v>
      </c>
      <c r="DK30" s="1">
        <f t="shared" si="8"/>
        <v>11.330814843152258</v>
      </c>
      <c r="DL30" s="1">
        <f t="shared" si="9"/>
        <v>0</v>
      </c>
      <c r="DM30" s="27" t="s">
        <v>648</v>
      </c>
    </row>
    <row r="31" spans="1:122" x14ac:dyDescent="0.2">
      <c r="A31" s="27" t="s">
        <v>132</v>
      </c>
      <c r="C31" s="49">
        <v>1716</v>
      </c>
      <c r="E31" s="51">
        <v>8878</v>
      </c>
      <c r="F31" s="49">
        <v>1779</v>
      </c>
      <c r="H31" s="1">
        <f t="shared" si="4"/>
        <v>12373</v>
      </c>
      <c r="BY31" s="27" t="s">
        <v>25</v>
      </c>
      <c r="CE31" s="27" t="s">
        <v>25</v>
      </c>
      <c r="DH31" s="27">
        <f t="shared" si="5"/>
        <v>13.868908106360625</v>
      </c>
      <c r="DI31" s="1">
        <f t="shared" si="6"/>
        <v>0</v>
      </c>
      <c r="DJ31" s="31">
        <f t="shared" si="7"/>
        <v>71.753010587569705</v>
      </c>
      <c r="DK31" s="1">
        <f t="shared" si="8"/>
        <v>14.378081306069667</v>
      </c>
      <c r="DL31" s="1">
        <f t="shared" si="9"/>
        <v>0</v>
      </c>
      <c r="DM31" s="27" t="s">
        <v>435</v>
      </c>
    </row>
    <row r="32" spans="1:122" x14ac:dyDescent="0.2">
      <c r="C32" s="7"/>
      <c r="D32" s="6">
        <v>0</v>
      </c>
      <c r="E32" s="59"/>
      <c r="F32" s="7"/>
      <c r="BX32" s="2" t="s">
        <v>147</v>
      </c>
      <c r="CD32" s="1" t="s">
        <v>29</v>
      </c>
      <c r="CJ32" s="1" t="s">
        <v>30</v>
      </c>
      <c r="CO32" s="1" t="s">
        <v>31</v>
      </c>
      <c r="CU32" s="1" t="s">
        <v>24</v>
      </c>
      <c r="DB32" s="1" t="s">
        <v>22</v>
      </c>
      <c r="DC32" s="1" t="s">
        <v>17</v>
      </c>
      <c r="DD32" s="1" t="s">
        <v>11</v>
      </c>
      <c r="DE32" s="1" t="s">
        <v>12</v>
      </c>
      <c r="DF32" s="1" t="s">
        <v>21</v>
      </c>
      <c r="DH32" s="1" t="s">
        <v>22</v>
      </c>
      <c r="DI32" s="1" t="s">
        <v>17</v>
      </c>
      <c r="DJ32" s="1" t="s">
        <v>11</v>
      </c>
      <c r="DK32" s="1" t="s">
        <v>12</v>
      </c>
      <c r="DL32" s="1" t="s">
        <v>13</v>
      </c>
    </row>
    <row r="33" spans="1:121" x14ac:dyDescent="0.2">
      <c r="A33" s="2" t="s">
        <v>798</v>
      </c>
      <c r="C33" s="5">
        <f t="shared" ref="C33:K33" si="10">SUM(C34:C37)</f>
        <v>16900</v>
      </c>
      <c r="D33" s="5">
        <f>SUM(D34:D38)</f>
        <v>5281</v>
      </c>
      <c r="E33" s="29">
        <f t="shared" si="10"/>
        <v>51002</v>
      </c>
      <c r="F33" s="5">
        <f>SUM(F34:F38)</f>
        <v>14006</v>
      </c>
      <c r="G33" s="5">
        <f t="shared" si="10"/>
        <v>295</v>
      </c>
      <c r="H33" s="5">
        <f t="shared" si="10"/>
        <v>87484</v>
      </c>
      <c r="I33" s="5">
        <f t="shared" si="10"/>
        <v>0</v>
      </c>
      <c r="J33" s="5">
        <f t="shared" si="10"/>
        <v>0</v>
      </c>
      <c r="K33" s="5">
        <f t="shared" si="10"/>
        <v>0</v>
      </c>
      <c r="L33" s="1" t="e">
        <v>#NUM!</v>
      </c>
      <c r="CA33" s="1">
        <v>4</v>
      </c>
      <c r="CG33" s="1">
        <v>2</v>
      </c>
      <c r="CK33" s="1">
        <v>1</v>
      </c>
      <c r="CN33" s="1">
        <v>1</v>
      </c>
      <c r="CO33" s="2">
        <f>CD33+CJ33</f>
        <v>0</v>
      </c>
      <c r="CP33" s="2">
        <f>CE33+CK33</f>
        <v>1</v>
      </c>
      <c r="CQ33" s="2">
        <f>CF33+CL33</f>
        <v>0</v>
      </c>
      <c r="CR33" s="2">
        <f>CG33+CM33</f>
        <v>2</v>
      </c>
      <c r="CS33" s="2">
        <f>CH33+CN33</f>
        <v>1</v>
      </c>
      <c r="CT33" s="2">
        <f>CI33</f>
        <v>0</v>
      </c>
      <c r="CV33" s="1">
        <f>4*C33/(C33+D33+E33+F33)</f>
        <v>0.77532716283017356</v>
      </c>
      <c r="CW33" s="1">
        <f>4*D33/(C33+D33+E33+F33)</f>
        <v>0.24227826904770097</v>
      </c>
      <c r="CX33" s="1">
        <f>4*E33/(C33+D33+E33+F33)</f>
        <v>2.3398364472582549</v>
      </c>
      <c r="CY33" s="1">
        <f>4*F33/(C33+D33+E33+F33)</f>
        <v>0.64255812086387043</v>
      </c>
      <c r="DB33" s="1">
        <v>1</v>
      </c>
      <c r="DD33" s="1">
        <v>2</v>
      </c>
      <c r="DE33" s="1">
        <v>1</v>
      </c>
      <c r="DH33" s="1">
        <f>100*C33/H33</f>
        <v>19.317818115312516</v>
      </c>
      <c r="DI33" s="1">
        <f>100*D33/H33</f>
        <v>6.0365323944949933</v>
      </c>
      <c r="DJ33" s="1">
        <f>100*E33/H33</f>
        <v>58.298660326459697</v>
      </c>
      <c r="DK33" s="1">
        <f>100*F33/H33</f>
        <v>16.00978464633533</v>
      </c>
      <c r="DL33" s="1">
        <f>100*G33/H33</f>
        <v>0.33720451739746699</v>
      </c>
      <c r="DQ33" s="1">
        <f>E33/CA33</f>
        <v>12750.5</v>
      </c>
    </row>
    <row r="34" spans="1:121" x14ac:dyDescent="0.2">
      <c r="A34" s="27" t="s">
        <v>32</v>
      </c>
      <c r="C34" s="52">
        <v>6185</v>
      </c>
      <c r="D34" s="53">
        <v>559</v>
      </c>
      <c r="E34" s="60">
        <v>10521</v>
      </c>
      <c r="F34" s="52">
        <v>4097</v>
      </c>
      <c r="H34" s="1">
        <f>SUM(B34:G34)</f>
        <v>21362</v>
      </c>
      <c r="DH34" s="2">
        <f>100*C34/H34</f>
        <v>28.953281527946821</v>
      </c>
      <c r="DI34" s="1">
        <f>100*D34/H34</f>
        <v>2.6167961801329462</v>
      </c>
      <c r="DJ34" s="1">
        <f>100*E34/H34</f>
        <v>49.251006460069284</v>
      </c>
      <c r="DK34" s="1">
        <f>100*F34/H34</f>
        <v>19.178915831850951</v>
      </c>
      <c r="DL34" s="1">
        <f>100*G34/H34</f>
        <v>0</v>
      </c>
      <c r="DM34" s="27" t="s">
        <v>647</v>
      </c>
    </row>
    <row r="35" spans="1:121" x14ac:dyDescent="0.2">
      <c r="A35" s="27" t="s">
        <v>33</v>
      </c>
      <c r="C35" s="52">
        <v>3947</v>
      </c>
      <c r="D35" s="52">
        <v>2066</v>
      </c>
      <c r="E35" s="60">
        <v>13950</v>
      </c>
      <c r="F35" s="52">
        <v>2509</v>
      </c>
      <c r="H35" s="1">
        <f>SUM(B35:G35)</f>
        <v>22472</v>
      </c>
      <c r="DH35" s="27">
        <f>100*C35/H35</f>
        <v>17.564079743681024</v>
      </c>
      <c r="DI35" s="1">
        <f>100*D35/H35</f>
        <v>9.1936632253470982</v>
      </c>
      <c r="DJ35" s="31">
        <f>100*E35/H35</f>
        <v>62.077251690993236</v>
      </c>
      <c r="DK35" s="1">
        <f>100*F35/H35</f>
        <v>11.16500533997864</v>
      </c>
      <c r="DL35" s="1">
        <f>100*G35/H35</f>
        <v>0</v>
      </c>
      <c r="DM35" s="27" t="s">
        <v>406</v>
      </c>
    </row>
    <row r="36" spans="1:121" x14ac:dyDescent="0.2">
      <c r="A36" s="27" t="s">
        <v>34</v>
      </c>
      <c r="C36" s="52">
        <v>3136</v>
      </c>
      <c r="D36" s="52">
        <v>1222</v>
      </c>
      <c r="E36" s="60">
        <v>11910</v>
      </c>
      <c r="F36" s="52">
        <v>4897</v>
      </c>
      <c r="H36" s="1">
        <f>SUM(B36:G36)</f>
        <v>21165</v>
      </c>
      <c r="DH36" s="1">
        <f>100*C36/H36</f>
        <v>14.816914717694306</v>
      </c>
      <c r="DI36" s="1">
        <f>100*D36/H36</f>
        <v>5.7736829671627685</v>
      </c>
      <c r="DJ36" s="27">
        <f>100*E36/H36</f>
        <v>56.27214741318214</v>
      </c>
      <c r="DK36" s="2">
        <f>100*F36/H36</f>
        <v>23.137254901960784</v>
      </c>
      <c r="DL36" s="1">
        <f>100*G36/H36</f>
        <v>0</v>
      </c>
      <c r="DM36" s="27" t="s">
        <v>415</v>
      </c>
    </row>
    <row r="37" spans="1:121" x14ac:dyDescent="0.2">
      <c r="A37" s="27" t="s">
        <v>35</v>
      </c>
      <c r="C37" s="52">
        <v>3632</v>
      </c>
      <c r="D37" s="49">
        <v>1434</v>
      </c>
      <c r="E37" s="60">
        <v>14621</v>
      </c>
      <c r="F37" s="52">
        <v>2503</v>
      </c>
      <c r="G37" s="1">
        <v>295</v>
      </c>
      <c r="H37" s="1">
        <f>SUM(B37:G37)</f>
        <v>22485</v>
      </c>
      <c r="DH37" s="27">
        <f>100*C37/H37</f>
        <v>16.152990882810762</v>
      </c>
      <c r="DI37" s="1">
        <f>100*D37/H37</f>
        <v>6.3775850567044694</v>
      </c>
      <c r="DJ37" s="31">
        <f>100*E37/H37</f>
        <v>65.025572603958196</v>
      </c>
      <c r="DK37" s="1">
        <f>100*F37/H37</f>
        <v>11.131865688236601</v>
      </c>
      <c r="DL37" s="1">
        <f>100*G37/H37</f>
        <v>1.3119857682899712</v>
      </c>
      <c r="DM37" s="27" t="s">
        <v>416</v>
      </c>
    </row>
    <row r="38" spans="1:121" x14ac:dyDescent="0.2">
      <c r="C38" s="7"/>
      <c r="D38" s="6">
        <v>0</v>
      </c>
      <c r="E38" s="59"/>
      <c r="F38" s="7">
        <v>0</v>
      </c>
    </row>
    <row r="39" spans="1:121" x14ac:dyDescent="0.2">
      <c r="A39" s="2" t="s">
        <v>127</v>
      </c>
      <c r="C39" s="5">
        <f>SUM(C41:C51)</f>
        <v>93697</v>
      </c>
      <c r="D39" s="5">
        <f>SUM(D41:D52)</f>
        <v>17630</v>
      </c>
      <c r="E39" s="29">
        <f>SUM(E41:E51)</f>
        <v>324816</v>
      </c>
      <c r="F39" s="5">
        <f>SUM(F41:F51)</f>
        <v>85468</v>
      </c>
      <c r="G39" s="5">
        <f>SUM(G41:G51)</f>
        <v>2017</v>
      </c>
      <c r="H39" s="1">
        <f t="shared" ref="H39:H46" si="11">SUM(B39:G39)</f>
        <v>523628</v>
      </c>
      <c r="I39" s="5" t="e">
        <f>SUM(#REF!,#REF!)</f>
        <v>#REF!</v>
      </c>
      <c r="J39" s="5" t="e">
        <f>SUM(#REF!,#REF!)</f>
        <v>#REF!</v>
      </c>
      <c r="K39" s="5" t="e">
        <f>SUM(#REF!,#REF!)</f>
        <v>#REF!</v>
      </c>
      <c r="L39" s="1" t="e">
        <v>#NUM!</v>
      </c>
      <c r="BX39" s="29" t="s">
        <v>25</v>
      </c>
      <c r="BY39" s="5"/>
      <c r="BZ39" s="5"/>
      <c r="CA39" s="5">
        <v>11</v>
      </c>
      <c r="CB39" s="5"/>
      <c r="CC39" s="29"/>
      <c r="CD39" s="29"/>
      <c r="CE39" s="5"/>
      <c r="CF39" s="29"/>
      <c r="CG39" s="5">
        <v>7</v>
      </c>
      <c r="CH39" s="5"/>
      <c r="CI39" s="29"/>
      <c r="CJ39" s="29"/>
      <c r="CK39" s="29">
        <v>2</v>
      </c>
      <c r="CL39" s="29"/>
      <c r="CM39" s="29"/>
      <c r="CN39" s="29">
        <v>2</v>
      </c>
      <c r="CO39" s="2" t="s">
        <v>25</v>
      </c>
      <c r="CP39" s="2">
        <f>CE39+CK39</f>
        <v>2</v>
      </c>
      <c r="CQ39" s="2">
        <f>CF39+CL39</f>
        <v>0</v>
      </c>
      <c r="CR39" s="2">
        <f>CG39+CM39</f>
        <v>7</v>
      </c>
      <c r="CS39" s="2">
        <f>CH39+CN39</f>
        <v>2</v>
      </c>
      <c r="CT39" s="2">
        <f>CI39</f>
        <v>0</v>
      </c>
      <c r="CV39" s="1">
        <f>11*C39/(C39+D39+E39+F39)</f>
        <v>1.975930338892393</v>
      </c>
      <c r="CW39" s="1">
        <f>11*D39/(C39+D39+E39+F39)</f>
        <v>0.37179047221013362</v>
      </c>
      <c r="CX39" s="1">
        <f>11*E39/(C39+D39+E39+F39)</f>
        <v>6.8498862178903437</v>
      </c>
      <c r="CY39" s="1">
        <f>11*F39/(C39+D39+E39+F39)</f>
        <v>1.8023929710071298</v>
      </c>
      <c r="DB39" s="1">
        <v>2</v>
      </c>
      <c r="DD39" s="1">
        <v>7</v>
      </c>
      <c r="DE39" s="1">
        <v>2</v>
      </c>
      <c r="DH39" s="1">
        <f>100*C39/H39</f>
        <v>17.893810109467026</v>
      </c>
      <c r="DI39" s="1">
        <f>100*D39/H39</f>
        <v>3.3668940545578159</v>
      </c>
      <c r="DJ39" s="1">
        <f>100*E39/H39</f>
        <v>62.031824119413017</v>
      </c>
      <c r="DK39" s="1">
        <f>100*F39/H39</f>
        <v>16.322274591885844</v>
      </c>
      <c r="DL39" s="1">
        <f>100*G39/H39</f>
        <v>0.38519712467629691</v>
      </c>
      <c r="DM39" s="18"/>
      <c r="DQ39" s="1">
        <f>E39/CA39</f>
        <v>29528.727272727272</v>
      </c>
    </row>
    <row r="40" spans="1:121" x14ac:dyDescent="0.2">
      <c r="A40" s="27" t="s">
        <v>26</v>
      </c>
      <c r="C40" s="5"/>
      <c r="D40" s="5"/>
      <c r="E40" s="29"/>
      <c r="F40" s="5"/>
      <c r="G40" s="5"/>
      <c r="I40" s="5"/>
      <c r="J40" s="5"/>
      <c r="K40" s="5"/>
      <c r="BX40" s="29"/>
      <c r="BY40" s="5"/>
      <c r="BZ40" s="5"/>
      <c r="CA40" s="5"/>
      <c r="CB40" s="5"/>
      <c r="CC40" s="29"/>
      <c r="CD40" s="29"/>
      <c r="CE40" s="5"/>
      <c r="CF40" s="29"/>
      <c r="CG40" s="5"/>
      <c r="CH40" s="5"/>
      <c r="CI40" s="29"/>
      <c r="CJ40" s="29"/>
      <c r="CK40" s="29"/>
      <c r="CL40" s="29"/>
      <c r="CM40" s="29"/>
      <c r="CN40" s="29"/>
      <c r="CO40" s="2"/>
      <c r="CP40" s="2"/>
      <c r="CQ40" s="2"/>
      <c r="CR40" s="2"/>
      <c r="CS40" s="2"/>
      <c r="CT40" s="2"/>
      <c r="CV40" s="27">
        <f>4*C39/(C39+D39+F39)</f>
        <v>1.9044589547498667</v>
      </c>
      <c r="CW40" s="27">
        <f>4*D39/(C39+D39+F39)</f>
        <v>0.35834243756192991</v>
      </c>
      <c r="CX40" s="27"/>
      <c r="CY40" s="27">
        <f>4*F39/(C39+D39+F39)</f>
        <v>1.7371986076882036</v>
      </c>
      <c r="CZ40" s="27"/>
      <c r="DH40" s="1"/>
      <c r="DI40" s="1"/>
      <c r="DJ40" s="1"/>
      <c r="DK40" s="1"/>
      <c r="DL40" s="1"/>
      <c r="DM40" s="18"/>
      <c r="DQ40" s="1"/>
    </row>
    <row r="41" spans="1:121" x14ac:dyDescent="0.2">
      <c r="A41" s="27" t="s">
        <v>284</v>
      </c>
      <c r="C41" s="57">
        <v>4360</v>
      </c>
      <c r="D41" s="57">
        <v>1026</v>
      </c>
      <c r="E41" s="51">
        <v>29995</v>
      </c>
      <c r="F41" s="57">
        <v>5351</v>
      </c>
      <c r="G41" s="27">
        <v>242</v>
      </c>
      <c r="H41" s="1">
        <f t="shared" si="11"/>
        <v>40974</v>
      </c>
      <c r="DH41" s="1">
        <f t="shared" ref="DH41:DH51" si="12">100*C41/H41</f>
        <v>10.640894225606482</v>
      </c>
      <c r="DI41" s="1">
        <f t="shared" ref="DI41:DI51" si="13">100*D41/H41</f>
        <v>2.5040269439156537</v>
      </c>
      <c r="DJ41" s="31">
        <f t="shared" ref="DJ41:DJ51" si="14">100*E41/H41</f>
        <v>73.204959242446435</v>
      </c>
      <c r="DK41" s="1">
        <f t="shared" ref="DK41:DK51" si="15">100*F41/H41</f>
        <v>13.059501147068874</v>
      </c>
      <c r="DL41" s="1">
        <f t="shared" ref="DL41:DL51" si="16">100*G41/H41</f>
        <v>0.59061844096256166</v>
      </c>
      <c r="DM41" s="27" t="s">
        <v>650</v>
      </c>
    </row>
    <row r="42" spans="1:121" x14ac:dyDescent="0.2">
      <c r="A42" s="27" t="s">
        <v>285</v>
      </c>
      <c r="C42" s="57">
        <v>6246</v>
      </c>
      <c r="D42" s="57">
        <v>1281</v>
      </c>
      <c r="E42" s="51">
        <v>32163</v>
      </c>
      <c r="F42" s="57">
        <v>3547</v>
      </c>
      <c r="G42" s="27"/>
      <c r="H42" s="1">
        <f t="shared" si="11"/>
        <v>43237</v>
      </c>
      <c r="DH42" s="1">
        <f t="shared" si="12"/>
        <v>14.44596063556676</v>
      </c>
      <c r="DI42" s="1">
        <f t="shared" si="13"/>
        <v>2.9627402456229617</v>
      </c>
      <c r="DJ42" s="31">
        <f t="shared" si="14"/>
        <v>74.387677220898766</v>
      </c>
      <c r="DK42" s="1">
        <f t="shared" si="15"/>
        <v>8.2036218979115105</v>
      </c>
      <c r="DL42" s="1">
        <f t="shared" si="16"/>
        <v>0</v>
      </c>
      <c r="DM42" s="27" t="s">
        <v>148</v>
      </c>
    </row>
    <row r="43" spans="1:121" x14ac:dyDescent="0.2">
      <c r="A43" s="27" t="s">
        <v>36</v>
      </c>
      <c r="C43" s="57">
        <v>11418</v>
      </c>
      <c r="D43" s="57">
        <v>1834</v>
      </c>
      <c r="E43" s="51">
        <v>25909</v>
      </c>
      <c r="F43" s="57">
        <v>4532</v>
      </c>
      <c r="G43" s="63">
        <v>570</v>
      </c>
      <c r="H43" s="1">
        <f t="shared" si="11"/>
        <v>44263</v>
      </c>
      <c r="DH43" s="27">
        <f t="shared" si="12"/>
        <v>25.795811400040666</v>
      </c>
      <c r="DI43" s="1">
        <f t="shared" si="13"/>
        <v>4.1434154937532472</v>
      </c>
      <c r="DJ43" s="31">
        <f t="shared" si="14"/>
        <v>58.534215936561012</v>
      </c>
      <c r="DK43" s="27">
        <f t="shared" si="15"/>
        <v>10.238799900594175</v>
      </c>
      <c r="DL43" s="1">
        <f t="shared" si="16"/>
        <v>1.2877572690509003</v>
      </c>
      <c r="DM43" s="27" t="s">
        <v>633</v>
      </c>
    </row>
    <row r="44" spans="1:121" x14ac:dyDescent="0.2">
      <c r="A44" s="27" t="s">
        <v>286</v>
      </c>
      <c r="C44" s="57">
        <v>12257</v>
      </c>
      <c r="D44" s="57">
        <v>1650</v>
      </c>
      <c r="E44" s="51">
        <v>29527</v>
      </c>
      <c r="F44" s="57">
        <v>2647</v>
      </c>
      <c r="G44" s="35">
        <v>251</v>
      </c>
      <c r="H44" s="1">
        <f t="shared" si="11"/>
        <v>46332</v>
      </c>
      <c r="DH44" s="2">
        <f t="shared" si="12"/>
        <v>26.454718121384786</v>
      </c>
      <c r="DI44" s="27">
        <f t="shared" si="13"/>
        <v>3.5612535612535612</v>
      </c>
      <c r="DJ44" s="31">
        <f t="shared" si="14"/>
        <v>63.729172062505398</v>
      </c>
      <c r="DK44" s="1">
        <f t="shared" si="15"/>
        <v>5.7131140464473802</v>
      </c>
      <c r="DL44" s="1">
        <f t="shared" si="16"/>
        <v>0.5417422084088751</v>
      </c>
      <c r="DM44" s="30" t="s">
        <v>437</v>
      </c>
    </row>
    <row r="45" spans="1:121" x14ac:dyDescent="0.2">
      <c r="A45" s="27" t="s">
        <v>289</v>
      </c>
      <c r="C45" s="55">
        <v>8677</v>
      </c>
      <c r="D45" s="55">
        <v>1569</v>
      </c>
      <c r="E45" s="51">
        <v>33026</v>
      </c>
      <c r="F45" s="55">
        <v>2998</v>
      </c>
      <c r="G45" s="46">
        <v>416</v>
      </c>
      <c r="H45" s="1">
        <f t="shared" si="11"/>
        <v>46686</v>
      </c>
      <c r="CD45" s="12" t="s">
        <v>25</v>
      </c>
      <c r="CE45" s="46" t="s">
        <v>25</v>
      </c>
      <c r="CF45" s="27" t="s">
        <v>25</v>
      </c>
      <c r="CG45" s="46" t="s">
        <v>25</v>
      </c>
      <c r="CH45" s="46" t="s">
        <v>25</v>
      </c>
      <c r="CI45" s="46" t="s">
        <v>25</v>
      </c>
      <c r="CJ45" s="12" t="s">
        <v>25</v>
      </c>
      <c r="CK45" s="46" t="s">
        <v>25</v>
      </c>
      <c r="CL45" s="46" t="s">
        <v>25</v>
      </c>
      <c r="CM45" s="46" t="s">
        <v>25</v>
      </c>
      <c r="CN45" s="46" t="s">
        <v>25</v>
      </c>
      <c r="CP45" s="33" t="s">
        <v>25</v>
      </c>
      <c r="CQ45" s="33" t="s">
        <v>25</v>
      </c>
      <c r="CR45" s="33" t="s">
        <v>25</v>
      </c>
      <c r="CS45" s="33" t="s">
        <v>25</v>
      </c>
      <c r="CT45" s="33" t="s">
        <v>25</v>
      </c>
      <c r="DH45" s="1">
        <f t="shared" si="12"/>
        <v>18.585871567493466</v>
      </c>
      <c r="DI45" s="1">
        <f t="shared" si="13"/>
        <v>3.3607505462022877</v>
      </c>
      <c r="DJ45" s="31">
        <f t="shared" si="14"/>
        <v>70.740693141412848</v>
      </c>
      <c r="DK45" s="1">
        <f t="shared" si="15"/>
        <v>6.4216253266503873</v>
      </c>
      <c r="DL45" s="1">
        <f t="shared" si="16"/>
        <v>0.89105941824101442</v>
      </c>
      <c r="DM45" s="27" t="s">
        <v>408</v>
      </c>
    </row>
    <row r="46" spans="1:121" x14ac:dyDescent="0.2">
      <c r="A46" s="27" t="s">
        <v>39</v>
      </c>
      <c r="C46" s="60">
        <v>11916</v>
      </c>
      <c r="D46" s="60">
        <v>1904</v>
      </c>
      <c r="E46" s="54">
        <v>28775</v>
      </c>
      <c r="F46" s="60">
        <v>3084</v>
      </c>
      <c r="G46" s="27"/>
      <c r="H46" s="1">
        <f t="shared" si="11"/>
        <v>45679</v>
      </c>
      <c r="DH46" s="2">
        <f t="shared" si="12"/>
        <v>26.08638542875282</v>
      </c>
      <c r="DI46" s="1">
        <f t="shared" si="13"/>
        <v>4.1682173427614444</v>
      </c>
      <c r="DJ46" s="31">
        <f t="shared" si="14"/>
        <v>62.993935944307012</v>
      </c>
      <c r="DK46" s="1">
        <f t="shared" si="15"/>
        <v>6.7514612841787258</v>
      </c>
      <c r="DL46" s="1">
        <f t="shared" si="16"/>
        <v>0</v>
      </c>
      <c r="DM46" s="27" t="s">
        <v>651</v>
      </c>
    </row>
    <row r="47" spans="1:121" x14ac:dyDescent="0.2">
      <c r="A47" s="27" t="s">
        <v>287</v>
      </c>
      <c r="C47" s="57">
        <v>7186</v>
      </c>
      <c r="D47" s="57">
        <v>1341</v>
      </c>
      <c r="E47" s="51">
        <v>23161</v>
      </c>
      <c r="F47" s="57">
        <v>16613</v>
      </c>
      <c r="G47" s="27"/>
      <c r="H47" s="1">
        <f t="shared" ref="H47:H51" si="17">SUM(B47:G47)</f>
        <v>48301</v>
      </c>
      <c r="DH47" s="1">
        <f t="shared" si="12"/>
        <v>14.877538767313306</v>
      </c>
      <c r="DI47" s="27">
        <f t="shared" si="13"/>
        <v>2.7763400343678186</v>
      </c>
      <c r="DJ47" s="31">
        <f t="shared" si="14"/>
        <v>47.951388170017182</v>
      </c>
      <c r="DK47" s="2">
        <f t="shared" si="15"/>
        <v>34.394733028301694</v>
      </c>
      <c r="DL47" s="1">
        <f t="shared" si="16"/>
        <v>0</v>
      </c>
      <c r="DM47" s="27" t="s">
        <v>438</v>
      </c>
    </row>
    <row r="48" spans="1:121" x14ac:dyDescent="0.2">
      <c r="A48" s="27" t="s">
        <v>288</v>
      </c>
      <c r="C48" s="57">
        <v>7331</v>
      </c>
      <c r="D48" s="57">
        <v>1775</v>
      </c>
      <c r="E48" s="51">
        <v>30407</v>
      </c>
      <c r="F48" s="57">
        <v>12757</v>
      </c>
      <c r="G48" s="27"/>
      <c r="H48" s="1">
        <f t="shared" si="17"/>
        <v>52270</v>
      </c>
      <c r="DH48" s="1">
        <f t="shared" si="12"/>
        <v>14.025253491486513</v>
      </c>
      <c r="DI48" s="1">
        <f t="shared" si="13"/>
        <v>3.3958293476181365</v>
      </c>
      <c r="DJ48" s="31">
        <f t="shared" si="14"/>
        <v>58.172948153816719</v>
      </c>
      <c r="DK48" s="27">
        <f t="shared" si="15"/>
        <v>24.405969007078632</v>
      </c>
      <c r="DL48" s="1">
        <f t="shared" si="16"/>
        <v>0</v>
      </c>
      <c r="DM48" s="28" t="s">
        <v>687</v>
      </c>
    </row>
    <row r="49" spans="1:121" x14ac:dyDescent="0.2">
      <c r="A49" s="27" t="s">
        <v>37</v>
      </c>
      <c r="C49" s="57">
        <v>4564</v>
      </c>
      <c r="D49" s="57">
        <v>1745</v>
      </c>
      <c r="E49" s="51">
        <v>27431</v>
      </c>
      <c r="F49" s="57">
        <v>19162</v>
      </c>
      <c r="G49" s="27">
        <v>130</v>
      </c>
      <c r="H49" s="1">
        <f t="shared" si="17"/>
        <v>53032</v>
      </c>
      <c r="DH49" s="1">
        <f t="shared" si="12"/>
        <v>8.6061246040126722</v>
      </c>
      <c r="DI49" s="1">
        <f t="shared" si="13"/>
        <v>3.2904661336551517</v>
      </c>
      <c r="DJ49" s="31">
        <f t="shared" si="14"/>
        <v>51.725373359481068</v>
      </c>
      <c r="DK49" s="2">
        <f t="shared" si="15"/>
        <v>36.132900890028665</v>
      </c>
      <c r="DL49" s="1">
        <f t="shared" si="16"/>
        <v>0.24513501282244682</v>
      </c>
      <c r="DM49" s="28" t="s">
        <v>439</v>
      </c>
    </row>
    <row r="50" spans="1:121" x14ac:dyDescent="0.2">
      <c r="A50" s="27" t="s">
        <v>38</v>
      </c>
      <c r="C50" s="57">
        <v>7837</v>
      </c>
      <c r="D50" s="57">
        <v>1971</v>
      </c>
      <c r="E50" s="51">
        <v>34377</v>
      </c>
      <c r="F50" s="57">
        <v>5894</v>
      </c>
      <c r="G50" s="27"/>
      <c r="H50" s="1">
        <f t="shared" si="17"/>
        <v>50079</v>
      </c>
      <c r="DH50" s="1">
        <f t="shared" si="12"/>
        <v>15.649274146847981</v>
      </c>
      <c r="DI50" s="1">
        <f t="shared" si="13"/>
        <v>3.9357814652848497</v>
      </c>
      <c r="DJ50" s="31">
        <f t="shared" si="14"/>
        <v>68.645540046726168</v>
      </c>
      <c r="DK50" s="1">
        <f t="shared" si="15"/>
        <v>11.769404341140998</v>
      </c>
      <c r="DL50" s="1">
        <f t="shared" si="16"/>
        <v>0</v>
      </c>
      <c r="DM50" s="30" t="s">
        <v>407</v>
      </c>
    </row>
    <row r="51" spans="1:121" x14ac:dyDescent="0.2">
      <c r="A51" s="27" t="s">
        <v>754</v>
      </c>
      <c r="C51" s="57">
        <v>11905</v>
      </c>
      <c r="D51" s="57">
        <v>1534</v>
      </c>
      <c r="E51" s="51">
        <v>30045</v>
      </c>
      <c r="F51" s="57">
        <v>8883</v>
      </c>
      <c r="G51" s="27">
        <v>408</v>
      </c>
      <c r="H51" s="1">
        <f t="shared" si="17"/>
        <v>52775</v>
      </c>
      <c r="DH51" s="27">
        <f t="shared" si="12"/>
        <v>22.558029369966839</v>
      </c>
      <c r="DI51" s="1">
        <f t="shared" si="13"/>
        <v>2.9066792989104688</v>
      </c>
      <c r="DJ51" s="31">
        <f t="shared" si="14"/>
        <v>56.930364756039793</v>
      </c>
      <c r="DK51" s="1">
        <f t="shared" si="15"/>
        <v>16.831833254381809</v>
      </c>
      <c r="DL51" s="1">
        <f t="shared" si="16"/>
        <v>0.77309332070108949</v>
      </c>
      <c r="DM51" s="27" t="s">
        <v>632</v>
      </c>
    </row>
    <row r="52" spans="1:121" x14ac:dyDescent="0.2">
      <c r="D52" s="1">
        <v>0</v>
      </c>
      <c r="E52" s="27"/>
      <c r="DM52" s="3" t="s">
        <v>597</v>
      </c>
    </row>
    <row r="53" spans="1:121" x14ac:dyDescent="0.2">
      <c r="A53" s="3"/>
      <c r="E53" s="2"/>
      <c r="G53" s="10"/>
      <c r="BX53" s="2" t="s">
        <v>147</v>
      </c>
      <c r="BY53" s="2"/>
      <c r="CA53" s="2"/>
      <c r="CB53" s="2"/>
      <c r="CC53" s="2"/>
      <c r="CD53" s="2" t="s">
        <v>2</v>
      </c>
      <c r="CE53" s="2"/>
      <c r="CG53" s="2"/>
      <c r="CH53" s="2"/>
      <c r="CI53" s="2"/>
      <c r="CJ53" s="2" t="s">
        <v>30</v>
      </c>
      <c r="CK53" s="2"/>
      <c r="CL53" s="2"/>
      <c r="CM53" s="2"/>
      <c r="CN53" s="2"/>
      <c r="CO53" s="2" t="s">
        <v>4</v>
      </c>
      <c r="CU53" s="1" t="s">
        <v>24</v>
      </c>
      <c r="DA53" s="1" t="s">
        <v>5</v>
      </c>
      <c r="DG53" s="1" t="s">
        <v>6</v>
      </c>
      <c r="DH53" s="1"/>
      <c r="DI53" s="1"/>
      <c r="DJ53" s="31"/>
      <c r="DK53" s="1"/>
      <c r="DL53" s="1"/>
      <c r="DM53" s="27"/>
    </row>
    <row r="54" spans="1:121" x14ac:dyDescent="0.2">
      <c r="C54" s="12" t="s">
        <v>9</v>
      </c>
      <c r="D54" s="12" t="s">
        <v>10</v>
      </c>
      <c r="E54" s="46" t="s">
        <v>11</v>
      </c>
      <c r="F54" s="12" t="s">
        <v>12</v>
      </c>
      <c r="G54" s="12" t="s">
        <v>13</v>
      </c>
      <c r="H54" s="12" t="s">
        <v>14</v>
      </c>
      <c r="BX54" s="27" t="s">
        <v>25</v>
      </c>
      <c r="BY54" s="12" t="s">
        <v>16</v>
      </c>
      <c r="BZ54" s="1" t="s">
        <v>17</v>
      </c>
      <c r="CA54" s="12" t="s">
        <v>18</v>
      </c>
      <c r="CB54" s="12" t="s">
        <v>19</v>
      </c>
      <c r="CC54" s="12" t="s">
        <v>20</v>
      </c>
      <c r="CD54" s="16" t="s">
        <v>15</v>
      </c>
      <c r="CE54" s="16" t="s">
        <v>16</v>
      </c>
      <c r="CF54" s="16" t="s">
        <v>17</v>
      </c>
      <c r="CG54" s="16" t="s">
        <v>18</v>
      </c>
      <c r="CH54" s="16" t="s">
        <v>19</v>
      </c>
      <c r="CI54" s="16" t="s">
        <v>21</v>
      </c>
      <c r="CJ54" s="16" t="s">
        <v>15</v>
      </c>
      <c r="CK54" s="16" t="s">
        <v>22</v>
      </c>
      <c r="CL54" s="16" t="s">
        <v>17</v>
      </c>
      <c r="CM54" s="16" t="s">
        <v>11</v>
      </c>
      <c r="CN54" s="16" t="s">
        <v>12</v>
      </c>
      <c r="CO54" s="16" t="s">
        <v>15</v>
      </c>
      <c r="CP54" s="16" t="s">
        <v>16</v>
      </c>
      <c r="CQ54" s="16" t="s">
        <v>23</v>
      </c>
      <c r="CR54" s="16" t="s">
        <v>18</v>
      </c>
      <c r="CS54" s="16" t="s">
        <v>19</v>
      </c>
      <c r="CT54" s="16" t="s">
        <v>20</v>
      </c>
      <c r="CU54" s="1" t="s">
        <v>15</v>
      </c>
      <c r="CV54" s="1" t="s">
        <v>22</v>
      </c>
      <c r="CW54" s="1" t="s">
        <v>17</v>
      </c>
      <c r="CX54" s="1" t="s">
        <v>11</v>
      </c>
      <c r="CY54" s="1" t="s">
        <v>12</v>
      </c>
      <c r="DA54" s="1" t="s">
        <v>15</v>
      </c>
      <c r="DB54" s="1" t="s">
        <v>22</v>
      </c>
      <c r="DC54" s="1" t="s">
        <v>17</v>
      </c>
      <c r="DD54" s="1" t="s">
        <v>11</v>
      </c>
      <c r="DE54" s="1" t="s">
        <v>12</v>
      </c>
      <c r="DF54" s="1" t="s">
        <v>21</v>
      </c>
    </row>
    <row r="55" spans="1:121" x14ac:dyDescent="0.2">
      <c r="A55" s="2" t="s">
        <v>128</v>
      </c>
      <c r="C55" s="5">
        <f>SUM(C57:C66)</f>
        <v>112070</v>
      </c>
      <c r="D55" s="5">
        <f>SUM(D57:D67)</f>
        <v>20551</v>
      </c>
      <c r="E55" s="29">
        <f>SUM(E57:E66)</f>
        <v>227764</v>
      </c>
      <c r="F55" s="5">
        <f>SUM(F57:F66)</f>
        <v>81105</v>
      </c>
      <c r="G55" s="5">
        <f>SUM(G57:G66)</f>
        <v>296</v>
      </c>
      <c r="H55" s="1">
        <f t="shared" ref="H55:H61" si="18">SUM(B55:G55)</f>
        <v>441786</v>
      </c>
      <c r="I55" s="5" t="e">
        <f>SUM(#REF!,#REF!)</f>
        <v>#REF!</v>
      </c>
      <c r="J55" s="5" t="e">
        <f>SUM(#REF!,#REF!)</f>
        <v>#REF!</v>
      </c>
      <c r="K55" s="5" t="e">
        <f>SUM(#REF!,#REF!)</f>
        <v>#REF!</v>
      </c>
      <c r="L55" s="5" t="e">
        <f>SUM(#REF!,#REF!)</f>
        <v>#REF!</v>
      </c>
      <c r="M55" s="5" t="e">
        <f>SUM(#REF!,#REF!)</f>
        <v>#REF!</v>
      </c>
      <c r="N55" s="5" t="e">
        <f>SUM(#REF!,#REF!)</f>
        <v>#REF!</v>
      </c>
      <c r="O55" s="1" t="e">
        <f>SUM(B55:N55)</f>
        <v>#REF!</v>
      </c>
      <c r="BY55" s="5"/>
      <c r="BZ55" s="5"/>
      <c r="CA55" s="5">
        <v>10</v>
      </c>
      <c r="CB55" s="5"/>
      <c r="CC55" s="5"/>
      <c r="CE55" s="5"/>
      <c r="CF55" s="5"/>
      <c r="CG55" s="5">
        <v>6</v>
      </c>
      <c r="CH55" s="5"/>
      <c r="CI55" s="5"/>
      <c r="CJ55" s="5"/>
      <c r="CK55" s="5">
        <v>2</v>
      </c>
      <c r="CL55" s="5"/>
      <c r="CM55" s="5"/>
      <c r="CN55" s="5">
        <v>2</v>
      </c>
      <c r="CO55" s="2">
        <f>CD55+CJ55</f>
        <v>0</v>
      </c>
      <c r="CP55" s="2">
        <f>CE55+CK55</f>
        <v>2</v>
      </c>
      <c r="CQ55" s="2">
        <f>CF55+CL55</f>
        <v>0</v>
      </c>
      <c r="CR55" s="2">
        <f>CG55+CM55</f>
        <v>6</v>
      </c>
      <c r="CS55" s="2">
        <f>CH55+CN55</f>
        <v>2</v>
      </c>
      <c r="CT55" s="2">
        <f>CI55</f>
        <v>0</v>
      </c>
      <c r="CV55" s="1">
        <f>10*C55/(C55+D55+E55+F55)</f>
        <v>2.5384493420009515</v>
      </c>
      <c r="CW55" s="1">
        <f>10*D55/(C55+D55+E55+F55)</f>
        <v>0.46549185712020658</v>
      </c>
      <c r="CX55" s="1">
        <f>10*E55/(C55+D55+E55+F55)</f>
        <v>5.1589843484563636</v>
      </c>
      <c r="CY55" s="1">
        <f>10*F55/(C55+D55+E55+F55)</f>
        <v>1.8370744524224785</v>
      </c>
      <c r="DB55" s="1">
        <v>3</v>
      </c>
      <c r="DD55" s="1">
        <v>5</v>
      </c>
      <c r="DE55" s="1">
        <v>2</v>
      </c>
      <c r="DH55" s="1">
        <f>100*C55/H55</f>
        <v>25.367485615207364</v>
      </c>
      <c r="DI55" s="1">
        <f>100*D55/H55</f>
        <v>4.6517997401456812</v>
      </c>
      <c r="DJ55" s="1">
        <f>100*E55/H55</f>
        <v>51.555277894727311</v>
      </c>
      <c r="DK55" s="1">
        <f>100*F55/H55</f>
        <v>18.358435984843339</v>
      </c>
      <c r="DL55" s="1">
        <f>100*G55/H55</f>
        <v>6.7000765076303911E-2</v>
      </c>
      <c r="DQ55" s="1">
        <f>E55/CA55</f>
        <v>22776.400000000001</v>
      </c>
    </row>
    <row r="56" spans="1:121" x14ac:dyDescent="0.2">
      <c r="A56" s="27" t="s">
        <v>26</v>
      </c>
      <c r="B56" s="27"/>
      <c r="C56" s="29"/>
      <c r="D56" s="29"/>
      <c r="E56" s="29"/>
      <c r="F56" s="29"/>
      <c r="G56" s="29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G56" s="5"/>
      <c r="CH56" s="5"/>
      <c r="CI56" s="5"/>
      <c r="CJ56" s="5"/>
      <c r="CK56" s="5"/>
      <c r="CL56" s="5"/>
      <c r="CM56" s="5"/>
      <c r="CN56" s="5"/>
      <c r="CO56" s="2"/>
      <c r="CP56" s="2"/>
      <c r="CQ56" s="2"/>
      <c r="CR56" s="2"/>
      <c r="CS56" s="2"/>
      <c r="CT56" s="2"/>
      <c r="CV56" s="27">
        <f>4*C55/(C55+D55+F55)</f>
        <v>2.0974518776377229</v>
      </c>
      <c r="CW56" s="27">
        <f>4*D55/(C55+D55+F55)</f>
        <v>0.38462330273340634</v>
      </c>
      <c r="CX56" s="27"/>
      <c r="CY56" s="27">
        <f>4*F55/(C55+D55+F55)</f>
        <v>1.5179248196288706</v>
      </c>
      <c r="CZ56" s="27"/>
      <c r="DH56" s="1"/>
      <c r="DI56" s="1"/>
      <c r="DJ56" s="1"/>
      <c r="DK56" s="1"/>
      <c r="DL56" s="1"/>
      <c r="DM56" s="3" t="s">
        <v>400</v>
      </c>
    </row>
    <row r="57" spans="1:121" x14ac:dyDescent="0.2">
      <c r="A57" s="27" t="s">
        <v>290</v>
      </c>
      <c r="C57" s="49">
        <v>6151</v>
      </c>
      <c r="D57" s="50">
        <v>707</v>
      </c>
      <c r="E57" s="51">
        <v>20778</v>
      </c>
      <c r="F57" s="49">
        <v>9670</v>
      </c>
      <c r="H57" s="1">
        <f t="shared" si="18"/>
        <v>37306</v>
      </c>
      <c r="DH57" s="27">
        <f t="shared" ref="DH57:DH66" si="19">100*C57/H57</f>
        <v>16.487964402508979</v>
      </c>
      <c r="DI57" s="1">
        <f t="shared" ref="DI57:DI66" si="20">100*D57/H57</f>
        <v>1.8951375113922693</v>
      </c>
      <c r="DJ57" s="31">
        <f t="shared" ref="DJ57:DJ66" si="21">100*E57/H57</f>
        <v>55.696134670026268</v>
      </c>
      <c r="DK57" s="1">
        <f t="shared" ref="DK57:DK66" si="22">100*F57/H57</f>
        <v>25.920763416072482</v>
      </c>
      <c r="DL57" s="1">
        <f t="shared" ref="DL57:DL66" si="23">100*G57/H57</f>
        <v>0</v>
      </c>
      <c r="DM57" s="27" t="s">
        <v>440</v>
      </c>
    </row>
    <row r="58" spans="1:121" x14ac:dyDescent="0.2">
      <c r="A58" s="27" t="s">
        <v>291</v>
      </c>
      <c r="C58" s="49">
        <v>3852</v>
      </c>
      <c r="D58" s="49">
        <v>1187</v>
      </c>
      <c r="E58" s="51">
        <v>25845</v>
      </c>
      <c r="F58" s="49">
        <v>20079</v>
      </c>
      <c r="H58" s="1">
        <f t="shared" si="18"/>
        <v>50963</v>
      </c>
      <c r="AQ58" s="1">
        <v>16.203764069999998</v>
      </c>
      <c r="AR58" s="1">
        <v>0</v>
      </c>
      <c r="AS58" s="1">
        <v>14.106576260000001</v>
      </c>
      <c r="AT58" s="1">
        <v>69.689659669999998</v>
      </c>
      <c r="AU58" s="1">
        <v>0</v>
      </c>
      <c r="DH58" s="1">
        <f t="shared" si="19"/>
        <v>7.5584247395169042</v>
      </c>
      <c r="DI58" s="1">
        <f t="shared" si="20"/>
        <v>2.3291407491709673</v>
      </c>
      <c r="DJ58" s="31">
        <f t="shared" si="21"/>
        <v>50.713262563035926</v>
      </c>
      <c r="DK58" s="2">
        <f t="shared" si="22"/>
        <v>39.399171948276198</v>
      </c>
      <c r="DL58" s="1">
        <f t="shared" si="23"/>
        <v>0</v>
      </c>
      <c r="DM58" s="27" t="s">
        <v>441</v>
      </c>
    </row>
    <row r="59" spans="1:121" x14ac:dyDescent="0.2">
      <c r="A59" s="27" t="s">
        <v>292</v>
      </c>
      <c r="C59" s="49">
        <v>12476</v>
      </c>
      <c r="D59" s="49">
        <v>1098</v>
      </c>
      <c r="E59" s="51">
        <v>17202</v>
      </c>
      <c r="F59" s="49">
        <v>5588</v>
      </c>
      <c r="H59" s="1">
        <f t="shared" si="18"/>
        <v>36364</v>
      </c>
      <c r="DH59" s="2">
        <f t="shared" si="19"/>
        <v>34.308656913430866</v>
      </c>
      <c r="DI59" s="1">
        <f t="shared" si="20"/>
        <v>3.0194698053019469</v>
      </c>
      <c r="DJ59" s="31">
        <f t="shared" si="21"/>
        <v>47.305026949730504</v>
      </c>
      <c r="DK59" s="1">
        <f t="shared" si="22"/>
        <v>15.366846331536685</v>
      </c>
      <c r="DL59" s="1">
        <f t="shared" si="23"/>
        <v>0</v>
      </c>
      <c r="DM59" s="27" t="s">
        <v>634</v>
      </c>
    </row>
    <row r="60" spans="1:121" x14ac:dyDescent="0.2">
      <c r="A60" s="6" t="s">
        <v>40</v>
      </c>
      <c r="C60" s="49">
        <v>6017</v>
      </c>
      <c r="D60" s="49">
        <v>2376</v>
      </c>
      <c r="E60" s="51">
        <v>36534</v>
      </c>
      <c r="F60" s="49">
        <v>8009</v>
      </c>
      <c r="H60" s="1">
        <f t="shared" si="18"/>
        <v>52936</v>
      </c>
      <c r="DH60" s="1">
        <f t="shared" si="19"/>
        <v>11.366555841015566</v>
      </c>
      <c r="DI60" s="1">
        <f t="shared" si="20"/>
        <v>4.488438869578359</v>
      </c>
      <c r="DJ60" s="31">
        <f t="shared" si="21"/>
        <v>69.015414840562187</v>
      </c>
      <c r="DK60" s="1">
        <f t="shared" si="22"/>
        <v>15.129590448843887</v>
      </c>
      <c r="DL60" s="1">
        <f t="shared" si="23"/>
        <v>0</v>
      </c>
      <c r="DM60" s="23" t="s">
        <v>409</v>
      </c>
    </row>
    <row r="61" spans="1:121" x14ac:dyDescent="0.2">
      <c r="A61" s="27" t="s">
        <v>293</v>
      </c>
      <c r="C61" s="49">
        <v>11168</v>
      </c>
      <c r="D61" s="49">
        <v>2399</v>
      </c>
      <c r="E61" s="51">
        <v>30054</v>
      </c>
      <c r="F61" s="49">
        <v>8420</v>
      </c>
      <c r="H61" s="1">
        <f t="shared" si="18"/>
        <v>52041</v>
      </c>
      <c r="BY61" s="12"/>
      <c r="CA61" s="12"/>
      <c r="CB61" s="12"/>
      <c r="CC61" s="12"/>
      <c r="CD61" s="12"/>
      <c r="CE61" s="12"/>
      <c r="CG61" s="12"/>
      <c r="CH61" s="12"/>
      <c r="CI61" s="12"/>
      <c r="CJ61" s="12"/>
      <c r="CK61" s="12"/>
      <c r="CL61" s="12"/>
      <c r="CM61" s="12"/>
      <c r="CN61" s="12"/>
      <c r="DH61" s="27">
        <f t="shared" si="19"/>
        <v>21.460002690186585</v>
      </c>
      <c r="DI61" s="1">
        <f t="shared" si="20"/>
        <v>4.6098268672777234</v>
      </c>
      <c r="DJ61" s="31">
        <f t="shared" si="21"/>
        <v>57.750619703695165</v>
      </c>
      <c r="DK61" s="27">
        <f t="shared" si="22"/>
        <v>16.179550738840529</v>
      </c>
      <c r="DL61" s="1">
        <f t="shared" si="23"/>
        <v>0</v>
      </c>
      <c r="DM61" s="27" t="s">
        <v>442</v>
      </c>
    </row>
    <row r="62" spans="1:121" x14ac:dyDescent="0.2">
      <c r="A62" s="27" t="s">
        <v>350</v>
      </c>
      <c r="C62" s="49">
        <v>17361</v>
      </c>
      <c r="D62" s="49">
        <v>1823</v>
      </c>
      <c r="E62" s="51">
        <v>19136</v>
      </c>
      <c r="F62" s="49">
        <v>8204</v>
      </c>
      <c r="G62" s="1">
        <v>296</v>
      </c>
      <c r="H62" s="1">
        <f>SUM(B62:G62)</f>
        <v>46820</v>
      </c>
      <c r="DH62" s="2">
        <f t="shared" si="19"/>
        <v>37.080307560871425</v>
      </c>
      <c r="DI62" s="1">
        <f t="shared" si="20"/>
        <v>3.8936351986330626</v>
      </c>
      <c r="DJ62" s="31">
        <f t="shared" si="21"/>
        <v>40.871422469030328</v>
      </c>
      <c r="DK62" s="1">
        <f t="shared" si="22"/>
        <v>17.522426313541221</v>
      </c>
      <c r="DL62" s="1">
        <f t="shared" si="23"/>
        <v>0.63220845792396407</v>
      </c>
      <c r="DM62" s="27" t="s">
        <v>443</v>
      </c>
    </row>
    <row r="63" spans="1:121" x14ac:dyDescent="0.2">
      <c r="A63" s="27" t="s">
        <v>294</v>
      </c>
      <c r="C63" s="49">
        <v>12915</v>
      </c>
      <c r="D63" s="49">
        <v>1321</v>
      </c>
      <c r="E63" s="51">
        <v>20634</v>
      </c>
      <c r="F63" s="49">
        <v>7411</v>
      </c>
      <c r="G63" s="35"/>
      <c r="H63" s="1">
        <f>SUM(B63:G63)</f>
        <v>42281</v>
      </c>
      <c r="DH63" s="27">
        <f t="shared" si="19"/>
        <v>30.545635155270688</v>
      </c>
      <c r="DI63" s="1">
        <f t="shared" si="20"/>
        <v>3.1243348075967927</v>
      </c>
      <c r="DJ63" s="31">
        <f t="shared" si="21"/>
        <v>48.80206239209101</v>
      </c>
      <c r="DK63" s="65">
        <f t="shared" si="22"/>
        <v>17.527967645041507</v>
      </c>
      <c r="DL63" s="1">
        <f t="shared" si="23"/>
        <v>0</v>
      </c>
      <c r="DM63" s="27" t="s">
        <v>635</v>
      </c>
    </row>
    <row r="64" spans="1:121" x14ac:dyDescent="0.2">
      <c r="A64" s="27" t="s">
        <v>349</v>
      </c>
      <c r="C64" s="49">
        <v>14625</v>
      </c>
      <c r="D64" s="49">
        <v>1877</v>
      </c>
      <c r="E64" s="51">
        <v>16656</v>
      </c>
      <c r="F64" s="49">
        <v>4768</v>
      </c>
      <c r="G64" s="35"/>
      <c r="H64" s="1">
        <f>SUM(B64:G64)</f>
        <v>37926</v>
      </c>
      <c r="DH64" s="2">
        <f t="shared" si="19"/>
        <v>38.561936402467964</v>
      </c>
      <c r="DI64" s="1">
        <f t="shared" si="20"/>
        <v>4.9491114275167432</v>
      </c>
      <c r="DJ64" s="31">
        <f t="shared" si="21"/>
        <v>43.917101724410692</v>
      </c>
      <c r="DK64" s="1">
        <f t="shared" si="22"/>
        <v>12.571850445604598</v>
      </c>
      <c r="DL64" s="1">
        <f t="shared" si="23"/>
        <v>0</v>
      </c>
      <c r="DM64" s="23" t="s">
        <v>444</v>
      </c>
    </row>
    <row r="65" spans="1:124" x14ac:dyDescent="0.2">
      <c r="A65" s="27" t="s">
        <v>41</v>
      </c>
      <c r="C65" s="49">
        <v>13280</v>
      </c>
      <c r="D65" s="49">
        <v>5804</v>
      </c>
      <c r="E65" s="51">
        <v>23016</v>
      </c>
      <c r="F65" s="49">
        <v>4622</v>
      </c>
      <c r="G65" s="35"/>
      <c r="H65" s="1">
        <f>SUM(B65:G65)</f>
        <v>46722</v>
      </c>
      <c r="DH65" s="27">
        <f t="shared" si="19"/>
        <v>28.423440777363982</v>
      </c>
      <c r="DI65" s="1">
        <f t="shared" si="20"/>
        <v>12.422413424082873</v>
      </c>
      <c r="DJ65" s="31">
        <f t="shared" si="21"/>
        <v>49.261589829202514</v>
      </c>
      <c r="DK65" s="1">
        <f t="shared" si="22"/>
        <v>9.892555969350628</v>
      </c>
      <c r="DL65" s="1">
        <f t="shared" si="23"/>
        <v>0</v>
      </c>
      <c r="DM65" s="27" t="s">
        <v>445</v>
      </c>
    </row>
    <row r="66" spans="1:124" x14ac:dyDescent="0.2">
      <c r="A66" s="27" t="s">
        <v>348</v>
      </c>
      <c r="C66" s="49">
        <v>14225</v>
      </c>
      <c r="D66" s="49">
        <v>1959</v>
      </c>
      <c r="E66" s="51">
        <v>17909</v>
      </c>
      <c r="F66" s="49">
        <v>4334</v>
      </c>
      <c r="H66" s="1">
        <f>SUM(B66:G66)</f>
        <v>38427</v>
      </c>
      <c r="DH66" s="27">
        <f t="shared" si="19"/>
        <v>37.01824238165873</v>
      </c>
      <c r="DI66" s="1">
        <f t="shared" si="20"/>
        <v>5.0979779842298383</v>
      </c>
      <c r="DJ66" s="31">
        <f t="shared" si="21"/>
        <v>46.605251515861241</v>
      </c>
      <c r="DK66" s="1">
        <f t="shared" si="22"/>
        <v>11.278528118250188</v>
      </c>
      <c r="DL66" s="1">
        <f t="shared" si="23"/>
        <v>0</v>
      </c>
      <c r="DM66" s="27" t="s">
        <v>636</v>
      </c>
    </row>
    <row r="67" spans="1:124" x14ac:dyDescent="0.2">
      <c r="D67" s="1">
        <v>0</v>
      </c>
      <c r="DH67" s="1"/>
      <c r="DI67" s="1"/>
      <c r="DJ67" s="1"/>
      <c r="DK67" s="1"/>
      <c r="DL67" s="1"/>
      <c r="DM67" s="3" t="s">
        <v>652</v>
      </c>
    </row>
    <row r="68" spans="1:124" x14ac:dyDescent="0.2">
      <c r="A68" s="2" t="s">
        <v>42</v>
      </c>
      <c r="C68" s="5">
        <f>SUM(C23,C33,C39,C55)</f>
        <v>249136</v>
      </c>
      <c r="D68" s="5">
        <f>SUM(D23,D33,D39,D55)</f>
        <v>46234</v>
      </c>
      <c r="E68" s="5">
        <f>SUM(E23,E33,E39,E55)</f>
        <v>769000</v>
      </c>
      <c r="F68" s="5">
        <f>SUM(F23,F33,F39,F55)</f>
        <v>234699</v>
      </c>
      <c r="G68" s="5">
        <f>SUM(G23,G33,G39,G55)</f>
        <v>10333</v>
      </c>
      <c r="H68" s="1">
        <f>SUM(B68:G68)</f>
        <v>1309402</v>
      </c>
      <c r="BY68" s="5">
        <f>SUM(BY23,BY33,BY39,BY55)</f>
        <v>0</v>
      </c>
      <c r="BZ68" s="5">
        <f>SUM(BZ23,BZ33,BZ39,BZ55)</f>
        <v>0</v>
      </c>
      <c r="CA68" s="5">
        <f>SUM(CA23,CA33,CA39,CA55)</f>
        <v>32</v>
      </c>
      <c r="CB68" s="5">
        <f>SUM(CB23,CB33,CB39,CB55)</f>
        <v>0</v>
      </c>
      <c r="CE68" s="5">
        <f t="shared" ref="CE68:CN68" si="24">SUM(CE23,CE33,CE39,CE55)</f>
        <v>0</v>
      </c>
      <c r="CF68" s="5">
        <f t="shared" si="24"/>
        <v>0</v>
      </c>
      <c r="CG68" s="5">
        <f t="shared" si="24"/>
        <v>20</v>
      </c>
      <c r="CH68" s="5">
        <f t="shared" si="24"/>
        <v>0</v>
      </c>
      <c r="CI68" s="5">
        <f t="shared" si="24"/>
        <v>0</v>
      </c>
      <c r="CJ68" s="5">
        <f t="shared" si="24"/>
        <v>0</v>
      </c>
      <c r="CK68" s="5">
        <f t="shared" si="24"/>
        <v>6</v>
      </c>
      <c r="CL68" s="5">
        <f t="shared" si="24"/>
        <v>0</v>
      </c>
      <c r="CM68" s="5">
        <f t="shared" si="24"/>
        <v>0</v>
      </c>
      <c r="CN68" s="5">
        <f t="shared" si="24"/>
        <v>6</v>
      </c>
      <c r="CO68" s="2">
        <f>CD68+CJ68</f>
        <v>0</v>
      </c>
      <c r="CP68" s="2">
        <f>CE68+CK68</f>
        <v>6</v>
      </c>
      <c r="CQ68" s="2">
        <f>CF68+CL68</f>
        <v>0</v>
      </c>
      <c r="CR68" s="2">
        <f>CG68+CM68</f>
        <v>20</v>
      </c>
      <c r="CS68" s="2">
        <f>CH68+CN68</f>
        <v>6</v>
      </c>
      <c r="CT68" s="2">
        <f>CI68</f>
        <v>0</v>
      </c>
      <c r="DA68" s="5">
        <f t="shared" ref="DA68:DF68" si="25">SUM(DA23,DA33,DA39,DA55)</f>
        <v>0</v>
      </c>
      <c r="DB68" s="5">
        <f t="shared" si="25"/>
        <v>7</v>
      </c>
      <c r="DC68" s="5">
        <f t="shared" si="25"/>
        <v>0</v>
      </c>
      <c r="DD68" s="5">
        <f t="shared" si="25"/>
        <v>19</v>
      </c>
      <c r="DE68" s="5">
        <f t="shared" si="25"/>
        <v>6</v>
      </c>
      <c r="DF68" s="5">
        <f t="shared" si="25"/>
        <v>0</v>
      </c>
      <c r="DH68" s="1">
        <f>100*C68/H68</f>
        <v>19.026700738199576</v>
      </c>
      <c r="DI68" s="1">
        <f>100*D68/H68</f>
        <v>3.5309248038417538</v>
      </c>
      <c r="DJ68" s="1">
        <f>100*E68/H68</f>
        <v>58.72909923766727</v>
      </c>
      <c r="DK68" s="1">
        <f>100*F68/H68</f>
        <v>17.924136361484099</v>
      </c>
      <c r="DL68" s="1">
        <f>100*G68/H68</f>
        <v>0.78913885880730283</v>
      </c>
    </row>
    <row r="69" spans="1:124" x14ac:dyDescent="0.2">
      <c r="A69" s="2"/>
      <c r="C69" s="5"/>
      <c r="D69" s="5"/>
      <c r="E69" s="5"/>
      <c r="F69" s="5"/>
      <c r="G69" s="5"/>
      <c r="BX69" s="2" t="s">
        <v>147</v>
      </c>
      <c r="BY69" s="2"/>
      <c r="CA69" s="2"/>
      <c r="CB69" s="2"/>
      <c r="CC69" s="2"/>
      <c r="CD69" s="2" t="s">
        <v>2</v>
      </c>
      <c r="CE69" s="2"/>
      <c r="CG69" s="2"/>
      <c r="CH69" s="2"/>
      <c r="CI69" s="2"/>
      <c r="CJ69" s="2" t="s">
        <v>43</v>
      </c>
      <c r="CK69" s="2"/>
      <c r="CL69" s="2"/>
      <c r="CM69" s="2"/>
      <c r="CN69" s="2"/>
      <c r="CO69" s="2" t="s">
        <v>4</v>
      </c>
      <c r="CU69" s="1" t="s">
        <v>24</v>
      </c>
      <c r="DA69" s="1" t="s">
        <v>5</v>
      </c>
      <c r="DH69" s="1"/>
      <c r="DI69" s="1"/>
      <c r="DJ69" s="1"/>
      <c r="DK69" s="1"/>
      <c r="DL69" s="1"/>
    </row>
    <row r="70" spans="1:124" x14ac:dyDescent="0.2">
      <c r="B70" s="12" t="s">
        <v>8</v>
      </c>
      <c r="C70" s="12" t="s">
        <v>9</v>
      </c>
      <c r="D70" s="12" t="s">
        <v>10</v>
      </c>
      <c r="E70" s="12" t="s">
        <v>11</v>
      </c>
      <c r="F70" s="12" t="s">
        <v>12</v>
      </c>
      <c r="G70" s="12" t="s">
        <v>13</v>
      </c>
      <c r="H70" s="12" t="s">
        <v>14</v>
      </c>
      <c r="BX70" s="12" t="s">
        <v>15</v>
      </c>
      <c r="BY70" s="12" t="s">
        <v>16</v>
      </c>
      <c r="BZ70" s="1" t="s">
        <v>17</v>
      </c>
      <c r="CA70" s="12" t="s">
        <v>18</v>
      </c>
      <c r="CB70" s="12" t="s">
        <v>19</v>
      </c>
      <c r="CC70" s="12" t="s">
        <v>20</v>
      </c>
      <c r="CD70" s="12" t="s">
        <v>15</v>
      </c>
      <c r="CE70" s="12" t="s">
        <v>16</v>
      </c>
      <c r="CF70" s="1" t="s">
        <v>17</v>
      </c>
      <c r="CG70" s="12" t="s">
        <v>18</v>
      </c>
      <c r="CH70" s="12" t="s">
        <v>19</v>
      </c>
      <c r="CI70" s="12" t="s">
        <v>21</v>
      </c>
      <c r="CJ70" s="12" t="s">
        <v>15</v>
      </c>
      <c r="CK70" s="12" t="s">
        <v>22</v>
      </c>
      <c r="CL70" s="12" t="s">
        <v>17</v>
      </c>
      <c r="CM70" s="12" t="s">
        <v>11</v>
      </c>
      <c r="CN70" s="12" t="s">
        <v>12</v>
      </c>
      <c r="CO70" s="1" t="s">
        <v>15</v>
      </c>
      <c r="CP70" s="17" t="s">
        <v>16</v>
      </c>
      <c r="CQ70" s="17" t="s">
        <v>23</v>
      </c>
      <c r="CR70" s="17" t="s">
        <v>18</v>
      </c>
      <c r="CS70" s="17" t="s">
        <v>19</v>
      </c>
      <c r="CT70" s="17" t="s">
        <v>20</v>
      </c>
      <c r="CU70" s="1" t="s">
        <v>15</v>
      </c>
      <c r="CV70" s="1" t="s">
        <v>22</v>
      </c>
      <c r="CW70" s="1" t="s">
        <v>17</v>
      </c>
      <c r="CX70" s="1" t="s">
        <v>11</v>
      </c>
      <c r="CY70" s="1" t="s">
        <v>12</v>
      </c>
      <c r="DG70" s="1" t="s">
        <v>15</v>
      </c>
      <c r="DH70" s="1" t="s">
        <v>22</v>
      </c>
      <c r="DI70" s="1" t="s">
        <v>17</v>
      </c>
      <c r="DJ70" s="1" t="s">
        <v>11</v>
      </c>
      <c r="DK70" s="1" t="s">
        <v>12</v>
      </c>
      <c r="DL70" s="1" t="s">
        <v>21</v>
      </c>
      <c r="DN70" s="1" t="s">
        <v>15</v>
      </c>
      <c r="DO70" s="1" t="s">
        <v>22</v>
      </c>
      <c r="DP70" s="1" t="s">
        <v>17</v>
      </c>
      <c r="DQ70" s="1" t="s">
        <v>11</v>
      </c>
      <c r="DR70" s="1" t="s">
        <v>12</v>
      </c>
    </row>
    <row r="71" spans="1:124" x14ac:dyDescent="0.2">
      <c r="A71" s="2" t="s">
        <v>791</v>
      </c>
      <c r="B71" s="5">
        <f>SUM(B92,B106,B128,B143,B167)</f>
        <v>821144</v>
      </c>
      <c r="C71" s="5">
        <f t="shared" ref="C71:BN71" si="26">SUM(C92,C106,C128,C143,C167)</f>
        <v>709164</v>
      </c>
      <c r="D71" s="5">
        <f t="shared" si="26"/>
        <v>95395</v>
      </c>
      <c r="E71" s="5">
        <f t="shared" si="26"/>
        <v>1515673</v>
      </c>
      <c r="F71" s="5">
        <f t="shared" si="26"/>
        <v>1075366</v>
      </c>
      <c r="G71" s="5">
        <f t="shared" si="26"/>
        <v>24745</v>
      </c>
      <c r="H71" s="5">
        <f t="shared" si="26"/>
        <v>4241487</v>
      </c>
      <c r="I71" s="5">
        <f t="shared" si="26"/>
        <v>0</v>
      </c>
      <c r="J71" s="5">
        <f t="shared" si="26"/>
        <v>0</v>
      </c>
      <c r="K71" s="5">
        <f t="shared" si="26"/>
        <v>0</v>
      </c>
      <c r="L71" s="5">
        <f t="shared" si="26"/>
        <v>0</v>
      </c>
      <c r="M71" s="5">
        <f t="shared" si="26"/>
        <v>0</v>
      </c>
      <c r="N71" s="5">
        <f t="shared" si="26"/>
        <v>0</v>
      </c>
      <c r="O71" s="5">
        <f t="shared" si="26"/>
        <v>0</v>
      </c>
      <c r="P71" s="5">
        <f t="shared" si="26"/>
        <v>0</v>
      </c>
      <c r="Q71" s="5">
        <f t="shared" si="26"/>
        <v>0</v>
      </c>
      <c r="R71" s="5">
        <f t="shared" si="26"/>
        <v>0</v>
      </c>
      <c r="S71" s="5">
        <f t="shared" si="26"/>
        <v>0</v>
      </c>
      <c r="T71" s="5">
        <f t="shared" si="26"/>
        <v>0</v>
      </c>
      <c r="U71" s="5">
        <f t="shared" si="26"/>
        <v>0</v>
      </c>
      <c r="V71" s="5">
        <f t="shared" si="26"/>
        <v>0</v>
      </c>
      <c r="W71" s="5">
        <f t="shared" si="26"/>
        <v>0</v>
      </c>
      <c r="X71" s="5">
        <f t="shared" si="26"/>
        <v>0</v>
      </c>
      <c r="Y71" s="5">
        <f t="shared" si="26"/>
        <v>0</v>
      </c>
      <c r="Z71" s="5">
        <f t="shared" si="26"/>
        <v>0</v>
      </c>
      <c r="AA71" s="5">
        <f t="shared" si="26"/>
        <v>0</v>
      </c>
      <c r="AB71" s="5">
        <f t="shared" si="26"/>
        <v>0</v>
      </c>
      <c r="AC71" s="5">
        <f t="shared" si="26"/>
        <v>0</v>
      </c>
      <c r="AD71" s="5">
        <f t="shared" si="26"/>
        <v>0</v>
      </c>
      <c r="AE71" s="5">
        <f t="shared" si="26"/>
        <v>0</v>
      </c>
      <c r="AF71" s="5">
        <f t="shared" si="26"/>
        <v>0</v>
      </c>
      <c r="AG71" s="5">
        <f t="shared" si="26"/>
        <v>0</v>
      </c>
      <c r="AH71" s="5">
        <f t="shared" si="26"/>
        <v>0</v>
      </c>
      <c r="AI71" s="5">
        <f t="shared" si="26"/>
        <v>0</v>
      </c>
      <c r="AJ71" s="5">
        <f t="shared" si="26"/>
        <v>0</v>
      </c>
      <c r="AK71" s="5">
        <f t="shared" si="26"/>
        <v>0</v>
      </c>
      <c r="AL71" s="5">
        <f t="shared" si="26"/>
        <v>0</v>
      </c>
      <c r="AM71" s="5">
        <f t="shared" si="26"/>
        <v>0</v>
      </c>
      <c r="AN71" s="5">
        <f t="shared" si="26"/>
        <v>0</v>
      </c>
      <c r="AO71" s="5">
        <f t="shared" si="26"/>
        <v>0</v>
      </c>
      <c r="AP71" s="5">
        <f t="shared" si="26"/>
        <v>0</v>
      </c>
      <c r="AQ71" s="5">
        <f t="shared" si="26"/>
        <v>0</v>
      </c>
      <c r="AR71" s="5">
        <f t="shared" si="26"/>
        <v>0</v>
      </c>
      <c r="AS71" s="5">
        <f t="shared" si="26"/>
        <v>0</v>
      </c>
      <c r="AT71" s="5">
        <f t="shared" si="26"/>
        <v>0</v>
      </c>
      <c r="AU71" s="5">
        <f t="shared" si="26"/>
        <v>0</v>
      </c>
      <c r="AV71" s="5">
        <f t="shared" si="26"/>
        <v>0</v>
      </c>
      <c r="AW71" s="5">
        <f t="shared" si="26"/>
        <v>0</v>
      </c>
      <c r="AX71" s="5">
        <f t="shared" si="26"/>
        <v>0</v>
      </c>
      <c r="AY71" s="5">
        <f t="shared" si="26"/>
        <v>0</v>
      </c>
      <c r="AZ71" s="5">
        <f t="shared" si="26"/>
        <v>0</v>
      </c>
      <c r="BA71" s="5">
        <f t="shared" si="26"/>
        <v>0</v>
      </c>
      <c r="BB71" s="5">
        <f t="shared" si="26"/>
        <v>0</v>
      </c>
      <c r="BC71" s="5">
        <f t="shared" si="26"/>
        <v>0</v>
      </c>
      <c r="BD71" s="5">
        <f t="shared" si="26"/>
        <v>0</v>
      </c>
      <c r="BE71" s="5">
        <f t="shared" si="26"/>
        <v>0</v>
      </c>
      <c r="BF71" s="5">
        <f t="shared" si="26"/>
        <v>0</v>
      </c>
      <c r="BG71" s="5">
        <f t="shared" si="26"/>
        <v>0</v>
      </c>
      <c r="BH71" s="5">
        <f t="shared" si="26"/>
        <v>0</v>
      </c>
      <c r="BI71" s="5">
        <f t="shared" si="26"/>
        <v>0</v>
      </c>
      <c r="BJ71" s="5">
        <f t="shared" si="26"/>
        <v>0</v>
      </c>
      <c r="BK71" s="5">
        <f t="shared" si="26"/>
        <v>0</v>
      </c>
      <c r="BL71" s="5">
        <f t="shared" si="26"/>
        <v>0</v>
      </c>
      <c r="BM71" s="5">
        <f t="shared" si="26"/>
        <v>0</v>
      </c>
      <c r="BN71" s="5">
        <f t="shared" si="26"/>
        <v>0</v>
      </c>
      <c r="BO71" s="5">
        <f t="shared" ref="BO71:CN71" si="27">SUM(BO92,BO106,BO128,BO143,BO167)</f>
        <v>0</v>
      </c>
      <c r="BP71" s="5">
        <f t="shared" si="27"/>
        <v>0</v>
      </c>
      <c r="BQ71" s="5">
        <f t="shared" si="27"/>
        <v>0</v>
      </c>
      <c r="BR71" s="5">
        <f t="shared" si="27"/>
        <v>0</v>
      </c>
      <c r="BS71" s="5">
        <f t="shared" si="27"/>
        <v>0</v>
      </c>
      <c r="BT71" s="5">
        <f t="shared" si="27"/>
        <v>0</v>
      </c>
      <c r="BU71" s="5">
        <f t="shared" si="27"/>
        <v>0</v>
      </c>
      <c r="BV71" s="5">
        <f t="shared" si="27"/>
        <v>0</v>
      </c>
      <c r="BW71" s="5">
        <f t="shared" si="27"/>
        <v>0</v>
      </c>
      <c r="BX71" s="5">
        <f t="shared" si="27"/>
        <v>10</v>
      </c>
      <c r="BY71" s="5">
        <f t="shared" si="27"/>
        <v>12</v>
      </c>
      <c r="BZ71" s="5">
        <f t="shared" si="27"/>
        <v>0</v>
      </c>
      <c r="CA71" s="5">
        <f t="shared" si="27"/>
        <v>40</v>
      </c>
      <c r="CB71" s="5">
        <f t="shared" si="27"/>
        <v>16</v>
      </c>
      <c r="CC71" s="5">
        <f t="shared" si="27"/>
        <v>0</v>
      </c>
      <c r="CD71" s="5">
        <f t="shared" si="27"/>
        <v>6</v>
      </c>
      <c r="CE71" s="5">
        <f t="shared" si="27"/>
        <v>7</v>
      </c>
      <c r="CF71" s="5">
        <f t="shared" si="27"/>
        <v>0</v>
      </c>
      <c r="CG71" s="5">
        <f t="shared" si="27"/>
        <v>26</v>
      </c>
      <c r="CH71" s="5">
        <f t="shared" si="27"/>
        <v>10</v>
      </c>
      <c r="CI71" s="5">
        <f t="shared" si="27"/>
        <v>0</v>
      </c>
      <c r="CJ71" s="5">
        <f t="shared" si="27"/>
        <v>9</v>
      </c>
      <c r="CK71" s="5">
        <f t="shared" si="27"/>
        <v>6</v>
      </c>
      <c r="CL71" s="5">
        <f t="shared" si="27"/>
        <v>3</v>
      </c>
      <c r="CM71" s="5">
        <f t="shared" si="27"/>
        <v>2</v>
      </c>
      <c r="CN71" s="5">
        <f t="shared" si="27"/>
        <v>9</v>
      </c>
      <c r="CO71" s="2">
        <f>CD71+CJ71</f>
        <v>15</v>
      </c>
      <c r="CP71" s="2">
        <f>CE71+CK71</f>
        <v>13</v>
      </c>
      <c r="CQ71" s="2">
        <f>CF71+CL71</f>
        <v>3</v>
      </c>
      <c r="CR71" s="2">
        <f>CG71+CM71</f>
        <v>28</v>
      </c>
      <c r="CS71" s="2">
        <f>CH71+CN71</f>
        <v>19</v>
      </c>
      <c r="CT71" s="2">
        <f>CI71</f>
        <v>0</v>
      </c>
      <c r="CU71" s="1">
        <f>78*B71/(B71+C71+E71+F71)</f>
        <v>15.540849144709242</v>
      </c>
      <c r="CV71" s="17">
        <f>78*C71/(B71+C71+E71+F71)</f>
        <v>13.421532329114729</v>
      </c>
      <c r="CW71" s="27" t="s">
        <v>25</v>
      </c>
      <c r="CX71" s="1">
        <f>78*E71/(B71+C71+E71+F71)</f>
        <v>28.6854016417448</v>
      </c>
      <c r="CY71" s="1">
        <f>78*F71/(B71+C71+E71+F71)</f>
        <v>20.352216884431233</v>
      </c>
      <c r="DA71" s="1">
        <v>15</v>
      </c>
      <c r="DB71" s="1">
        <v>13</v>
      </c>
      <c r="DC71" s="1">
        <v>2</v>
      </c>
      <c r="DD71" s="1">
        <v>28</v>
      </c>
      <c r="DE71" s="1">
        <v>20</v>
      </c>
      <c r="DG71" s="1">
        <f>100*B71/H71</f>
        <v>19.359814140653974</v>
      </c>
      <c r="DH71" s="1">
        <f>100*C71/H71</f>
        <v>16.719702311948616</v>
      </c>
      <c r="DI71" s="1">
        <f>100*D71/H71</f>
        <v>2.2490933014765813</v>
      </c>
      <c r="DJ71" s="1">
        <f>100*E71/H71</f>
        <v>35.734472367827607</v>
      </c>
      <c r="DK71" s="1">
        <f>100*F71/H71</f>
        <v>25.353513991673204</v>
      </c>
      <c r="DL71" s="1">
        <f>100*G71/H71</f>
        <v>0.58340388642002206</v>
      </c>
      <c r="DM71" s="3" t="s">
        <v>778</v>
      </c>
      <c r="DN71" s="1">
        <f>B71/BX71</f>
        <v>82114.399999999994</v>
      </c>
      <c r="DO71" s="1">
        <f>C71/BY71</f>
        <v>59097</v>
      </c>
      <c r="DP71" s="1">
        <v>0</v>
      </c>
      <c r="DQ71" s="1">
        <f>E71/CA71</f>
        <v>37891.824999999997</v>
      </c>
      <c r="DR71" s="1">
        <f>F71/CB71</f>
        <v>67210.375</v>
      </c>
      <c r="DS71" s="1"/>
      <c r="DT71" s="1"/>
    </row>
    <row r="72" spans="1:124" x14ac:dyDescent="0.2">
      <c r="A72" s="27" t="s">
        <v>756</v>
      </c>
      <c r="B72" s="49">
        <v>821144</v>
      </c>
      <c r="C72" s="49">
        <v>709164</v>
      </c>
      <c r="D72" s="49">
        <v>95395</v>
      </c>
      <c r="E72" s="49">
        <v>1515673</v>
      </c>
      <c r="F72" s="49">
        <v>1075366</v>
      </c>
      <c r="G72" s="29">
        <v>24745</v>
      </c>
      <c r="H72" s="27">
        <f>SUM(B72:G72)</f>
        <v>4241487</v>
      </c>
      <c r="BX72" s="1">
        <v>10</v>
      </c>
      <c r="BY72" s="1">
        <v>12</v>
      </c>
      <c r="CA72" s="1">
        <v>40</v>
      </c>
      <c r="CB72" s="1">
        <v>16</v>
      </c>
      <c r="CU72" s="1">
        <f>78*B72/(B72+C72+D72+E72+F72)</f>
        <v>15.189269820159735</v>
      </c>
      <c r="CV72" s="17">
        <f>78*C72/(B72+C72+D72+E72+F72)</f>
        <v>13.117898130831813</v>
      </c>
      <c r="CW72" s="1">
        <f>78*D72/(B72+C72+D72+E72+F72)</f>
        <v>1.7645874468962057</v>
      </c>
      <c r="CX72" s="1">
        <f>78*E72/(B72+C72+D72+E72+F72)</f>
        <v>28.036454210383276</v>
      </c>
      <c r="CY72" s="1">
        <f>78*F72/(B72+C72+D72+E72+F72)</f>
        <v>19.891790391728971</v>
      </c>
      <c r="DA72" s="1">
        <v>15</v>
      </c>
      <c r="DB72" s="1">
        <v>13</v>
      </c>
      <c r="DC72" s="1">
        <v>2</v>
      </c>
      <c r="DD72" s="1">
        <v>28</v>
      </c>
      <c r="DE72" s="1">
        <v>20</v>
      </c>
      <c r="DM72" s="3" t="s">
        <v>25</v>
      </c>
    </row>
    <row r="73" spans="1:124" x14ac:dyDescent="0.2">
      <c r="A73" s="27"/>
      <c r="B73" s="49"/>
      <c r="C73" s="49"/>
      <c r="D73" s="49">
        <v>0</v>
      </c>
      <c r="E73" s="49"/>
      <c r="F73" s="49"/>
      <c r="CV73" s="17"/>
      <c r="DM73" s="3"/>
    </row>
    <row r="74" spans="1:124" x14ac:dyDescent="0.2">
      <c r="A74" s="27" t="s">
        <v>48</v>
      </c>
      <c r="B74" s="51">
        <v>18545</v>
      </c>
      <c r="C74" s="55">
        <v>4408</v>
      </c>
      <c r="D74" s="55">
        <v>1130</v>
      </c>
      <c r="E74" s="55">
        <v>15777</v>
      </c>
      <c r="F74" s="55">
        <v>14777</v>
      </c>
      <c r="G74" s="1">
        <v>589</v>
      </c>
      <c r="H74" s="1">
        <f t="shared" ref="H74:H92" si="28">SUM(B74:G74)</f>
        <v>55226</v>
      </c>
      <c r="DG74" s="31">
        <f t="shared" ref="DG74:DG85" si="29">100*B74/H74</f>
        <v>33.580197732951873</v>
      </c>
      <c r="DH74" s="1">
        <f t="shared" ref="DH74:DH85" si="30">100*C74/H74</f>
        <v>7.9817477275196467</v>
      </c>
      <c r="DI74" s="1">
        <f t="shared" ref="DI74:DI85" si="31">100*D74/H74</f>
        <v>2.0461376887697824</v>
      </c>
      <c r="DJ74" s="1">
        <f t="shared" ref="DJ74:DJ85" si="32">100*E74/H74</f>
        <v>28.568065766124651</v>
      </c>
      <c r="DK74" s="27">
        <f t="shared" ref="DK74:DK85" si="33">100*F74/H74</f>
        <v>26.757324448629269</v>
      </c>
      <c r="DL74" s="1">
        <f t="shared" ref="DL74:DL85" si="34">100*G74/H74</f>
        <v>1.0665266360047803</v>
      </c>
      <c r="DM74" s="27" t="s">
        <v>447</v>
      </c>
    </row>
    <row r="75" spans="1:124" x14ac:dyDescent="0.2">
      <c r="A75" s="27" t="s">
        <v>47</v>
      </c>
      <c r="B75" s="55">
        <v>14389</v>
      </c>
      <c r="C75" s="55">
        <v>3555</v>
      </c>
      <c r="D75" s="55">
        <v>1654</v>
      </c>
      <c r="E75" s="55">
        <v>15534</v>
      </c>
      <c r="F75" s="51">
        <v>16034</v>
      </c>
      <c r="G75" s="1">
        <v>738</v>
      </c>
      <c r="H75" s="1">
        <f t="shared" si="28"/>
        <v>51904</v>
      </c>
      <c r="DG75" s="27">
        <f t="shared" si="29"/>
        <v>27.722333538840939</v>
      </c>
      <c r="DH75" s="1">
        <f t="shared" si="30"/>
        <v>6.8491831072749694</v>
      </c>
      <c r="DI75" s="1">
        <f t="shared" si="31"/>
        <v>3.186652281134402</v>
      </c>
      <c r="DJ75" s="1">
        <f t="shared" si="32"/>
        <v>29.928329223181258</v>
      </c>
      <c r="DK75" s="31">
        <f t="shared" si="33"/>
        <v>30.891646115906287</v>
      </c>
      <c r="DL75" s="1">
        <f t="shared" si="34"/>
        <v>1.4218557336621456</v>
      </c>
      <c r="DM75" s="27" t="s">
        <v>593</v>
      </c>
    </row>
    <row r="76" spans="1:124" x14ac:dyDescent="0.2">
      <c r="A76" s="27" t="s">
        <v>298</v>
      </c>
      <c r="B76" s="55">
        <v>15699</v>
      </c>
      <c r="C76" s="55">
        <v>2242</v>
      </c>
      <c r="D76" s="55">
        <v>1904</v>
      </c>
      <c r="E76" s="55">
        <v>12938</v>
      </c>
      <c r="F76" s="51">
        <v>20929</v>
      </c>
      <c r="G76" s="1">
        <v>969</v>
      </c>
      <c r="H76" s="1">
        <f>SUM(B76:G76)</f>
        <v>54681</v>
      </c>
      <c r="DG76" s="2">
        <f t="shared" si="29"/>
        <v>28.710155264168542</v>
      </c>
      <c r="DH76" s="1">
        <f t="shared" si="30"/>
        <v>4.1001444743146616</v>
      </c>
      <c r="DI76" s="1">
        <f t="shared" si="31"/>
        <v>3.4820138622190524</v>
      </c>
      <c r="DJ76" s="1">
        <f t="shared" si="32"/>
        <v>23.66086940619228</v>
      </c>
      <c r="DK76" s="31">
        <f t="shared" si="33"/>
        <v>38.274720652511839</v>
      </c>
      <c r="DL76" s="1">
        <f t="shared" si="34"/>
        <v>1.7720963405936248</v>
      </c>
      <c r="DM76" s="27" t="s">
        <v>606</v>
      </c>
    </row>
    <row r="77" spans="1:124" x14ac:dyDescent="0.2">
      <c r="A77" s="27" t="s">
        <v>297</v>
      </c>
      <c r="B77" s="55">
        <v>12283</v>
      </c>
      <c r="C77" s="55">
        <v>2510</v>
      </c>
      <c r="D77" s="55">
        <v>1783</v>
      </c>
      <c r="E77" s="55">
        <v>12068</v>
      </c>
      <c r="F77" s="51">
        <v>28672</v>
      </c>
      <c r="G77" s="35">
        <v>1019</v>
      </c>
      <c r="H77" s="1">
        <f>SUM(B77:G77)</f>
        <v>58335</v>
      </c>
      <c r="DG77" s="27">
        <f>100*B77/H77</f>
        <v>21.055969829433444</v>
      </c>
      <c r="DH77" s="1">
        <f>100*C77/H77</f>
        <v>4.3027342075940691</v>
      </c>
      <c r="DI77" s="1">
        <f>100*D77/H77</f>
        <v>3.0564841004542727</v>
      </c>
      <c r="DJ77" s="1">
        <f>100*E77/H77</f>
        <v>20.687408931173394</v>
      </c>
      <c r="DK77" s="31">
        <f>100*F77/H77</f>
        <v>49.150595697265793</v>
      </c>
      <c r="DL77" s="1">
        <f>100*G77/H77</f>
        <v>1.7468072340790264</v>
      </c>
      <c r="DM77" s="27" t="s">
        <v>614</v>
      </c>
    </row>
    <row r="78" spans="1:124" x14ac:dyDescent="0.2">
      <c r="A78" s="27" t="s">
        <v>46</v>
      </c>
      <c r="B78" s="55">
        <v>3668</v>
      </c>
      <c r="C78" s="55">
        <v>4159</v>
      </c>
      <c r="D78" s="55">
        <v>1575</v>
      </c>
      <c r="E78" s="55">
        <v>14597</v>
      </c>
      <c r="F78" s="51">
        <v>19242</v>
      </c>
      <c r="G78" s="35">
        <v>378</v>
      </c>
      <c r="H78" s="1">
        <f>SUM(B78:G78)</f>
        <v>43619</v>
      </c>
      <c r="DG78" s="1">
        <f t="shared" si="29"/>
        <v>8.409179486003806</v>
      </c>
      <c r="DH78" s="1">
        <f t="shared" si="30"/>
        <v>9.5348357367202361</v>
      </c>
      <c r="DI78" s="1">
        <f t="shared" si="31"/>
        <v>3.6108118021962907</v>
      </c>
      <c r="DJ78" s="1">
        <f t="shared" si="32"/>
        <v>33.464774524863017</v>
      </c>
      <c r="DK78" s="31">
        <f t="shared" si="33"/>
        <v>44.113803617689541</v>
      </c>
      <c r="DL78" s="1">
        <f t="shared" si="34"/>
        <v>0.86659483252710978</v>
      </c>
      <c r="DM78" s="27" t="s">
        <v>644</v>
      </c>
    </row>
    <row r="79" spans="1:124" x14ac:dyDescent="0.2">
      <c r="A79" s="27" t="s">
        <v>385</v>
      </c>
      <c r="B79" s="55">
        <v>4307</v>
      </c>
      <c r="C79" s="55">
        <v>5948</v>
      </c>
      <c r="D79" s="55">
        <v>2398</v>
      </c>
      <c r="E79" s="51">
        <v>25491</v>
      </c>
      <c r="F79" s="55">
        <v>11757</v>
      </c>
      <c r="G79" s="35">
        <v>263</v>
      </c>
      <c r="H79" s="1">
        <f>SUM(B79:G79)</f>
        <v>50164</v>
      </c>
      <c r="DG79" s="27">
        <f>100*B79/H79</f>
        <v>8.5858384498843794</v>
      </c>
      <c r="DH79" s="1">
        <f>100*C79/H79</f>
        <v>11.85710868351806</v>
      </c>
      <c r="DI79" s="2">
        <f>100*D79/H79</f>
        <v>4.7803205486005904</v>
      </c>
      <c r="DJ79" s="31">
        <f>100*E79/H79</f>
        <v>50.815325731600353</v>
      </c>
      <c r="DK79" s="27">
        <f>100*F79/H79</f>
        <v>23.43712622597879</v>
      </c>
      <c r="DL79" s="1">
        <f>100*G79/H79</f>
        <v>0.52428036041782955</v>
      </c>
      <c r="DM79" s="27" t="s">
        <v>611</v>
      </c>
    </row>
    <row r="80" spans="1:124" x14ac:dyDescent="0.2">
      <c r="A80" s="27" t="s">
        <v>375</v>
      </c>
      <c r="B80" s="55">
        <v>9164</v>
      </c>
      <c r="C80" s="55">
        <v>3713</v>
      </c>
      <c r="D80" s="55">
        <v>1717</v>
      </c>
      <c r="E80" s="51">
        <v>23603</v>
      </c>
      <c r="F80" s="55">
        <v>15566</v>
      </c>
      <c r="G80" s="35"/>
      <c r="H80" s="1">
        <f>SUM(B80:G80)</f>
        <v>53763</v>
      </c>
      <c r="DG80" s="27">
        <f>100*B80/H80</f>
        <v>17.045179770474117</v>
      </c>
      <c r="DH80" s="27">
        <f>100*C80/H80</f>
        <v>6.9062366311403753</v>
      </c>
      <c r="DI80" s="1">
        <f>100*D80/H80</f>
        <v>3.1936461878987408</v>
      </c>
      <c r="DJ80" s="31">
        <f>100*E80/H80</f>
        <v>43.901939995907966</v>
      </c>
      <c r="DK80" s="27">
        <f>100*F80/H80</f>
        <v>28.9529974145788</v>
      </c>
      <c r="DL80" s="1">
        <f>100*G80/H80</f>
        <v>0</v>
      </c>
      <c r="DM80" s="27" t="s">
        <v>601</v>
      </c>
    </row>
    <row r="81" spans="1:117" x14ac:dyDescent="0.2">
      <c r="A81" s="27" t="s">
        <v>50</v>
      </c>
      <c r="B81" s="55">
        <v>6182</v>
      </c>
      <c r="C81" s="55">
        <v>2390</v>
      </c>
      <c r="D81" s="55">
        <v>1443</v>
      </c>
      <c r="E81" s="51">
        <v>26391</v>
      </c>
      <c r="F81" s="55">
        <v>13132</v>
      </c>
      <c r="G81" s="1">
        <v>1232</v>
      </c>
      <c r="H81" s="1">
        <f t="shared" si="28"/>
        <v>50770</v>
      </c>
      <c r="DG81" s="1">
        <f t="shared" si="29"/>
        <v>12.176482174512508</v>
      </c>
      <c r="DH81" s="1">
        <f t="shared" si="30"/>
        <v>4.7075044317510342</v>
      </c>
      <c r="DI81" s="1">
        <f t="shared" si="31"/>
        <v>2.8422296631869215</v>
      </c>
      <c r="DJ81" s="31">
        <f t="shared" si="32"/>
        <v>51.981485129013194</v>
      </c>
      <c r="DK81" s="1">
        <f t="shared" si="33"/>
        <v>25.865668701989364</v>
      </c>
      <c r="DL81" s="1">
        <f t="shared" si="34"/>
        <v>2.4266298995469766</v>
      </c>
      <c r="DM81" s="28" t="s">
        <v>448</v>
      </c>
    </row>
    <row r="82" spans="1:117" x14ac:dyDescent="0.2">
      <c r="A82" s="27" t="s">
        <v>295</v>
      </c>
      <c r="B82" s="55">
        <v>7346</v>
      </c>
      <c r="C82" s="55">
        <v>4051</v>
      </c>
      <c r="D82" s="55">
        <v>1175</v>
      </c>
      <c r="E82" s="51">
        <v>26026</v>
      </c>
      <c r="F82" s="55">
        <v>16684</v>
      </c>
      <c r="G82" s="50">
        <v>285</v>
      </c>
      <c r="H82" s="1">
        <f>SUM(B82:G82)</f>
        <v>55567</v>
      </c>
      <c r="DG82" s="27">
        <f t="shared" si="29"/>
        <v>13.220076664207173</v>
      </c>
      <c r="DH82" s="1">
        <f t="shared" si="30"/>
        <v>7.2902981985710946</v>
      </c>
      <c r="DI82" s="1">
        <f t="shared" si="31"/>
        <v>2.1145643997336547</v>
      </c>
      <c r="DJ82" s="31">
        <f t="shared" si="32"/>
        <v>46.837151546781364</v>
      </c>
      <c r="DK82" s="1">
        <f t="shared" si="33"/>
        <v>30.025014846941531</v>
      </c>
      <c r="DL82" s="1">
        <f t="shared" si="34"/>
        <v>0.51289434376518439</v>
      </c>
      <c r="DM82" s="27" t="s">
        <v>595</v>
      </c>
    </row>
    <row r="83" spans="1:117" x14ac:dyDescent="0.2">
      <c r="A83" s="27" t="s">
        <v>296</v>
      </c>
      <c r="B83" s="55">
        <v>3204</v>
      </c>
      <c r="C83" s="55">
        <v>4957</v>
      </c>
      <c r="D83" s="23">
        <v>805</v>
      </c>
      <c r="E83" s="51">
        <v>28826</v>
      </c>
      <c r="F83" s="55">
        <v>6611</v>
      </c>
      <c r="G83" s="50">
        <v>128</v>
      </c>
      <c r="H83" s="1">
        <f t="shared" si="28"/>
        <v>44531</v>
      </c>
      <c r="K83" s="7">
        <v>4039</v>
      </c>
      <c r="N83" s="1">
        <v>287</v>
      </c>
      <c r="O83" s="1">
        <f>SUM(B83:N83)</f>
        <v>93388</v>
      </c>
      <c r="DG83" s="1">
        <f t="shared" si="29"/>
        <v>7.1949877613348008</v>
      </c>
      <c r="DH83" s="1">
        <f t="shared" si="30"/>
        <v>11.131571264961487</v>
      </c>
      <c r="DI83" s="1">
        <f t="shared" si="31"/>
        <v>1.8077294469021581</v>
      </c>
      <c r="DJ83" s="31">
        <f t="shared" si="32"/>
        <v>64.732433585592062</v>
      </c>
      <c r="DK83" s="1">
        <f t="shared" si="33"/>
        <v>14.845837731018841</v>
      </c>
      <c r="DL83" s="1">
        <f t="shared" si="34"/>
        <v>0.28744021019065369</v>
      </c>
      <c r="DM83" s="27" t="s">
        <v>449</v>
      </c>
    </row>
    <row r="84" spans="1:117" x14ac:dyDescent="0.2">
      <c r="A84" s="27" t="s">
        <v>51</v>
      </c>
      <c r="B84" s="55">
        <v>7049</v>
      </c>
      <c r="C84" s="55">
        <v>3819</v>
      </c>
      <c r="D84" s="23">
        <v>886</v>
      </c>
      <c r="E84" s="51">
        <v>22234</v>
      </c>
      <c r="F84" s="55">
        <v>6144</v>
      </c>
      <c r="G84" s="1">
        <v>997</v>
      </c>
      <c r="H84" s="1">
        <f t="shared" si="28"/>
        <v>41129</v>
      </c>
      <c r="DG84" s="1">
        <f t="shared" si="29"/>
        <v>17.138758540202776</v>
      </c>
      <c r="DH84" s="1">
        <f t="shared" si="30"/>
        <v>9.2854190473874887</v>
      </c>
      <c r="DI84" s="1">
        <f t="shared" si="31"/>
        <v>2.1541977679982494</v>
      </c>
      <c r="DJ84" s="31">
        <f t="shared" si="32"/>
        <v>54.05917965425855</v>
      </c>
      <c r="DK84" s="27">
        <f t="shared" si="33"/>
        <v>14.938364657540907</v>
      </c>
      <c r="DL84" s="1">
        <f t="shared" si="34"/>
        <v>2.4240803326120255</v>
      </c>
      <c r="DM84" s="28" t="s">
        <v>450</v>
      </c>
    </row>
    <row r="85" spans="1:117" x14ac:dyDescent="0.2">
      <c r="A85" s="27" t="s">
        <v>45</v>
      </c>
      <c r="B85" s="55">
        <v>6680</v>
      </c>
      <c r="C85" s="55">
        <v>6226</v>
      </c>
      <c r="D85" s="23">
        <v>814</v>
      </c>
      <c r="E85" s="51">
        <v>29211</v>
      </c>
      <c r="F85" s="55">
        <v>8478</v>
      </c>
      <c r="G85" s="1">
        <v>249</v>
      </c>
      <c r="H85" s="1">
        <f>SUM(B85:G85)</f>
        <v>51658</v>
      </c>
      <c r="DG85" s="1">
        <f t="shared" si="29"/>
        <v>12.931201362809245</v>
      </c>
      <c r="DH85" s="27">
        <f t="shared" si="30"/>
        <v>12.052344264199156</v>
      </c>
      <c r="DI85" s="1">
        <f t="shared" si="31"/>
        <v>1.5757481900189709</v>
      </c>
      <c r="DJ85" s="2">
        <f t="shared" si="32"/>
        <v>56.546904642068995</v>
      </c>
      <c r="DK85" s="27">
        <f t="shared" si="33"/>
        <v>16.411785202679159</v>
      </c>
      <c r="DL85" s="1">
        <f t="shared" si="34"/>
        <v>0.48201633822447637</v>
      </c>
      <c r="DM85" s="28" t="s">
        <v>451</v>
      </c>
    </row>
    <row r="86" spans="1:117" x14ac:dyDescent="0.2">
      <c r="A86" s="27" t="s">
        <v>137</v>
      </c>
      <c r="B86" s="23">
        <v>908</v>
      </c>
      <c r="C86" s="55">
        <v>18201</v>
      </c>
      <c r="D86" s="23">
        <v>747</v>
      </c>
      <c r="E86" s="51">
        <v>24187</v>
      </c>
      <c r="F86" s="55">
        <v>3884</v>
      </c>
      <c r="G86" s="50">
        <v>124</v>
      </c>
      <c r="H86" s="1">
        <f t="shared" si="28"/>
        <v>48051</v>
      </c>
      <c r="DG86" s="1">
        <f t="shared" ref="DG86:DG92" si="35">100*B86/H86</f>
        <v>1.8896589040810805</v>
      </c>
      <c r="DH86" s="2">
        <f t="shared" ref="DH86:DH92" si="36">100*C86/H86</f>
        <v>37.878504089405006</v>
      </c>
      <c r="DI86" s="1">
        <f t="shared" ref="DI86:DI92" si="37">100*D86/H86</f>
        <v>1.5545982393706688</v>
      </c>
      <c r="DJ86" s="31">
        <f t="shared" ref="DJ86:DJ92" si="38">100*E86/H86</f>
        <v>50.336101225780943</v>
      </c>
      <c r="DK86" s="1">
        <f t="shared" ref="DK86:DK92" si="39">100*F86/H86</f>
        <v>8.0830783958710537</v>
      </c>
      <c r="DL86" s="1">
        <f t="shared" ref="DL86:DL92" si="40">100*G86/H86</f>
        <v>0.25805914549124886</v>
      </c>
      <c r="DM86" s="27" t="s">
        <v>425</v>
      </c>
    </row>
    <row r="87" spans="1:117" x14ac:dyDescent="0.2">
      <c r="A87" s="27" t="s">
        <v>141</v>
      </c>
      <c r="B87" s="55">
        <v>1879</v>
      </c>
      <c r="C87" s="55">
        <v>7867</v>
      </c>
      <c r="D87" s="23">
        <v>977</v>
      </c>
      <c r="E87" s="51">
        <v>24832</v>
      </c>
      <c r="F87" s="55">
        <v>4646</v>
      </c>
      <c r="G87" s="50">
        <v>129</v>
      </c>
      <c r="H87" s="1">
        <f t="shared" si="28"/>
        <v>40330</v>
      </c>
      <c r="DG87" s="1">
        <f t="shared" si="35"/>
        <v>4.6590627324572278</v>
      </c>
      <c r="DH87" s="1">
        <f t="shared" si="36"/>
        <v>19.506570790974461</v>
      </c>
      <c r="DI87" s="1">
        <f t="shared" si="37"/>
        <v>2.4225142573766427</v>
      </c>
      <c r="DJ87" s="31">
        <f t="shared" si="38"/>
        <v>61.572030746342676</v>
      </c>
      <c r="DK87" s="1">
        <f t="shared" si="39"/>
        <v>11.519960327299778</v>
      </c>
      <c r="DL87" s="1">
        <f t="shared" si="40"/>
        <v>0.31986114554921896</v>
      </c>
      <c r="DM87" s="27" t="s">
        <v>744</v>
      </c>
    </row>
    <row r="88" spans="1:117" x14ac:dyDescent="0.2">
      <c r="A88" s="27" t="s">
        <v>299</v>
      </c>
      <c r="B88" s="55">
        <v>2043</v>
      </c>
      <c r="C88" s="55">
        <v>11694</v>
      </c>
      <c r="D88" s="23">
        <v>865</v>
      </c>
      <c r="E88" s="51">
        <v>34319</v>
      </c>
      <c r="F88" s="55">
        <v>9584</v>
      </c>
      <c r="H88" s="1">
        <f t="shared" si="28"/>
        <v>58505</v>
      </c>
      <c r="DG88" s="1">
        <f t="shared" si="35"/>
        <v>3.4920092299803436</v>
      </c>
      <c r="DH88" s="27">
        <f t="shared" si="36"/>
        <v>19.988035210665757</v>
      </c>
      <c r="DI88" s="1">
        <f t="shared" si="37"/>
        <v>1.4785061105888386</v>
      </c>
      <c r="DJ88" s="3">
        <f t="shared" si="38"/>
        <v>58.659943594564567</v>
      </c>
      <c r="DK88" s="27">
        <f t="shared" si="39"/>
        <v>16.381505854200494</v>
      </c>
      <c r="DL88" s="1">
        <f t="shared" si="40"/>
        <v>0</v>
      </c>
      <c r="DM88" s="27" t="s">
        <v>743</v>
      </c>
    </row>
    <row r="89" spans="1:117" x14ac:dyDescent="0.2">
      <c r="A89" s="27" t="s">
        <v>300</v>
      </c>
      <c r="B89" s="55">
        <v>1282</v>
      </c>
      <c r="C89" s="55">
        <v>7414</v>
      </c>
      <c r="D89" s="55">
        <v>1581</v>
      </c>
      <c r="E89" s="51">
        <v>29755</v>
      </c>
      <c r="F89" s="55">
        <v>11229</v>
      </c>
      <c r="G89" s="1">
        <v>332</v>
      </c>
      <c r="H89" s="1">
        <f>SUM(B89:G89)</f>
        <v>51593</v>
      </c>
      <c r="DG89" s="1">
        <f>100*B89/H89</f>
        <v>2.4848332138080749</v>
      </c>
      <c r="DH89" s="1">
        <f>100*C89/H89</f>
        <v>14.370166495454809</v>
      </c>
      <c r="DI89" s="1">
        <f>100*D89/H89</f>
        <v>3.0643691973717364</v>
      </c>
      <c r="DJ89" s="31">
        <f>100*E89/H89</f>
        <v>57.672552478049347</v>
      </c>
      <c r="DK89" s="27">
        <f>100*F89/H89</f>
        <v>21.764580466342334</v>
      </c>
      <c r="DL89" s="1">
        <f>100*G89/H89</f>
        <v>0.64349814897369795</v>
      </c>
      <c r="DM89" s="27" t="s">
        <v>742</v>
      </c>
    </row>
    <row r="90" spans="1:117" x14ac:dyDescent="0.2">
      <c r="A90" s="27" t="s">
        <v>374</v>
      </c>
      <c r="B90" s="55">
        <v>5338</v>
      </c>
      <c r="C90" s="55">
        <v>6049</v>
      </c>
      <c r="D90" s="55">
        <v>1245</v>
      </c>
      <c r="E90" s="51">
        <v>29974</v>
      </c>
      <c r="F90" s="55">
        <v>11769</v>
      </c>
      <c r="G90" s="50">
        <v>230</v>
      </c>
      <c r="H90" s="1">
        <f>SUM(B90:G90)</f>
        <v>54605</v>
      </c>
      <c r="DG90" s="1">
        <f>100*B90/H90</f>
        <v>9.7756615694533462</v>
      </c>
      <c r="DH90" s="1">
        <f>100*C90/H90</f>
        <v>11.07774013368739</v>
      </c>
      <c r="DI90" s="1">
        <f>100*D90/H90</f>
        <v>2.2800109880047614</v>
      </c>
      <c r="DJ90" s="3">
        <f>100*E90/H90</f>
        <v>54.892409120043951</v>
      </c>
      <c r="DK90" s="2">
        <f>100*F90/H90</f>
        <v>21.552971339620914</v>
      </c>
      <c r="DL90" s="1">
        <f>100*G90/H90</f>
        <v>0.42120684918963464</v>
      </c>
      <c r="DM90" s="28" t="s">
        <v>741</v>
      </c>
    </row>
    <row r="91" spans="1:117" x14ac:dyDescent="0.2">
      <c r="A91" s="27" t="s">
        <v>49</v>
      </c>
      <c r="B91" s="55">
        <v>1681</v>
      </c>
      <c r="C91" s="55">
        <v>10857</v>
      </c>
      <c r="D91" s="55">
        <v>1812</v>
      </c>
      <c r="E91" s="51">
        <v>39965</v>
      </c>
      <c r="F91" s="55">
        <v>7997</v>
      </c>
      <c r="H91" s="1">
        <f t="shared" si="28"/>
        <v>62312</v>
      </c>
      <c r="DG91" s="1">
        <f t="shared" si="35"/>
        <v>2.6977147258954934</v>
      </c>
      <c r="DH91" s="27">
        <f t="shared" si="36"/>
        <v>17.423610219540379</v>
      </c>
      <c r="DI91" s="27">
        <f t="shared" si="37"/>
        <v>2.9079471048915138</v>
      </c>
      <c r="DJ91" s="31">
        <f t="shared" si="38"/>
        <v>64.136923866991907</v>
      </c>
      <c r="DK91" s="27">
        <f t="shared" si="39"/>
        <v>12.833804082680704</v>
      </c>
      <c r="DL91" s="1">
        <f t="shared" si="40"/>
        <v>0</v>
      </c>
      <c r="DM91" s="27" t="s">
        <v>452</v>
      </c>
    </row>
    <row r="92" spans="1:117" x14ac:dyDescent="0.2">
      <c r="A92" s="2" t="s">
        <v>772</v>
      </c>
      <c r="B92" s="7">
        <f t="shared" ref="B92:G92" si="41">SUM(B74:B91)</f>
        <v>121647</v>
      </c>
      <c r="C92" s="7">
        <f t="shared" si="41"/>
        <v>110060</v>
      </c>
      <c r="D92" s="7">
        <f t="shared" si="41"/>
        <v>24511</v>
      </c>
      <c r="E92" s="7">
        <f t="shared" si="41"/>
        <v>435728</v>
      </c>
      <c r="F92" s="7">
        <f t="shared" si="41"/>
        <v>227135</v>
      </c>
      <c r="G92" s="7">
        <f t="shared" si="41"/>
        <v>7662</v>
      </c>
      <c r="H92" s="27">
        <f t="shared" si="28"/>
        <v>926743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>
        <v>1</v>
      </c>
      <c r="BY92" s="27"/>
      <c r="BZ92" s="27"/>
      <c r="CA92" s="27">
        <v>13</v>
      </c>
      <c r="CB92" s="27">
        <v>4</v>
      </c>
      <c r="CC92" s="27"/>
      <c r="CD92" s="27">
        <v>1</v>
      </c>
      <c r="CE92" s="27"/>
      <c r="CF92" s="27"/>
      <c r="CG92" s="27">
        <v>8</v>
      </c>
      <c r="CH92" s="27">
        <v>2</v>
      </c>
      <c r="CI92" s="27"/>
      <c r="CJ92" s="27">
        <v>1</v>
      </c>
      <c r="CK92" s="27">
        <v>2</v>
      </c>
      <c r="CL92" s="27">
        <v>1</v>
      </c>
      <c r="CM92" s="27">
        <v>1</v>
      </c>
      <c r="CN92" s="27">
        <v>2</v>
      </c>
      <c r="CO92" s="2">
        <f>CD92+CJ92</f>
        <v>2</v>
      </c>
      <c r="CP92" s="2">
        <f>CE92+CK92</f>
        <v>2</v>
      </c>
      <c r="CQ92" s="2">
        <f>CF92+CL92</f>
        <v>1</v>
      </c>
      <c r="CR92" s="2">
        <f>CG92+CM92</f>
        <v>9</v>
      </c>
      <c r="CS92" s="2">
        <f>CH92+CN92</f>
        <v>4</v>
      </c>
      <c r="CT92" s="27"/>
      <c r="CU92" s="27">
        <f>18*B92/(B92+C92+D92+E92+F92)</f>
        <v>2.3824298402425903</v>
      </c>
      <c r="CV92" s="27">
        <f>18*C92/(B92+C92+D92+E92+F92)</f>
        <v>2.1555009841352395</v>
      </c>
      <c r="CW92" s="1">
        <f>18*D92/(B92+C92+D92+E92+F92)</f>
        <v>0.48004256425712205</v>
      </c>
      <c r="CX92" s="27">
        <f>18*E92/(B92+C92+D92+E92+F92)</f>
        <v>8.5336374051906194</v>
      </c>
      <c r="CY92" s="27">
        <f>18*F92/(B92+C92+D92+E92+F92)</f>
        <v>4.4483892061744283</v>
      </c>
      <c r="CZ92" s="27"/>
      <c r="DB92" s="27"/>
      <c r="DC92" s="27"/>
      <c r="DD92" s="27"/>
      <c r="DE92" s="27"/>
      <c r="DF92" s="27"/>
      <c r="DG92" s="27">
        <f t="shared" si="35"/>
        <v>13.126292834151432</v>
      </c>
      <c r="DH92" s="27">
        <f t="shared" si="36"/>
        <v>11.876000142434311</v>
      </c>
      <c r="DI92" s="27">
        <f t="shared" si="37"/>
        <v>2.6448540749700835</v>
      </c>
      <c r="DJ92" s="27">
        <f t="shared" si="38"/>
        <v>47.017134200096464</v>
      </c>
      <c r="DK92" s="27">
        <f t="shared" si="39"/>
        <v>24.508952320114638</v>
      </c>
      <c r="DL92" s="27">
        <f t="shared" si="40"/>
        <v>0.82676642823307001</v>
      </c>
      <c r="DM92" s="3"/>
    </row>
    <row r="93" spans="1:117" x14ac:dyDescent="0.2">
      <c r="A93" s="2"/>
      <c r="B93" s="7"/>
      <c r="C93" s="7"/>
      <c r="D93" s="7">
        <v>0</v>
      </c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"/>
      <c r="CP93" s="2"/>
      <c r="CQ93" s="2"/>
      <c r="CR93" s="2"/>
      <c r="CS93" s="2"/>
      <c r="CT93" s="27"/>
      <c r="CU93" s="27"/>
      <c r="CV93" s="27"/>
      <c r="CX93" s="27"/>
      <c r="CY93" s="27"/>
      <c r="CZ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3"/>
    </row>
    <row r="94" spans="1:117" x14ac:dyDescent="0.2">
      <c r="A94" s="27" t="s">
        <v>52</v>
      </c>
      <c r="B94" s="55">
        <v>9836</v>
      </c>
      <c r="C94" s="55">
        <v>6259</v>
      </c>
      <c r="D94" s="55">
        <v>1089</v>
      </c>
      <c r="E94" s="51">
        <v>24557</v>
      </c>
      <c r="F94" s="55">
        <v>13225</v>
      </c>
      <c r="G94" s="1">
        <v>203</v>
      </c>
      <c r="H94" s="1">
        <f>SUM(B94:G94)</f>
        <v>55169</v>
      </c>
      <c r="DG94" s="1">
        <f t="shared" ref="DG94:DG101" si="42">100*B94/H94</f>
        <v>17.828853160289292</v>
      </c>
      <c r="DH94" s="1">
        <f t="shared" ref="DH94:DH101" si="43">100*C94/H94</f>
        <v>11.345139480505356</v>
      </c>
      <c r="DI94" s="1">
        <f t="shared" ref="DI94:DI101" si="44">100*D94/H94</f>
        <v>1.9739346372056772</v>
      </c>
      <c r="DJ94" s="31">
        <f t="shared" ref="DJ94:DJ101" si="45">100*E94/H94</f>
        <v>44.512316699595786</v>
      </c>
      <c r="DK94" s="27">
        <f t="shared" ref="DK94:DK101" si="46">100*F94/H94</f>
        <v>23.971795754862331</v>
      </c>
      <c r="DL94" s="1">
        <f t="shared" ref="DL94:DL101" si="47">100*G94/H94</f>
        <v>0.36796026754155414</v>
      </c>
      <c r="DM94" s="27" t="s">
        <v>643</v>
      </c>
    </row>
    <row r="95" spans="1:117" x14ac:dyDescent="0.2">
      <c r="A95" s="27" t="s">
        <v>369</v>
      </c>
      <c r="B95" s="55">
        <v>11820</v>
      </c>
      <c r="C95" s="55">
        <v>6498</v>
      </c>
      <c r="D95" s="55">
        <v>1057</v>
      </c>
      <c r="E95" s="51">
        <v>22323</v>
      </c>
      <c r="F95" s="55">
        <v>12827</v>
      </c>
      <c r="H95" s="1">
        <f>SUM(B95:G95)</f>
        <v>54525</v>
      </c>
      <c r="DG95" s="27">
        <f t="shared" si="42"/>
        <v>21.678129298486933</v>
      </c>
      <c r="DH95" s="1">
        <f t="shared" si="43"/>
        <v>11.917469050894086</v>
      </c>
      <c r="DI95" s="1">
        <f t="shared" si="44"/>
        <v>1.9385602934433745</v>
      </c>
      <c r="DJ95" s="31">
        <f t="shared" si="45"/>
        <v>40.940852819807425</v>
      </c>
      <c r="DK95" s="27">
        <f t="shared" si="46"/>
        <v>23.524988537368181</v>
      </c>
      <c r="DL95" s="1">
        <f t="shared" si="47"/>
        <v>0</v>
      </c>
      <c r="DM95" s="27" t="s">
        <v>642</v>
      </c>
    </row>
    <row r="96" spans="1:117" x14ac:dyDescent="0.2">
      <c r="A96" s="27" t="s">
        <v>142</v>
      </c>
      <c r="B96" s="55">
        <v>9068</v>
      </c>
      <c r="C96" s="55">
        <v>7262</v>
      </c>
      <c r="D96" s="55">
        <v>1280</v>
      </c>
      <c r="E96" s="51">
        <v>25082</v>
      </c>
      <c r="F96" s="55">
        <v>11391</v>
      </c>
      <c r="G96" s="50">
        <v>260</v>
      </c>
      <c r="H96" s="1">
        <f>SUM(B96:G96)</f>
        <v>54343</v>
      </c>
      <c r="DG96" s="27">
        <f t="shared" si="42"/>
        <v>16.686601770237196</v>
      </c>
      <c r="DH96" s="1">
        <f t="shared" si="43"/>
        <v>13.363266658079237</v>
      </c>
      <c r="DI96" s="1">
        <f t="shared" si="44"/>
        <v>2.3554091603334375</v>
      </c>
      <c r="DJ96" s="31">
        <f t="shared" si="45"/>
        <v>46.154978562096311</v>
      </c>
      <c r="DK96" s="27">
        <f t="shared" si="46"/>
        <v>20.961301363561084</v>
      </c>
      <c r="DL96" s="1">
        <f t="shared" si="47"/>
        <v>0.47844248569272951</v>
      </c>
      <c r="DM96" s="28" t="s">
        <v>596</v>
      </c>
    </row>
    <row r="97" spans="1:117" x14ac:dyDescent="0.2">
      <c r="A97" s="27" t="s">
        <v>301</v>
      </c>
      <c r="B97" s="55">
        <v>6731</v>
      </c>
      <c r="C97" s="55">
        <v>9811</v>
      </c>
      <c r="D97" s="23">
        <v>921</v>
      </c>
      <c r="E97" s="51">
        <v>25857</v>
      </c>
      <c r="F97" s="55">
        <v>10710</v>
      </c>
      <c r="G97" s="50">
        <v>175</v>
      </c>
      <c r="H97" s="1">
        <f>SUM(B97:G97)</f>
        <v>54205</v>
      </c>
      <c r="DG97" s="1">
        <f t="shared" si="42"/>
        <v>12.417673646342589</v>
      </c>
      <c r="DH97" s="2">
        <f t="shared" si="43"/>
        <v>18.09980629093257</v>
      </c>
      <c r="DI97" s="1">
        <f t="shared" si="44"/>
        <v>1.6991052485933031</v>
      </c>
      <c r="DJ97" s="31">
        <f t="shared" si="45"/>
        <v>47.702241490637398</v>
      </c>
      <c r="DK97" s="27">
        <f t="shared" si="46"/>
        <v>19.758324877778804</v>
      </c>
      <c r="DL97" s="1">
        <f t="shared" si="47"/>
        <v>0.32284844571533994</v>
      </c>
      <c r="DM97" s="27" t="s">
        <v>594</v>
      </c>
    </row>
    <row r="98" spans="1:117" x14ac:dyDescent="0.2">
      <c r="A98" s="27" t="s">
        <v>143</v>
      </c>
      <c r="B98" s="51">
        <v>19238</v>
      </c>
      <c r="C98" s="55">
        <v>6615</v>
      </c>
      <c r="D98" s="55">
        <v>1016</v>
      </c>
      <c r="E98" s="55">
        <v>16316</v>
      </c>
      <c r="F98" s="55">
        <v>14928</v>
      </c>
      <c r="G98" s="50">
        <v>171</v>
      </c>
      <c r="H98" s="1">
        <f t="shared" ref="H98:H100" si="48">SUM(B98:G98)</f>
        <v>58284</v>
      </c>
      <c r="DG98" s="31">
        <f t="shared" si="42"/>
        <v>33.007343353235882</v>
      </c>
      <c r="DH98" s="27">
        <f t="shared" si="43"/>
        <v>11.349598517603459</v>
      </c>
      <c r="DI98" s="1">
        <f t="shared" si="44"/>
        <v>1.7431885251527006</v>
      </c>
      <c r="DJ98" s="1">
        <f t="shared" si="45"/>
        <v>27.99396060668451</v>
      </c>
      <c r="DK98" s="27">
        <f t="shared" si="46"/>
        <v>25.612518015235743</v>
      </c>
      <c r="DL98" s="1">
        <f t="shared" si="47"/>
        <v>0.29339098208770847</v>
      </c>
      <c r="DM98" s="27" t="s">
        <v>630</v>
      </c>
    </row>
    <row r="99" spans="1:117" x14ac:dyDescent="0.2">
      <c r="A99" s="27" t="s">
        <v>55</v>
      </c>
      <c r="B99" s="51">
        <v>22618</v>
      </c>
      <c r="C99" s="55">
        <v>7053</v>
      </c>
      <c r="D99" s="55">
        <v>1242</v>
      </c>
      <c r="E99" s="55">
        <v>17798</v>
      </c>
      <c r="F99" s="55">
        <v>15167</v>
      </c>
      <c r="G99" s="49">
        <v>1333</v>
      </c>
      <c r="H99" s="1">
        <f t="shared" si="48"/>
        <v>65211</v>
      </c>
      <c r="DG99" s="31">
        <f t="shared" si="42"/>
        <v>34.684332397908328</v>
      </c>
      <c r="DH99" s="1">
        <f t="shared" si="43"/>
        <v>10.815659934673597</v>
      </c>
      <c r="DI99" s="1">
        <f t="shared" si="44"/>
        <v>1.9045866494916501</v>
      </c>
      <c r="DJ99" s="1">
        <f t="shared" si="45"/>
        <v>27.292941374921408</v>
      </c>
      <c r="DK99" s="27">
        <f t="shared" si="46"/>
        <v>23.258345984573154</v>
      </c>
      <c r="DL99" s="1">
        <f t="shared" si="47"/>
        <v>2.0441336584318597</v>
      </c>
      <c r="DM99" s="27" t="s">
        <v>758</v>
      </c>
    </row>
    <row r="100" spans="1:117" x14ac:dyDescent="0.2">
      <c r="A100" s="27" t="s">
        <v>158</v>
      </c>
      <c r="B100" s="51">
        <v>19405</v>
      </c>
      <c r="C100" s="55">
        <v>5093</v>
      </c>
      <c r="D100" s="23">
        <v>976</v>
      </c>
      <c r="E100" s="55">
        <v>14484</v>
      </c>
      <c r="F100" s="55">
        <v>12431</v>
      </c>
      <c r="G100" s="50">
        <v>620</v>
      </c>
      <c r="H100" s="1">
        <f t="shared" si="48"/>
        <v>53009</v>
      </c>
      <c r="DG100" s="31">
        <f t="shared" si="42"/>
        <v>36.606991265634136</v>
      </c>
      <c r="DH100" s="1">
        <f t="shared" si="43"/>
        <v>9.6078024486407969</v>
      </c>
      <c r="DI100" s="1">
        <f t="shared" si="44"/>
        <v>1.8411967779056386</v>
      </c>
      <c r="DJ100" s="1">
        <f t="shared" si="45"/>
        <v>27.323662019657039</v>
      </c>
      <c r="DK100" s="27">
        <f t="shared" si="46"/>
        <v>23.450734780886265</v>
      </c>
      <c r="DL100" s="1">
        <f t="shared" si="47"/>
        <v>1.1696127072761229</v>
      </c>
      <c r="DM100" s="28" t="s">
        <v>457</v>
      </c>
    </row>
    <row r="101" spans="1:117" x14ac:dyDescent="0.2">
      <c r="A101" s="27" t="s">
        <v>56</v>
      </c>
      <c r="B101" s="51">
        <v>18875</v>
      </c>
      <c r="C101" s="55">
        <v>5705</v>
      </c>
      <c r="D101" s="55">
        <v>1335</v>
      </c>
      <c r="E101" s="55">
        <v>15995</v>
      </c>
      <c r="F101" s="55">
        <v>14566</v>
      </c>
      <c r="G101" s="50">
        <v>213</v>
      </c>
      <c r="H101" s="1">
        <f>SUM(B101:G101)</f>
        <v>56689</v>
      </c>
      <c r="DG101" s="31">
        <f t="shared" si="42"/>
        <v>33.295701106034677</v>
      </c>
      <c r="DH101" s="27">
        <f t="shared" si="43"/>
        <v>10.06368078463194</v>
      </c>
      <c r="DI101" s="1">
        <f t="shared" si="44"/>
        <v>2.3549542239235124</v>
      </c>
      <c r="DJ101" s="1">
        <f t="shared" si="45"/>
        <v>28.21535042071654</v>
      </c>
      <c r="DK101" s="27">
        <f t="shared" si="46"/>
        <v>25.694579195258338</v>
      </c>
      <c r="DL101" s="1">
        <f t="shared" si="47"/>
        <v>0.37573426943498739</v>
      </c>
      <c r="DM101" s="27" t="s">
        <v>458</v>
      </c>
    </row>
    <row r="102" spans="1:117" x14ac:dyDescent="0.2">
      <c r="A102" s="27" t="s">
        <v>308</v>
      </c>
      <c r="B102" s="55">
        <v>14037</v>
      </c>
      <c r="C102" s="55">
        <v>5548</v>
      </c>
      <c r="D102" s="23">
        <v>847</v>
      </c>
      <c r="E102" s="55">
        <v>11032</v>
      </c>
      <c r="F102" s="51">
        <v>22942</v>
      </c>
      <c r="G102" s="35"/>
      <c r="H102" s="1">
        <f>SUM(B102:G102)</f>
        <v>54406</v>
      </c>
      <c r="BX102" s="12"/>
      <c r="BY102" s="12"/>
      <c r="CA102" s="12"/>
      <c r="CB102" s="12"/>
      <c r="CC102" s="12"/>
      <c r="CD102" s="12"/>
      <c r="CE102" s="12"/>
      <c r="CG102" s="12"/>
      <c r="CH102" s="12"/>
      <c r="CI102" s="12"/>
      <c r="CJ102" s="12"/>
      <c r="CK102" s="12"/>
      <c r="CL102" s="12"/>
      <c r="CM102" s="12"/>
      <c r="CN102" s="12"/>
      <c r="DG102" s="2">
        <f>100*B102/H102</f>
        <v>25.800463184207626</v>
      </c>
      <c r="DH102" s="1">
        <f>100*C102/H102</f>
        <v>10.197404698011249</v>
      </c>
      <c r="DI102" s="1">
        <f>100*D102/H102</f>
        <v>1.556813586736757</v>
      </c>
      <c r="DJ102" s="27">
        <f>100*E102/H102</f>
        <v>20.277175311546522</v>
      </c>
      <c r="DK102" s="31">
        <f>100*F102/H102</f>
        <v>42.16814321949785</v>
      </c>
      <c r="DL102" s="1">
        <f>100*G102/H102</f>
        <v>0</v>
      </c>
      <c r="DM102" s="27" t="s">
        <v>768</v>
      </c>
    </row>
    <row r="103" spans="1:117" x14ac:dyDescent="0.2">
      <c r="A103" s="27" t="s">
        <v>62</v>
      </c>
      <c r="B103" s="55">
        <v>10249</v>
      </c>
      <c r="C103" s="55">
        <v>11231</v>
      </c>
      <c r="D103" s="55">
        <v>1032</v>
      </c>
      <c r="E103" s="55">
        <v>18224</v>
      </c>
      <c r="F103" s="51">
        <v>19193</v>
      </c>
      <c r="G103" s="35">
        <v>360</v>
      </c>
      <c r="H103" s="1">
        <f>SUM(B103:G103)</f>
        <v>60289</v>
      </c>
      <c r="DG103" s="1">
        <f>100*B103/H103</f>
        <v>16.999784371941814</v>
      </c>
      <c r="DH103" s="1">
        <f>100*C103/H103</f>
        <v>18.62860554993448</v>
      </c>
      <c r="DI103" s="1">
        <f>100*D103/H103</f>
        <v>1.7117550465259002</v>
      </c>
      <c r="DJ103" s="1">
        <f>100*E103/H103</f>
        <v>30.227736402992253</v>
      </c>
      <c r="DK103" s="31">
        <f>100*F103/H103</f>
        <v>31.834994775166283</v>
      </c>
      <c r="DL103" s="1">
        <f>100*G103/H103</f>
        <v>0.59712385343926755</v>
      </c>
      <c r="DM103" s="28" t="s">
        <v>152</v>
      </c>
    </row>
    <row r="104" spans="1:117" x14ac:dyDescent="0.2">
      <c r="A104" s="27" t="s">
        <v>388</v>
      </c>
      <c r="B104" s="51">
        <v>20871</v>
      </c>
      <c r="C104" s="55">
        <v>5955</v>
      </c>
      <c r="D104" s="55">
        <v>1182</v>
      </c>
      <c r="E104" s="55">
        <v>12666</v>
      </c>
      <c r="F104" s="55">
        <v>11531</v>
      </c>
      <c r="H104" s="1">
        <f>SUM(B104:G104)</f>
        <v>52205</v>
      </c>
      <c r="DG104" s="31">
        <f>100*B104/H104</f>
        <v>39.978929221338952</v>
      </c>
      <c r="DH104" s="1">
        <f>100*C104/H104</f>
        <v>11.406953356958146</v>
      </c>
      <c r="DI104" s="1">
        <f>100*D104/H104</f>
        <v>2.2641509433962264</v>
      </c>
      <c r="DJ104" s="1">
        <f>100*E104/H104</f>
        <v>24.262043865530121</v>
      </c>
      <c r="DK104" s="1">
        <f>100*F104/H104</f>
        <v>22.087922612776556</v>
      </c>
      <c r="DL104" s="1">
        <f>100*G104/H104</f>
        <v>0</v>
      </c>
      <c r="DM104" s="28" t="s">
        <v>693</v>
      </c>
    </row>
    <row r="105" spans="1:117" x14ac:dyDescent="0.2">
      <c r="A105" s="27" t="s">
        <v>309</v>
      </c>
      <c r="B105" s="55">
        <v>11295</v>
      </c>
      <c r="C105" s="55">
        <v>9592</v>
      </c>
      <c r="D105" s="55">
        <v>1144</v>
      </c>
      <c r="E105" s="51">
        <v>24475</v>
      </c>
      <c r="F105" s="55">
        <v>12245</v>
      </c>
      <c r="G105" s="1">
        <v>196</v>
      </c>
      <c r="H105" s="1">
        <f>SUM(B105:G105)</f>
        <v>58947</v>
      </c>
      <c r="CO105" s="2" t="s">
        <v>25</v>
      </c>
      <c r="CP105" s="2"/>
      <c r="CQ105" s="2"/>
      <c r="CR105" s="2"/>
      <c r="CS105" s="2"/>
      <c r="DG105" s="1">
        <f>100*B105/H105</f>
        <v>19.161280472288666</v>
      </c>
      <c r="DH105" s="27">
        <f>100*C105/H105</f>
        <v>16.27224455867135</v>
      </c>
      <c r="DI105" s="1">
        <f>100*D105/H105</f>
        <v>1.9407264152543811</v>
      </c>
      <c r="DJ105" s="31">
        <f>100*E105/H105</f>
        <v>41.520348787894207</v>
      </c>
      <c r="DK105" s="3">
        <f>100*F105/H105</f>
        <v>20.772897687753407</v>
      </c>
      <c r="DL105" s="1">
        <f>100*G105/H105</f>
        <v>0.33250207813798838</v>
      </c>
      <c r="DM105" s="23" t="s">
        <v>470</v>
      </c>
    </row>
    <row r="106" spans="1:117" x14ac:dyDescent="0.2">
      <c r="A106" s="2" t="s">
        <v>776</v>
      </c>
      <c r="B106" s="25">
        <f>SUM(B94:B105)</f>
        <v>174043</v>
      </c>
      <c r="C106" s="25">
        <f t="shared" ref="C106:G106" si="49">SUM(C94:C105)</f>
        <v>86622</v>
      </c>
      <c r="D106" s="25">
        <f t="shared" si="49"/>
        <v>13121</v>
      </c>
      <c r="E106" s="25">
        <f t="shared" si="49"/>
        <v>228809</v>
      </c>
      <c r="F106" s="25">
        <f t="shared" si="49"/>
        <v>171156</v>
      </c>
      <c r="G106" s="25">
        <f t="shared" si="49"/>
        <v>3531</v>
      </c>
      <c r="H106" s="27">
        <f t="shared" ref="H106" si="50">SUM(B106:G106)</f>
        <v>677282</v>
      </c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>
        <v>5</v>
      </c>
      <c r="BY106" s="27"/>
      <c r="BZ106" s="27"/>
      <c r="CA106" s="27">
        <v>5</v>
      </c>
      <c r="CB106" s="27">
        <v>2</v>
      </c>
      <c r="CC106" s="27"/>
      <c r="CD106" s="27">
        <v>3</v>
      </c>
      <c r="CE106" s="27"/>
      <c r="CF106" s="27"/>
      <c r="CG106" s="27">
        <v>4</v>
      </c>
      <c r="CH106" s="27">
        <v>1</v>
      </c>
      <c r="CI106" s="27"/>
      <c r="CJ106" s="27">
        <v>0</v>
      </c>
      <c r="CK106" s="27">
        <v>2</v>
      </c>
      <c r="CL106" s="27"/>
      <c r="CM106" s="27">
        <v>0</v>
      </c>
      <c r="CN106" s="27">
        <v>2</v>
      </c>
      <c r="CO106" s="2">
        <f>CD106+CJ106</f>
        <v>3</v>
      </c>
      <c r="CP106" s="2">
        <f>CE106+CK106</f>
        <v>2</v>
      </c>
      <c r="CQ106" s="2">
        <f>CF106+CL106</f>
        <v>0</v>
      </c>
      <c r="CR106" s="2">
        <f>CG106+CM106</f>
        <v>4</v>
      </c>
      <c r="CS106" s="2">
        <f>CH106+CN106</f>
        <v>3</v>
      </c>
      <c r="CT106" s="27"/>
      <c r="CU106" s="27">
        <f>12*B106/(B106+C106+D106+E106+F106)</f>
        <v>3.0998336180577097</v>
      </c>
      <c r="CV106" s="27">
        <f>12*C106/(B106+C106+D106+E106+F106)</f>
        <v>1.5428014207029006</v>
      </c>
      <c r="CW106" s="1">
        <f>12*D106/(B106+C106+D106+E106+F106)</f>
        <v>0.23369464386694788</v>
      </c>
      <c r="CX106" s="27">
        <f>12*E106/(B106+C106+D106+E106+F106)</f>
        <v>4.0752562890444688</v>
      </c>
      <c r="CY106" s="27">
        <f>12*F106/(B106+C106+D106+E106+F106)</f>
        <v>3.0484140283279726</v>
      </c>
      <c r="CZ106" s="27"/>
      <c r="DB106" s="27"/>
      <c r="DC106" s="27"/>
      <c r="DD106" s="27"/>
      <c r="DE106" s="27"/>
      <c r="DF106" s="27"/>
      <c r="DG106" s="27">
        <f t="shared" ref="DG106" si="51">100*B106/H106</f>
        <v>25.697272332647259</v>
      </c>
      <c r="DH106" s="27">
        <f t="shared" ref="DH106" si="52">100*C106/H106</f>
        <v>12.789650396732823</v>
      </c>
      <c r="DI106" s="27">
        <f t="shared" ref="DI106" si="53">100*D106/H106</f>
        <v>1.9373023349210521</v>
      </c>
      <c r="DJ106" s="27">
        <f t="shared" ref="DJ106" si="54">100*E106/H106</f>
        <v>33.783416656577316</v>
      </c>
      <c r="DK106" s="27">
        <f t="shared" ref="DK106" si="55">100*F106/H106</f>
        <v>25.271009712350246</v>
      </c>
      <c r="DL106" s="27">
        <f t="shared" ref="DL106" si="56">100*G106/H106</f>
        <v>0.52134856677130059</v>
      </c>
      <c r="DM106" s="3" t="s">
        <v>746</v>
      </c>
    </row>
    <row r="107" spans="1:117" x14ac:dyDescent="0.2">
      <c r="A107" s="27"/>
      <c r="B107" s="51"/>
      <c r="C107" s="55"/>
      <c r="D107" s="55"/>
      <c r="E107" s="55"/>
      <c r="F107" s="55"/>
      <c r="G107" s="35"/>
      <c r="DG107" s="31"/>
      <c r="DH107" s="1"/>
      <c r="DI107" s="1"/>
      <c r="DJ107" s="1"/>
      <c r="DK107" s="27"/>
      <c r="DL107" s="1"/>
      <c r="DM107" s="27"/>
    </row>
    <row r="108" spans="1:117" x14ac:dyDescent="0.2">
      <c r="B108" s="12" t="s">
        <v>8</v>
      </c>
      <c r="C108" s="12" t="s">
        <v>9</v>
      </c>
      <c r="D108" s="12" t="s">
        <v>10</v>
      </c>
      <c r="E108" s="12" t="s">
        <v>11</v>
      </c>
      <c r="F108" s="12" t="s">
        <v>12</v>
      </c>
      <c r="G108" s="12" t="s">
        <v>13</v>
      </c>
      <c r="H108" s="12" t="s">
        <v>14</v>
      </c>
      <c r="BX108" s="12" t="s">
        <v>15</v>
      </c>
      <c r="BY108" s="12" t="s">
        <v>16</v>
      </c>
      <c r="BZ108" s="1" t="s">
        <v>17</v>
      </c>
      <c r="CA108" s="12" t="s">
        <v>18</v>
      </c>
      <c r="CB108" s="12" t="s">
        <v>19</v>
      </c>
      <c r="CC108" s="12" t="s">
        <v>20</v>
      </c>
      <c r="CD108" s="12" t="s">
        <v>15</v>
      </c>
      <c r="CE108" s="12" t="s">
        <v>16</v>
      </c>
      <c r="CF108" s="1" t="s">
        <v>17</v>
      </c>
      <c r="CG108" s="12" t="s">
        <v>18</v>
      </c>
      <c r="CH108" s="12" t="s">
        <v>19</v>
      </c>
      <c r="CI108" s="12" t="s">
        <v>21</v>
      </c>
      <c r="CJ108" s="12" t="s">
        <v>15</v>
      </c>
      <c r="CK108" s="12" t="s">
        <v>22</v>
      </c>
      <c r="CL108" s="12" t="s">
        <v>17</v>
      </c>
      <c r="CM108" s="12" t="s">
        <v>11</v>
      </c>
      <c r="CN108" s="12" t="s">
        <v>12</v>
      </c>
      <c r="CO108" s="1" t="s">
        <v>15</v>
      </c>
      <c r="CP108" s="17" t="s">
        <v>16</v>
      </c>
      <c r="CQ108" s="17" t="s">
        <v>23</v>
      </c>
      <c r="CR108" s="17" t="s">
        <v>18</v>
      </c>
      <c r="CS108" s="17" t="s">
        <v>19</v>
      </c>
      <c r="CT108" s="17" t="s">
        <v>20</v>
      </c>
      <c r="CU108" s="1" t="s">
        <v>15</v>
      </c>
      <c r="CV108" s="1" t="s">
        <v>22</v>
      </c>
      <c r="CW108" s="1" t="s">
        <v>17</v>
      </c>
      <c r="CX108" s="1" t="s">
        <v>11</v>
      </c>
      <c r="CY108" s="1" t="s">
        <v>12</v>
      </c>
      <c r="DA108" s="1" t="s">
        <v>15</v>
      </c>
      <c r="DB108" s="1" t="s">
        <v>22</v>
      </c>
      <c r="DC108" s="1" t="s">
        <v>17</v>
      </c>
      <c r="DD108" s="1" t="s">
        <v>11</v>
      </c>
      <c r="DE108" s="1" t="s">
        <v>12</v>
      </c>
      <c r="DF108" s="1" t="s">
        <v>21</v>
      </c>
      <c r="DG108" s="1" t="s">
        <v>15</v>
      </c>
      <c r="DH108" s="1" t="s">
        <v>22</v>
      </c>
      <c r="DI108" s="1" t="s">
        <v>17</v>
      </c>
      <c r="DJ108" s="1" t="s">
        <v>11</v>
      </c>
      <c r="DK108" s="1" t="s">
        <v>12</v>
      </c>
      <c r="DL108" s="1" t="s">
        <v>13</v>
      </c>
    </row>
    <row r="109" spans="1:117" x14ac:dyDescent="0.2">
      <c r="B109" s="12"/>
      <c r="C109" s="12"/>
      <c r="D109" s="12">
        <v>0</v>
      </c>
      <c r="E109" s="12"/>
      <c r="F109" s="12"/>
      <c r="G109" s="12"/>
      <c r="H109" s="12"/>
      <c r="BX109" s="12"/>
      <c r="BY109" s="12"/>
      <c r="CA109" s="12"/>
      <c r="CB109" s="12"/>
      <c r="CC109" s="12"/>
      <c r="CD109" s="12"/>
      <c r="CE109" s="12"/>
      <c r="CG109" s="12"/>
      <c r="CH109" s="12"/>
      <c r="CI109" s="12"/>
      <c r="CJ109" s="12"/>
      <c r="CK109" s="12"/>
      <c r="CL109" s="12"/>
      <c r="CM109" s="12"/>
      <c r="CN109" s="12"/>
      <c r="CP109" s="17"/>
      <c r="CQ109" s="17"/>
      <c r="CR109" s="17"/>
      <c r="CS109" s="17"/>
      <c r="CT109" s="17"/>
      <c r="DG109" s="1"/>
      <c r="DH109" s="1"/>
      <c r="DI109" s="1"/>
      <c r="DJ109" s="1"/>
      <c r="DK109" s="1"/>
      <c r="DL109" s="1"/>
    </row>
    <row r="110" spans="1:117" x14ac:dyDescent="0.2">
      <c r="A110" s="27" t="s">
        <v>366</v>
      </c>
      <c r="B110" s="49">
        <v>15873</v>
      </c>
      <c r="C110" s="49">
        <v>5087</v>
      </c>
      <c r="D110" s="49">
        <v>1447</v>
      </c>
      <c r="E110" s="57">
        <v>17468</v>
      </c>
      <c r="F110" s="51">
        <v>18171</v>
      </c>
      <c r="G110" s="50">
        <v>153</v>
      </c>
      <c r="H110" s="1">
        <f t="shared" ref="H110:H128" si="57">SUM(B110:G110)</f>
        <v>58199</v>
      </c>
      <c r="DG110" s="1">
        <f t="shared" ref="DG110:DG128" si="58">100*B110/H110</f>
        <v>27.27366449595354</v>
      </c>
      <c r="DH110" s="1">
        <f t="shared" ref="DH110:DH128" si="59">100*C110/H110</f>
        <v>8.7407000120276983</v>
      </c>
      <c r="DI110" s="1">
        <f t="shared" ref="DI110:DI128" si="60">100*D110/H110</f>
        <v>2.486297015412636</v>
      </c>
      <c r="DJ110" s="1">
        <f t="shared" ref="DJ110:DJ128" si="61">100*E110/H110</f>
        <v>30.014261413426347</v>
      </c>
      <c r="DK110" s="31">
        <f t="shared" ref="DK110:DK128" si="62">100*F110/H110</f>
        <v>31.222185948212168</v>
      </c>
      <c r="DL110" s="1">
        <f t="shared" ref="DL110:DL128" si="63">100*G110/H110</f>
        <v>0.26289111496761114</v>
      </c>
      <c r="DM110" s="28" t="s">
        <v>637</v>
      </c>
    </row>
    <row r="111" spans="1:117" x14ac:dyDescent="0.2">
      <c r="A111" s="27" t="s">
        <v>368</v>
      </c>
      <c r="B111" s="49">
        <v>13974</v>
      </c>
      <c r="C111" s="49">
        <v>4961</v>
      </c>
      <c r="D111" s="49">
        <v>1510</v>
      </c>
      <c r="E111" s="51">
        <v>18301</v>
      </c>
      <c r="F111" s="57">
        <v>12468</v>
      </c>
      <c r="G111" s="1">
        <v>493</v>
      </c>
      <c r="H111" s="1">
        <f>SUM(B111:G111)</f>
        <v>51707</v>
      </c>
      <c r="DG111" s="1">
        <f t="shared" si="58"/>
        <v>27.025354400758118</v>
      </c>
      <c r="DH111" s="1">
        <f t="shared" si="59"/>
        <v>9.5944456263175191</v>
      </c>
      <c r="DI111" s="1">
        <f t="shared" si="60"/>
        <v>2.9203009263736051</v>
      </c>
      <c r="DJ111" s="31">
        <f t="shared" si="61"/>
        <v>35.39366043282341</v>
      </c>
      <c r="DK111" s="27">
        <f t="shared" si="62"/>
        <v>24.112789370878218</v>
      </c>
      <c r="DL111" s="1">
        <f t="shared" si="63"/>
        <v>0.95344924284913068</v>
      </c>
      <c r="DM111" s="28" t="s">
        <v>766</v>
      </c>
    </row>
    <row r="112" spans="1:117" x14ac:dyDescent="0.2">
      <c r="A112" s="27" t="s">
        <v>367</v>
      </c>
      <c r="B112" s="51">
        <v>17007</v>
      </c>
      <c r="C112" s="49">
        <v>6079</v>
      </c>
      <c r="D112" s="49">
        <v>5056</v>
      </c>
      <c r="E112" s="55">
        <v>16794</v>
      </c>
      <c r="F112" s="57">
        <v>14454</v>
      </c>
      <c r="G112" s="35"/>
      <c r="H112" s="1">
        <f t="shared" si="57"/>
        <v>59390</v>
      </c>
      <c r="DG112" s="31">
        <f t="shared" si="58"/>
        <v>28.63613402929786</v>
      </c>
      <c r="DH112" s="1">
        <f t="shared" si="59"/>
        <v>10.235729920862099</v>
      </c>
      <c r="DI112" s="2">
        <f t="shared" si="60"/>
        <v>8.5132177134197669</v>
      </c>
      <c r="DJ112" s="3">
        <f t="shared" si="61"/>
        <v>28.277487792557668</v>
      </c>
      <c r="DK112" s="27">
        <f t="shared" si="62"/>
        <v>24.337430543862602</v>
      </c>
      <c r="DL112" s="1">
        <f t="shared" si="63"/>
        <v>0</v>
      </c>
      <c r="DM112" s="27" t="s">
        <v>453</v>
      </c>
    </row>
    <row r="113" spans="1:117" x14ac:dyDescent="0.2">
      <c r="A113" s="27" t="s">
        <v>351</v>
      </c>
      <c r="B113" s="49">
        <v>16460</v>
      </c>
      <c r="C113" s="49">
        <v>6284</v>
      </c>
      <c r="D113" s="49">
        <v>1388</v>
      </c>
      <c r="E113" s="51">
        <v>18848</v>
      </c>
      <c r="F113" s="57">
        <v>14296</v>
      </c>
      <c r="G113" s="50">
        <v>641</v>
      </c>
      <c r="H113" s="1">
        <f t="shared" si="57"/>
        <v>57917</v>
      </c>
      <c r="DG113" s="2">
        <f t="shared" si="58"/>
        <v>28.419980316660048</v>
      </c>
      <c r="DH113" s="1">
        <f t="shared" si="59"/>
        <v>10.850009496348223</v>
      </c>
      <c r="DI113" s="1">
        <f t="shared" si="60"/>
        <v>2.3965329695944195</v>
      </c>
      <c r="DJ113" s="31">
        <f t="shared" si="61"/>
        <v>32.543122053973789</v>
      </c>
      <c r="DK113" s="27">
        <f t="shared" si="62"/>
        <v>24.683598943315435</v>
      </c>
      <c r="DL113" s="1">
        <f t="shared" si="63"/>
        <v>1.1067562201080856</v>
      </c>
      <c r="DM113" s="27" t="s">
        <v>745</v>
      </c>
    </row>
    <row r="114" spans="1:117" x14ac:dyDescent="0.2">
      <c r="A114" s="27" t="s">
        <v>377</v>
      </c>
      <c r="B114" s="56">
        <v>18387</v>
      </c>
      <c r="C114" s="56">
        <v>6173</v>
      </c>
      <c r="D114" s="56">
        <v>1498</v>
      </c>
      <c r="E114" s="55">
        <v>19494</v>
      </c>
      <c r="F114" s="39">
        <v>20641</v>
      </c>
      <c r="G114" s="38">
        <v>245</v>
      </c>
      <c r="H114" s="1">
        <f t="shared" ref="H114:H122" si="64">SUM(B114:G114)</f>
        <v>66438</v>
      </c>
      <c r="DG114" s="1">
        <f t="shared" ref="DG114:DG122" si="65">100*B114/H114</f>
        <v>27.675426713627743</v>
      </c>
      <c r="DH114" s="1">
        <f t="shared" ref="DH114:DH122" si="66">100*C114/H114</f>
        <v>9.2913693970318185</v>
      </c>
      <c r="DI114" s="1">
        <f t="shared" ref="DI114:DI122" si="67">100*D114/H114</f>
        <v>2.2547337367169389</v>
      </c>
      <c r="DJ114" s="1">
        <f t="shared" ref="DJ114:DJ122" si="68">100*E114/H114</f>
        <v>29.341641831481983</v>
      </c>
      <c r="DK114" s="31">
        <f t="shared" ref="DK114:DK122" si="69">100*F114/H114</f>
        <v>31.068063457659772</v>
      </c>
      <c r="DL114" s="1">
        <f t="shared" ref="DL114:DL122" si="70">100*G114/H114</f>
        <v>0.36876486348174237</v>
      </c>
      <c r="DM114" s="27" t="s">
        <v>136</v>
      </c>
    </row>
    <row r="115" spans="1:117" x14ac:dyDescent="0.2">
      <c r="A115" s="27" t="s">
        <v>54</v>
      </c>
      <c r="B115" s="49">
        <v>14979</v>
      </c>
      <c r="C115" s="49">
        <v>6549</v>
      </c>
      <c r="D115" s="49">
        <v>1281</v>
      </c>
      <c r="E115" s="51">
        <v>20022</v>
      </c>
      <c r="F115" s="55">
        <v>17555</v>
      </c>
      <c r="H115" s="1">
        <f t="shared" si="64"/>
        <v>60386</v>
      </c>
      <c r="DG115" s="27">
        <f t="shared" si="65"/>
        <v>24.805418474480842</v>
      </c>
      <c r="DH115" s="1">
        <f t="shared" si="66"/>
        <v>10.845229026595568</v>
      </c>
      <c r="DI115" s="1">
        <f t="shared" si="67"/>
        <v>2.1213526314046303</v>
      </c>
      <c r="DJ115" s="31">
        <f t="shared" si="68"/>
        <v>33.156691948464875</v>
      </c>
      <c r="DK115" s="27">
        <f t="shared" si="69"/>
        <v>29.071307919054085</v>
      </c>
      <c r="DL115" s="1">
        <f t="shared" si="70"/>
        <v>0</v>
      </c>
      <c r="DM115" s="27" t="s">
        <v>456</v>
      </c>
    </row>
    <row r="116" spans="1:117" x14ac:dyDescent="0.2">
      <c r="A116" s="27" t="s">
        <v>307</v>
      </c>
      <c r="B116" s="49">
        <v>13200</v>
      </c>
      <c r="C116" s="49">
        <v>9098</v>
      </c>
      <c r="D116" s="49">
        <v>1243</v>
      </c>
      <c r="E116" s="55">
        <v>14980</v>
      </c>
      <c r="F116" s="51">
        <v>15578</v>
      </c>
      <c r="G116" s="50">
        <v>270</v>
      </c>
      <c r="H116" s="1">
        <f t="shared" si="64"/>
        <v>54369</v>
      </c>
      <c r="DG116" s="1">
        <f t="shared" si="65"/>
        <v>24.27854108039508</v>
      </c>
      <c r="DH116" s="2">
        <f t="shared" si="66"/>
        <v>16.733800511320791</v>
      </c>
      <c r="DI116" s="1">
        <f t="shared" si="67"/>
        <v>2.2862292850705366</v>
      </c>
      <c r="DJ116" s="1">
        <f t="shared" si="68"/>
        <v>27.552465559418049</v>
      </c>
      <c r="DK116" s="31">
        <f t="shared" si="69"/>
        <v>28.652357041696554</v>
      </c>
      <c r="DL116" s="1">
        <f t="shared" si="70"/>
        <v>0.49660652209899026</v>
      </c>
      <c r="DM116" s="27" t="s">
        <v>629</v>
      </c>
    </row>
    <row r="117" spans="1:117" x14ac:dyDescent="0.2">
      <c r="A117" s="27" t="s">
        <v>386</v>
      </c>
      <c r="B117" s="55">
        <v>10252</v>
      </c>
      <c r="C117" s="55">
        <v>6724</v>
      </c>
      <c r="D117" s="55">
        <v>1377</v>
      </c>
      <c r="E117" s="51">
        <v>25744</v>
      </c>
      <c r="F117" s="55">
        <v>14383</v>
      </c>
      <c r="G117" s="50">
        <v>195</v>
      </c>
      <c r="H117" s="1">
        <f t="shared" si="64"/>
        <v>58675</v>
      </c>
      <c r="DG117" s="1">
        <f t="shared" si="65"/>
        <v>17.472518108223262</v>
      </c>
      <c r="DH117" s="1">
        <f t="shared" si="66"/>
        <v>11.45973583297827</v>
      </c>
      <c r="DI117" s="1">
        <f t="shared" si="67"/>
        <v>2.3468257349808268</v>
      </c>
      <c r="DJ117" s="31">
        <f t="shared" si="68"/>
        <v>43.875585854282065</v>
      </c>
      <c r="DK117" s="3">
        <f t="shared" si="69"/>
        <v>24.512995313165742</v>
      </c>
      <c r="DL117" s="1">
        <f t="shared" si="70"/>
        <v>0.33233915636983385</v>
      </c>
      <c r="DM117" s="27" t="s">
        <v>747</v>
      </c>
    </row>
    <row r="118" spans="1:117" x14ac:dyDescent="0.2">
      <c r="A118" s="27" t="s">
        <v>387</v>
      </c>
      <c r="B118" s="55">
        <v>13092</v>
      </c>
      <c r="C118" s="55">
        <v>7529</v>
      </c>
      <c r="D118" s="55">
        <v>1397</v>
      </c>
      <c r="E118" s="51">
        <v>22957</v>
      </c>
      <c r="F118" s="55">
        <v>13945</v>
      </c>
      <c r="H118" s="1">
        <f t="shared" si="64"/>
        <v>58920</v>
      </c>
      <c r="AP118" s="1">
        <v>23.371931450000002</v>
      </c>
      <c r="AQ118" s="1">
        <v>14.65122742</v>
      </c>
      <c r="AR118" s="1">
        <v>1.8934691990000001</v>
      </c>
      <c r="AS118" s="1">
        <v>8.9949050489999998</v>
      </c>
      <c r="AT118" s="1">
        <v>51.088466879999999</v>
      </c>
      <c r="AU118" s="1">
        <v>0</v>
      </c>
      <c r="AV118" s="1" t="s">
        <v>53</v>
      </c>
      <c r="DG118" s="1">
        <f t="shared" si="65"/>
        <v>22.219959266802444</v>
      </c>
      <c r="DH118" s="27">
        <f t="shared" si="66"/>
        <v>12.778343516632722</v>
      </c>
      <c r="DI118" s="1">
        <f t="shared" si="67"/>
        <v>2.3710115410726407</v>
      </c>
      <c r="DJ118" s="31">
        <f t="shared" si="68"/>
        <v>38.963000678886623</v>
      </c>
      <c r="DK118" s="3">
        <f t="shared" si="69"/>
        <v>23.667684996605566</v>
      </c>
      <c r="DL118" s="1">
        <f t="shared" si="70"/>
        <v>0</v>
      </c>
      <c r="DM118" s="27" t="s">
        <v>467</v>
      </c>
    </row>
    <row r="119" spans="1:117" x14ac:dyDescent="0.2">
      <c r="A119" s="27" t="s">
        <v>60</v>
      </c>
      <c r="B119" s="55">
        <v>11717</v>
      </c>
      <c r="C119" s="55">
        <v>5391</v>
      </c>
      <c r="D119" s="55">
        <v>1143</v>
      </c>
      <c r="E119" s="55">
        <v>17071</v>
      </c>
      <c r="F119" s="51">
        <v>21410</v>
      </c>
      <c r="G119" s="1">
        <v>568</v>
      </c>
      <c r="H119" s="1">
        <f t="shared" si="64"/>
        <v>57300</v>
      </c>
      <c r="DG119" s="27">
        <f t="shared" si="65"/>
        <v>20.448516579406633</v>
      </c>
      <c r="DH119" s="1">
        <f t="shared" si="66"/>
        <v>9.4083769633507845</v>
      </c>
      <c r="DI119" s="1">
        <f t="shared" si="67"/>
        <v>1.9947643979057592</v>
      </c>
      <c r="DJ119" s="1">
        <f t="shared" si="68"/>
        <v>29.792321116928449</v>
      </c>
      <c r="DK119" s="31">
        <f t="shared" si="69"/>
        <v>37.36474694589878</v>
      </c>
      <c r="DL119" s="1">
        <f t="shared" si="70"/>
        <v>0.99127399650959858</v>
      </c>
      <c r="DM119" s="27" t="s">
        <v>465</v>
      </c>
    </row>
    <row r="120" spans="1:117" x14ac:dyDescent="0.2">
      <c r="A120" s="27" t="s">
        <v>333</v>
      </c>
      <c r="B120" s="55">
        <v>11551</v>
      </c>
      <c r="C120" s="55">
        <v>6978</v>
      </c>
      <c r="D120" s="55">
        <v>1085</v>
      </c>
      <c r="E120" s="51">
        <v>20582</v>
      </c>
      <c r="F120" s="55">
        <v>15300</v>
      </c>
      <c r="G120" s="50">
        <v>315</v>
      </c>
      <c r="H120" s="1">
        <f t="shared" si="64"/>
        <v>55811</v>
      </c>
      <c r="DG120" s="27">
        <f t="shared" si="65"/>
        <v>20.696636863700704</v>
      </c>
      <c r="DH120" s="1">
        <f t="shared" si="66"/>
        <v>12.502911612406157</v>
      </c>
      <c r="DI120" s="1">
        <f t="shared" si="67"/>
        <v>1.9440612065721812</v>
      </c>
      <c r="DJ120" s="31">
        <f t="shared" si="68"/>
        <v>36.878034796007952</v>
      </c>
      <c r="DK120" s="27">
        <f t="shared" si="69"/>
        <v>27.413950654888822</v>
      </c>
      <c r="DL120" s="1">
        <f t="shared" si="70"/>
        <v>0.56440486642418164</v>
      </c>
      <c r="DM120" s="28" t="s">
        <v>466</v>
      </c>
    </row>
    <row r="121" spans="1:117" x14ac:dyDescent="0.2">
      <c r="A121" s="27" t="s">
        <v>61</v>
      </c>
      <c r="B121" s="55">
        <v>11862</v>
      </c>
      <c r="C121" s="55">
        <v>9221</v>
      </c>
      <c r="D121" s="55">
        <v>1270</v>
      </c>
      <c r="E121" s="55">
        <v>13793</v>
      </c>
      <c r="F121" s="51">
        <v>15833</v>
      </c>
      <c r="H121" s="1">
        <f t="shared" si="64"/>
        <v>51979</v>
      </c>
      <c r="DG121" s="27">
        <f t="shared" si="65"/>
        <v>22.820754535485484</v>
      </c>
      <c r="DH121" s="1">
        <f t="shared" si="66"/>
        <v>17.739856480501739</v>
      </c>
      <c r="DI121" s="1">
        <f t="shared" si="67"/>
        <v>2.443294407356817</v>
      </c>
      <c r="DJ121" s="1">
        <f t="shared" si="68"/>
        <v>26.535716346986284</v>
      </c>
      <c r="DK121" s="31">
        <f t="shared" si="69"/>
        <v>30.460378229669676</v>
      </c>
      <c r="DL121" s="1">
        <f t="shared" si="70"/>
        <v>0</v>
      </c>
      <c r="DM121" s="28" t="s">
        <v>767</v>
      </c>
    </row>
    <row r="122" spans="1:117" x14ac:dyDescent="0.2">
      <c r="A122" s="27" t="s">
        <v>264</v>
      </c>
      <c r="B122" s="55">
        <v>10068</v>
      </c>
      <c r="C122" s="51">
        <v>18505</v>
      </c>
      <c r="D122" s="23">
        <v>984</v>
      </c>
      <c r="E122" s="55">
        <v>14463</v>
      </c>
      <c r="F122" s="55">
        <v>14213</v>
      </c>
      <c r="G122" s="1">
        <v>384</v>
      </c>
      <c r="H122" s="1">
        <f t="shared" si="64"/>
        <v>58617</v>
      </c>
      <c r="DG122" s="27">
        <f t="shared" si="65"/>
        <v>17.175904601054302</v>
      </c>
      <c r="DH122" s="31">
        <f t="shared" si="66"/>
        <v>31.569339952573486</v>
      </c>
      <c r="DI122" s="1">
        <f t="shared" si="67"/>
        <v>1.6786938942627565</v>
      </c>
      <c r="DJ122" s="1">
        <f t="shared" si="68"/>
        <v>24.673729464148625</v>
      </c>
      <c r="DK122" s="1">
        <f t="shared" si="69"/>
        <v>24.24723203166317</v>
      </c>
      <c r="DL122" s="1">
        <f t="shared" si="70"/>
        <v>0.6551000562976611</v>
      </c>
      <c r="DM122" s="27" t="s">
        <v>468</v>
      </c>
    </row>
    <row r="123" spans="1:117" x14ac:dyDescent="0.2">
      <c r="A123" s="27" t="s">
        <v>150</v>
      </c>
      <c r="B123" s="49">
        <v>6071</v>
      </c>
      <c r="C123" s="49">
        <v>7215</v>
      </c>
      <c r="D123" s="49">
        <v>1081</v>
      </c>
      <c r="E123" s="51">
        <v>28818</v>
      </c>
      <c r="F123" s="57">
        <v>14075</v>
      </c>
      <c r="H123" s="1">
        <f t="shared" si="57"/>
        <v>57260</v>
      </c>
      <c r="DG123" s="1">
        <f t="shared" si="58"/>
        <v>10.602514844568635</v>
      </c>
      <c r="DH123" s="2">
        <f t="shared" si="59"/>
        <v>12.600419140761439</v>
      </c>
      <c r="DI123" s="1">
        <f t="shared" si="60"/>
        <v>1.8878798463150541</v>
      </c>
      <c r="DJ123" s="31">
        <f t="shared" si="61"/>
        <v>50.328326929793924</v>
      </c>
      <c r="DK123" s="27">
        <f t="shared" si="62"/>
        <v>24.580859238560951</v>
      </c>
      <c r="DL123" s="1">
        <f t="shared" si="63"/>
        <v>0</v>
      </c>
      <c r="DM123" s="27" t="s">
        <v>645</v>
      </c>
    </row>
    <row r="124" spans="1:117" x14ac:dyDescent="0.2">
      <c r="A124" s="27" t="s">
        <v>151</v>
      </c>
      <c r="B124" s="49">
        <v>15107</v>
      </c>
      <c r="C124" s="49">
        <v>6859</v>
      </c>
      <c r="D124" s="49">
        <v>1235</v>
      </c>
      <c r="E124" s="51">
        <v>20993</v>
      </c>
      <c r="F124" s="57">
        <v>13174</v>
      </c>
      <c r="G124" s="35">
        <v>204</v>
      </c>
      <c r="H124" s="1">
        <f t="shared" si="57"/>
        <v>57572</v>
      </c>
      <c r="DG124" s="1">
        <f t="shared" si="58"/>
        <v>26.240186201625789</v>
      </c>
      <c r="DH124" s="27">
        <f t="shared" si="59"/>
        <v>11.913777530744111</v>
      </c>
      <c r="DI124" s="1">
        <f t="shared" si="60"/>
        <v>2.1451399986104356</v>
      </c>
      <c r="DJ124" s="31">
        <f t="shared" si="61"/>
        <v>36.463906065448484</v>
      </c>
      <c r="DK124" s="27">
        <f t="shared" si="62"/>
        <v>22.882651288820956</v>
      </c>
      <c r="DL124" s="1">
        <f t="shared" si="63"/>
        <v>0.35433891475022583</v>
      </c>
      <c r="DM124" s="27" t="s">
        <v>454</v>
      </c>
    </row>
    <row r="125" spans="1:117" x14ac:dyDescent="0.2">
      <c r="A125" s="27" t="s">
        <v>376</v>
      </c>
      <c r="B125" s="49">
        <v>12615</v>
      </c>
      <c r="C125" s="49">
        <v>5805</v>
      </c>
      <c r="D125" s="49">
        <v>982</v>
      </c>
      <c r="E125" s="51">
        <v>20245</v>
      </c>
      <c r="F125" s="57">
        <v>11986</v>
      </c>
      <c r="G125" s="50">
        <v>149</v>
      </c>
      <c r="H125" s="1">
        <f t="shared" si="57"/>
        <v>51782</v>
      </c>
      <c r="DG125" s="27">
        <f t="shared" si="58"/>
        <v>24.361747325325403</v>
      </c>
      <c r="DH125" s="1">
        <f t="shared" si="59"/>
        <v>11.210459232938087</v>
      </c>
      <c r="DI125" s="1">
        <f t="shared" si="60"/>
        <v>1.896411880576262</v>
      </c>
      <c r="DJ125" s="31">
        <f t="shared" si="61"/>
        <v>39.096597273183733</v>
      </c>
      <c r="DK125" s="27">
        <f t="shared" si="62"/>
        <v>23.147039511799466</v>
      </c>
      <c r="DL125" s="1">
        <f t="shared" si="63"/>
        <v>0.28774477617704997</v>
      </c>
      <c r="DM125" s="28" t="s">
        <v>455</v>
      </c>
    </row>
    <row r="126" spans="1:117" x14ac:dyDescent="0.2">
      <c r="A126" s="27" t="s">
        <v>302</v>
      </c>
      <c r="B126" s="49">
        <v>17452</v>
      </c>
      <c r="C126" s="49">
        <v>6132</v>
      </c>
      <c r="D126" s="50">
        <v>867</v>
      </c>
      <c r="E126" s="55">
        <v>17955</v>
      </c>
      <c r="F126" s="51">
        <v>18726</v>
      </c>
      <c r="G126" s="1">
        <v>403</v>
      </c>
      <c r="H126" s="1">
        <f t="shared" si="57"/>
        <v>61535</v>
      </c>
      <c r="DG126" s="2">
        <f t="shared" si="58"/>
        <v>28.36109531161128</v>
      </c>
      <c r="DH126" s="1">
        <f t="shared" si="59"/>
        <v>9.9650605346550751</v>
      </c>
      <c r="DI126" s="1">
        <f t="shared" si="60"/>
        <v>1.4089542536767694</v>
      </c>
      <c r="DJ126" s="1">
        <f t="shared" si="61"/>
        <v>29.178516291541399</v>
      </c>
      <c r="DK126" s="31">
        <f t="shared" si="62"/>
        <v>30.431461769724546</v>
      </c>
      <c r="DL126" s="1">
        <f t="shared" si="63"/>
        <v>0.65491183879093195</v>
      </c>
      <c r="DM126" s="27" t="s">
        <v>765</v>
      </c>
    </row>
    <row r="127" spans="1:117" x14ac:dyDescent="0.2">
      <c r="A127" s="27" t="s">
        <v>378</v>
      </c>
      <c r="B127" s="49">
        <v>9858</v>
      </c>
      <c r="C127" s="49">
        <v>9048</v>
      </c>
      <c r="D127" s="49">
        <v>1445</v>
      </c>
      <c r="E127" s="51">
        <v>30550</v>
      </c>
      <c r="F127" s="57">
        <v>14627</v>
      </c>
      <c r="H127" s="1">
        <f t="shared" si="57"/>
        <v>65528</v>
      </c>
      <c r="DG127" s="1">
        <f t="shared" si="58"/>
        <v>15.043950677572946</v>
      </c>
      <c r="DH127" s="27">
        <f t="shared" si="59"/>
        <v>13.807837870833842</v>
      </c>
      <c r="DI127" s="1">
        <f t="shared" si="60"/>
        <v>2.205164204614821</v>
      </c>
      <c r="DJ127" s="31">
        <f t="shared" si="61"/>
        <v>46.621291661579782</v>
      </c>
      <c r="DK127" s="27">
        <f t="shared" si="62"/>
        <v>22.321755585398609</v>
      </c>
      <c r="DL127" s="1">
        <f t="shared" si="63"/>
        <v>0</v>
      </c>
      <c r="DM127" s="27" t="s">
        <v>655</v>
      </c>
    </row>
    <row r="128" spans="1:117" x14ac:dyDescent="0.2">
      <c r="A128" s="2" t="s">
        <v>773</v>
      </c>
      <c r="B128" s="25">
        <f>SUM(B110:B127)</f>
        <v>239525</v>
      </c>
      <c r="C128" s="25">
        <f>SUM(C110:C127)</f>
        <v>133638</v>
      </c>
      <c r="D128" s="25">
        <f>SUM(D109:D127)</f>
        <v>26289</v>
      </c>
      <c r="E128" s="25">
        <f>SUM(E110:E127)</f>
        <v>359078</v>
      </c>
      <c r="F128" s="25">
        <f>SUM(F110:F127)</f>
        <v>280835</v>
      </c>
      <c r="G128" s="25">
        <f>SUM(G110:G127)</f>
        <v>4020</v>
      </c>
      <c r="H128" s="27">
        <f t="shared" si="57"/>
        <v>1043385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>
        <v>1</v>
      </c>
      <c r="BY128" s="27">
        <v>1</v>
      </c>
      <c r="BZ128" s="27"/>
      <c r="CA128" s="27">
        <v>10</v>
      </c>
      <c r="CB128" s="27">
        <v>6</v>
      </c>
      <c r="CC128" s="27"/>
      <c r="CD128" s="27">
        <v>0</v>
      </c>
      <c r="CE128" s="27">
        <v>1</v>
      </c>
      <c r="CF128" s="27"/>
      <c r="CG128" s="27">
        <v>6</v>
      </c>
      <c r="CH128" s="27">
        <v>4</v>
      </c>
      <c r="CI128" s="27"/>
      <c r="CJ128" s="27">
        <v>4</v>
      </c>
      <c r="CK128" s="27">
        <v>1</v>
      </c>
      <c r="CL128" s="27">
        <v>1</v>
      </c>
      <c r="CM128" s="27">
        <v>0</v>
      </c>
      <c r="CN128" s="27">
        <v>1</v>
      </c>
      <c r="CO128" s="2">
        <f>CD128+CJ128</f>
        <v>4</v>
      </c>
      <c r="CP128" s="2">
        <f>CE128+CK128</f>
        <v>2</v>
      </c>
      <c r="CQ128" s="2">
        <f>CF128+CL128</f>
        <v>1</v>
      </c>
      <c r="CR128" s="2">
        <f>CG128+CM128</f>
        <v>6</v>
      </c>
      <c r="CS128" s="2">
        <f>CH128+CN128</f>
        <v>5</v>
      </c>
      <c r="CT128" s="27"/>
      <c r="CU128" s="27">
        <f>18*B128/(B128+C128+D128+E128+F128)</f>
        <v>4.1481577694072822</v>
      </c>
      <c r="CV128" s="27">
        <f>18*C128/(B128+C128+D128+E128+F128)</f>
        <v>2.3143784907130796</v>
      </c>
      <c r="CW128" s="1">
        <f>18*D128/(B128+C128+D128+E128+F128)</f>
        <v>0.45527990648136124</v>
      </c>
      <c r="CX128" s="27">
        <f>18*E128/(B128+C128+D128+E128+F128)</f>
        <v>6.218608477291423</v>
      </c>
      <c r="CY128" s="27">
        <f>18*F128/(B128+C128+D128+E128+F128)</f>
        <v>4.8635753561068533</v>
      </c>
      <c r="CZ128" s="27"/>
      <c r="DB128" s="27"/>
      <c r="DC128" s="27"/>
      <c r="DD128" s="27"/>
      <c r="DE128" s="27"/>
      <c r="DF128" s="27"/>
      <c r="DG128" s="27">
        <f t="shared" si="58"/>
        <v>22.956530906616447</v>
      </c>
      <c r="DH128" s="27">
        <f t="shared" si="59"/>
        <v>12.808119725700484</v>
      </c>
      <c r="DI128" s="27">
        <f t="shared" si="60"/>
        <v>2.5195876881496284</v>
      </c>
      <c r="DJ128" s="27">
        <f t="shared" si="61"/>
        <v>34.414717482041624</v>
      </c>
      <c r="DK128" s="27">
        <f t="shared" si="62"/>
        <v>26.915759762695458</v>
      </c>
      <c r="DL128" s="27">
        <f t="shared" si="63"/>
        <v>0.38528443479635993</v>
      </c>
      <c r="DM128" s="3" t="s">
        <v>746</v>
      </c>
    </row>
    <row r="129" spans="1:118" x14ac:dyDescent="0.2">
      <c r="A129" s="27" t="s">
        <v>25</v>
      </c>
      <c r="E129" s="27"/>
      <c r="CW129" s="27"/>
      <c r="DM129" s="3" t="s">
        <v>25</v>
      </c>
    </row>
    <row r="130" spans="1:118" x14ac:dyDescent="0.2">
      <c r="B130" s="12" t="s">
        <v>8</v>
      </c>
      <c r="C130" s="12" t="s">
        <v>9</v>
      </c>
      <c r="D130" s="12" t="s">
        <v>10</v>
      </c>
      <c r="E130" s="46" t="s">
        <v>11</v>
      </c>
      <c r="F130" s="12" t="s">
        <v>12</v>
      </c>
      <c r="G130" s="12" t="s">
        <v>13</v>
      </c>
      <c r="H130" s="12" t="s">
        <v>14</v>
      </c>
      <c r="BX130" s="2" t="s">
        <v>147</v>
      </c>
      <c r="BY130" s="2"/>
      <c r="CA130" s="2"/>
      <c r="CB130" s="2"/>
      <c r="CC130" s="2"/>
      <c r="CD130" s="2" t="s">
        <v>2</v>
      </c>
      <c r="CE130" s="2"/>
      <c r="CG130" s="2"/>
      <c r="CH130" s="2"/>
      <c r="CI130" s="2"/>
      <c r="CJ130" s="2" t="s">
        <v>43</v>
      </c>
      <c r="CK130" s="2"/>
      <c r="CL130" s="2"/>
      <c r="CM130" s="2"/>
      <c r="CN130" s="2"/>
      <c r="CO130" s="2" t="s">
        <v>4</v>
      </c>
      <c r="DA130" s="1" t="s">
        <v>5</v>
      </c>
    </row>
    <row r="131" spans="1:118" x14ac:dyDescent="0.2">
      <c r="B131" s="12"/>
      <c r="C131" s="12"/>
      <c r="D131" s="12">
        <v>0</v>
      </c>
      <c r="E131" s="46"/>
      <c r="F131" s="12"/>
      <c r="G131" s="12"/>
      <c r="H131" s="12"/>
      <c r="BX131" s="2"/>
      <c r="BY131" s="2"/>
      <c r="CA131" s="2"/>
      <c r="CB131" s="2"/>
      <c r="CC131" s="2"/>
      <c r="CD131" s="2"/>
      <c r="CE131" s="2"/>
      <c r="CG131" s="2"/>
      <c r="CH131" s="2"/>
      <c r="CI131" s="2"/>
      <c r="CJ131" s="2"/>
      <c r="CK131" s="2"/>
      <c r="CL131" s="2"/>
      <c r="CM131" s="2"/>
      <c r="CN131" s="2"/>
      <c r="CO131" s="2"/>
    </row>
    <row r="132" spans="1:118" x14ac:dyDescent="0.2">
      <c r="A132" s="27" t="s">
        <v>370</v>
      </c>
      <c r="B132" s="55">
        <v>15238</v>
      </c>
      <c r="C132" s="55">
        <v>7000</v>
      </c>
      <c r="D132" s="55">
        <v>1352</v>
      </c>
      <c r="E132" s="51">
        <v>18281</v>
      </c>
      <c r="F132" s="55">
        <v>14022</v>
      </c>
      <c r="G132" s="1">
        <v>355</v>
      </c>
      <c r="H132" s="1">
        <f t="shared" ref="H132:H137" si="71">SUM(B132:G132)</f>
        <v>56248</v>
      </c>
      <c r="DG132" s="1">
        <f>100*B132/H132</f>
        <v>27.090741004124592</v>
      </c>
      <c r="DH132" s="2">
        <f>100*C132/H132</f>
        <v>12.444886929313043</v>
      </c>
      <c r="DI132" s="1">
        <f>100*D132/H132</f>
        <v>2.4036410183473191</v>
      </c>
      <c r="DJ132" s="31">
        <f>100*E132/H132</f>
        <v>32.500711136395964</v>
      </c>
      <c r="DK132" s="27">
        <f>100*F132/H132</f>
        <v>24.928886360403926</v>
      </c>
      <c r="DL132" s="1">
        <f>100*G132/H132</f>
        <v>0.63113355141516148</v>
      </c>
      <c r="DM132" s="27" t="s">
        <v>464</v>
      </c>
    </row>
    <row r="133" spans="1:118" x14ac:dyDescent="0.2">
      <c r="A133" s="27" t="s">
        <v>57</v>
      </c>
      <c r="B133" s="55">
        <v>14755</v>
      </c>
      <c r="C133" s="55">
        <v>6099</v>
      </c>
      <c r="D133" s="55">
        <v>1136</v>
      </c>
      <c r="E133" s="51">
        <v>18787</v>
      </c>
      <c r="F133" s="55">
        <v>17111</v>
      </c>
      <c r="G133" s="50">
        <v>158</v>
      </c>
      <c r="H133" s="1">
        <f t="shared" si="71"/>
        <v>58046</v>
      </c>
      <c r="DG133" s="27">
        <f>100*B133/H133</f>
        <v>25.419494883368362</v>
      </c>
      <c r="DH133" s="27">
        <f>100*C133/H133</f>
        <v>10.507183957550907</v>
      </c>
      <c r="DI133" s="1">
        <f>100*D133/H133</f>
        <v>1.9570685318540468</v>
      </c>
      <c r="DJ133" s="31">
        <f>100*E133/H133</f>
        <v>32.365709954174278</v>
      </c>
      <c r="DK133" s="27">
        <f>100*F133/H133</f>
        <v>29.478344761051581</v>
      </c>
      <c r="DL133" s="1">
        <f>100*G133/H133</f>
        <v>0.27219791200082694</v>
      </c>
      <c r="DM133" s="27" t="s">
        <v>424</v>
      </c>
    </row>
    <row r="134" spans="1:118" x14ac:dyDescent="0.2">
      <c r="A134" s="27" t="s">
        <v>149</v>
      </c>
      <c r="B134" s="51">
        <v>18710</v>
      </c>
      <c r="C134" s="55">
        <v>6020</v>
      </c>
      <c r="D134" s="55">
        <v>1301</v>
      </c>
      <c r="E134" s="55">
        <v>15514</v>
      </c>
      <c r="F134" s="55">
        <v>17873</v>
      </c>
      <c r="G134" s="35"/>
      <c r="H134" s="1">
        <f t="shared" si="71"/>
        <v>59418</v>
      </c>
      <c r="DG134" s="31">
        <f>100*B134/H134</f>
        <v>31.48877444545424</v>
      </c>
      <c r="DH134" s="1">
        <f>100*C134/H134</f>
        <v>10.131609949846847</v>
      </c>
      <c r="DI134" s="1">
        <f>100*D134/H134</f>
        <v>2.1895721835134134</v>
      </c>
      <c r="DJ134" s="1">
        <f>100*E134/H134</f>
        <v>26.109933016930896</v>
      </c>
      <c r="DK134" s="2">
        <f>100*F134/H134</f>
        <v>30.080110404254604</v>
      </c>
      <c r="DL134" s="1">
        <f>100*G134/H134</f>
        <v>0</v>
      </c>
      <c r="DM134" s="27" t="s">
        <v>656</v>
      </c>
    </row>
    <row r="135" spans="1:118" x14ac:dyDescent="0.2">
      <c r="A135" s="27" t="s">
        <v>140</v>
      </c>
      <c r="B135" s="51">
        <v>18157</v>
      </c>
      <c r="C135" s="55">
        <v>4793</v>
      </c>
      <c r="D135" s="55">
        <v>1436</v>
      </c>
      <c r="E135" s="55">
        <v>14933</v>
      </c>
      <c r="F135" s="55">
        <v>17077</v>
      </c>
      <c r="G135" s="1">
        <v>261</v>
      </c>
      <c r="H135" s="1">
        <f t="shared" si="71"/>
        <v>56657</v>
      </c>
      <c r="DG135" s="31">
        <f>100*B135/H135</f>
        <v>32.04723158656477</v>
      </c>
      <c r="DH135" s="1">
        <f>100*C135/H135</f>
        <v>8.4596784157297424</v>
      </c>
      <c r="DI135" s="1">
        <f>100*D135/H135</f>
        <v>2.5345500114725454</v>
      </c>
      <c r="DJ135" s="1">
        <f>100*E135/H135</f>
        <v>26.356849109553984</v>
      </c>
      <c r="DK135" s="2">
        <f>100*F135/H135</f>
        <v>30.141024057045026</v>
      </c>
      <c r="DL135" s="1">
        <f>100*G135/H135</f>
        <v>0.46066681963393757</v>
      </c>
      <c r="DM135" s="27" t="s">
        <v>757</v>
      </c>
    </row>
    <row r="136" spans="1:118" x14ac:dyDescent="0.2">
      <c r="A136" s="27" t="s">
        <v>304</v>
      </c>
      <c r="B136" s="55">
        <v>18792</v>
      </c>
      <c r="C136" s="55">
        <v>6209</v>
      </c>
      <c r="D136" s="55">
        <v>1251</v>
      </c>
      <c r="E136" s="51">
        <v>20277</v>
      </c>
      <c r="F136" s="55">
        <v>16644</v>
      </c>
      <c r="H136" s="1">
        <f t="shared" si="71"/>
        <v>63173</v>
      </c>
      <c r="DG136" s="27">
        <f>100*B136/H136</f>
        <v>29.746885536542511</v>
      </c>
      <c r="DH136" s="27">
        <f>100*C136/H136</f>
        <v>9.8285660012980234</v>
      </c>
      <c r="DI136" s="1">
        <f>100*D136/H136</f>
        <v>1.9802763838981843</v>
      </c>
      <c r="DJ136" s="31">
        <f>100*E136/H136</f>
        <v>32.097573330378488</v>
      </c>
      <c r="DK136" s="27">
        <f>100*F136/H136</f>
        <v>26.346698747882797</v>
      </c>
      <c r="DL136" s="1">
        <f>100*G136/H136</f>
        <v>0</v>
      </c>
      <c r="DM136" s="27" t="s">
        <v>459</v>
      </c>
    </row>
    <row r="137" spans="1:118" x14ac:dyDescent="0.2">
      <c r="A137" s="27" t="s">
        <v>615</v>
      </c>
      <c r="B137" s="55">
        <v>9525</v>
      </c>
      <c r="C137" s="55">
        <v>5680</v>
      </c>
      <c r="D137" s="55">
        <v>1118</v>
      </c>
      <c r="E137" s="51">
        <v>22093</v>
      </c>
      <c r="F137" s="55">
        <v>12650</v>
      </c>
      <c r="H137" s="1">
        <f t="shared" si="71"/>
        <v>51066</v>
      </c>
      <c r="DG137" s="27">
        <f t="shared" ref="DG137:DG143" si="72">100*B137/H137</f>
        <v>18.652332275878276</v>
      </c>
      <c r="DH137" s="2">
        <f t="shared" ref="DH137:DH143" si="73">100*C137/H137</f>
        <v>11.122860611757334</v>
      </c>
      <c r="DI137" s="1">
        <f t="shared" ref="DI137:DI143" si="74">100*D137/H137</f>
        <v>2.1893236204127993</v>
      </c>
      <c r="DJ137" s="31">
        <f t="shared" ref="DJ137:DJ143" si="75">100*E137/H137</f>
        <v>43.263619629499082</v>
      </c>
      <c r="DK137" s="27">
        <f t="shared" ref="DK137:DK143" si="76">100*F137/H137</f>
        <v>24.771863862452513</v>
      </c>
      <c r="DL137" s="1">
        <f t="shared" ref="DL137:DL143" si="77">100*G137/H137</f>
        <v>0</v>
      </c>
      <c r="DM137" s="27" t="s">
        <v>631</v>
      </c>
    </row>
    <row r="138" spans="1:118" x14ac:dyDescent="0.2">
      <c r="A138" s="27" t="s">
        <v>58</v>
      </c>
      <c r="B138" s="55">
        <v>5455</v>
      </c>
      <c r="C138" s="55">
        <v>4733</v>
      </c>
      <c r="D138" s="23">
        <v>942</v>
      </c>
      <c r="E138" s="51">
        <v>31076</v>
      </c>
      <c r="F138" s="55">
        <v>15352</v>
      </c>
      <c r="G138" s="1">
        <v>242</v>
      </c>
      <c r="H138" s="1">
        <f t="shared" ref="H138:H143" si="78">SUM(B138:G138)</f>
        <v>57800</v>
      </c>
      <c r="DG138" s="1">
        <f t="shared" si="72"/>
        <v>9.437716262975778</v>
      </c>
      <c r="DH138" s="1">
        <f t="shared" si="73"/>
        <v>8.188581314878892</v>
      </c>
      <c r="DI138" s="1">
        <f t="shared" si="74"/>
        <v>1.6297577854671281</v>
      </c>
      <c r="DJ138" s="31">
        <f t="shared" si="75"/>
        <v>53.764705882352942</v>
      </c>
      <c r="DK138" s="27">
        <f t="shared" si="76"/>
        <v>26.560553633217992</v>
      </c>
      <c r="DL138" s="1">
        <f t="shared" si="77"/>
        <v>0.41868512110726641</v>
      </c>
      <c r="DM138" s="27" t="s">
        <v>460</v>
      </c>
    </row>
    <row r="139" spans="1:118" x14ac:dyDescent="0.2">
      <c r="A139" s="27" t="s">
        <v>303</v>
      </c>
      <c r="B139" s="55">
        <v>3625</v>
      </c>
      <c r="C139" s="55">
        <v>4278</v>
      </c>
      <c r="D139" s="55">
        <v>1035</v>
      </c>
      <c r="E139" s="51">
        <v>28478</v>
      </c>
      <c r="F139" s="55">
        <v>17472</v>
      </c>
      <c r="G139" s="1">
        <v>552</v>
      </c>
      <c r="H139" s="1">
        <f t="shared" si="78"/>
        <v>55440</v>
      </c>
      <c r="DG139" s="1">
        <f t="shared" si="72"/>
        <v>6.5386002886002883</v>
      </c>
      <c r="DH139" s="1">
        <f t="shared" si="73"/>
        <v>7.7164502164502169</v>
      </c>
      <c r="DI139" s="1">
        <f t="shared" si="74"/>
        <v>1.8668831168831168</v>
      </c>
      <c r="DJ139" s="31">
        <f t="shared" si="75"/>
        <v>51.367243867243864</v>
      </c>
      <c r="DK139" s="27">
        <f t="shared" si="76"/>
        <v>31.515151515151516</v>
      </c>
      <c r="DL139" s="1">
        <f t="shared" si="77"/>
        <v>0.99567099567099571</v>
      </c>
      <c r="DM139" s="27" t="s">
        <v>461</v>
      </c>
    </row>
    <row r="140" spans="1:118" x14ac:dyDescent="0.2">
      <c r="A140" s="27" t="s">
        <v>59</v>
      </c>
      <c r="B140" s="55">
        <v>4337</v>
      </c>
      <c r="C140" s="55">
        <v>8716</v>
      </c>
      <c r="D140" s="55">
        <v>1089</v>
      </c>
      <c r="E140" s="51">
        <v>34154</v>
      </c>
      <c r="F140" s="55">
        <v>14090</v>
      </c>
      <c r="G140" s="1">
        <v>239</v>
      </c>
      <c r="H140" s="1">
        <f t="shared" si="78"/>
        <v>62625</v>
      </c>
      <c r="DG140" s="1">
        <f t="shared" si="72"/>
        <v>6.9253493013972056</v>
      </c>
      <c r="DH140" s="27">
        <f t="shared" si="73"/>
        <v>13.917764471057884</v>
      </c>
      <c r="DI140" s="1">
        <f t="shared" si="74"/>
        <v>1.7389221556886227</v>
      </c>
      <c r="DJ140" s="31">
        <f t="shared" si="75"/>
        <v>54.537325349301398</v>
      </c>
      <c r="DK140" s="27">
        <f t="shared" si="76"/>
        <v>22.499001996007983</v>
      </c>
      <c r="DL140" s="1">
        <f t="shared" si="77"/>
        <v>0.38163672654690617</v>
      </c>
      <c r="DM140" s="27" t="s">
        <v>605</v>
      </c>
    </row>
    <row r="141" spans="1:118" x14ac:dyDescent="0.2">
      <c r="A141" s="27" t="s">
        <v>305</v>
      </c>
      <c r="B141" s="55">
        <v>9651</v>
      </c>
      <c r="C141" s="55">
        <v>3425</v>
      </c>
      <c r="D141" s="23">
        <v>859</v>
      </c>
      <c r="E141" s="55">
        <v>14733</v>
      </c>
      <c r="F141" s="51">
        <v>20636</v>
      </c>
      <c r="G141" s="1">
        <v>425</v>
      </c>
      <c r="H141" s="1">
        <f t="shared" si="78"/>
        <v>49729</v>
      </c>
      <c r="DG141" s="27">
        <f t="shared" si="72"/>
        <v>19.407186953286814</v>
      </c>
      <c r="DH141" s="1">
        <f t="shared" si="73"/>
        <v>6.8873293249411809</v>
      </c>
      <c r="DI141" s="1">
        <f t="shared" si="74"/>
        <v>1.727362303685978</v>
      </c>
      <c r="DJ141" s="1">
        <f t="shared" si="75"/>
        <v>29.626576042148443</v>
      </c>
      <c r="DK141" s="31">
        <f t="shared" si="76"/>
        <v>41.496913269922985</v>
      </c>
      <c r="DL141" s="1">
        <f t="shared" si="77"/>
        <v>0.85463210601459916</v>
      </c>
      <c r="DM141" s="28" t="s">
        <v>463</v>
      </c>
    </row>
    <row r="142" spans="1:118" x14ac:dyDescent="0.2">
      <c r="A142" s="27" t="s">
        <v>306</v>
      </c>
      <c r="B142" s="55">
        <v>6398</v>
      </c>
      <c r="C142" s="55">
        <v>3211</v>
      </c>
      <c r="D142" s="23">
        <v>779</v>
      </c>
      <c r="E142" s="55">
        <v>11094</v>
      </c>
      <c r="F142" s="51">
        <v>12778</v>
      </c>
      <c r="G142" s="1">
        <v>258</v>
      </c>
      <c r="H142" s="1">
        <f t="shared" si="78"/>
        <v>34518</v>
      </c>
      <c r="DG142" s="1">
        <f t="shared" si="72"/>
        <v>18.53525696737934</v>
      </c>
      <c r="DH142" s="27">
        <f t="shared" si="73"/>
        <v>9.3023929544006023</v>
      </c>
      <c r="DI142" s="1">
        <f t="shared" si="74"/>
        <v>2.2567935569847615</v>
      </c>
      <c r="DJ142" s="1">
        <f t="shared" si="75"/>
        <v>32.139753172257954</v>
      </c>
      <c r="DK142" s="31">
        <f t="shared" si="76"/>
        <v>37.018367228692277</v>
      </c>
      <c r="DL142" s="1">
        <f t="shared" si="77"/>
        <v>0.74743612028506867</v>
      </c>
      <c r="DM142" s="30" t="s">
        <v>462</v>
      </c>
    </row>
    <row r="143" spans="1:118" x14ac:dyDescent="0.2">
      <c r="A143" s="2" t="s">
        <v>775</v>
      </c>
      <c r="B143" s="25">
        <f>SUM(B132:B142)</f>
        <v>124643</v>
      </c>
      <c r="C143" s="25">
        <f t="shared" ref="C143:G143" si="79">SUM(C132:C142)</f>
        <v>60164</v>
      </c>
      <c r="D143" s="25">
        <f t="shared" si="79"/>
        <v>12298</v>
      </c>
      <c r="E143" s="25">
        <f t="shared" si="79"/>
        <v>229420</v>
      </c>
      <c r="F143" s="25">
        <f t="shared" si="79"/>
        <v>175705</v>
      </c>
      <c r="G143" s="25">
        <f t="shared" si="79"/>
        <v>2490</v>
      </c>
      <c r="H143" s="27">
        <f t="shared" si="78"/>
        <v>604720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>
        <v>2</v>
      </c>
      <c r="BY143" s="27"/>
      <c r="BZ143" s="27"/>
      <c r="CA143" s="27">
        <v>7</v>
      </c>
      <c r="CB143" s="27">
        <v>2</v>
      </c>
      <c r="CC143" s="27"/>
      <c r="CD143" s="27">
        <v>1</v>
      </c>
      <c r="CE143" s="27"/>
      <c r="CF143" s="27"/>
      <c r="CG143" s="27">
        <v>4</v>
      </c>
      <c r="CH143" s="27">
        <v>2</v>
      </c>
      <c r="CI143" s="27"/>
      <c r="CJ143" s="27">
        <v>2</v>
      </c>
      <c r="CK143" s="27">
        <v>1</v>
      </c>
      <c r="CL143" s="27">
        <v>0</v>
      </c>
      <c r="CM143" s="27">
        <v>0</v>
      </c>
      <c r="CN143" s="27">
        <v>1</v>
      </c>
      <c r="CO143" s="2">
        <f>CD143+CJ143</f>
        <v>3</v>
      </c>
      <c r="CP143" s="2">
        <f>CE143+CK143</f>
        <v>1</v>
      </c>
      <c r="CQ143" s="2">
        <f>CF143+CL143</f>
        <v>0</v>
      </c>
      <c r="CR143" s="2">
        <f>CG143+CM143</f>
        <v>4</v>
      </c>
      <c r="CS143" s="2">
        <f>CH143+CN143</f>
        <v>3</v>
      </c>
      <c r="CT143" s="27"/>
      <c r="CU143" s="27">
        <f>11*B143/(B143+C143+D143+E143+F143)</f>
        <v>2.2766600800358665</v>
      </c>
      <c r="CV143" s="27">
        <f>11*C143/(B143+C143+D143+E143+F143)</f>
        <v>1.0989223386413829</v>
      </c>
      <c r="CW143" s="1">
        <f>11*D143/(B143+C143+D143+E143+F143)</f>
        <v>0.22462846420802685</v>
      </c>
      <c r="CX143" s="27">
        <f>11*E143/(B143+C143+D143+E143+F143)</f>
        <v>4.1904587948126135</v>
      </c>
      <c r="CY143" s="27">
        <f>11*F143/(B143+C143+D143+E143+F143)</f>
        <v>3.2093303223021103</v>
      </c>
      <c r="CZ143" s="27"/>
      <c r="DB143" s="27"/>
      <c r="DC143" s="27"/>
      <c r="DD143" s="27"/>
      <c r="DE143" s="27"/>
      <c r="DF143" s="27"/>
      <c r="DG143" s="27">
        <f t="shared" si="72"/>
        <v>20.611688053975392</v>
      </c>
      <c r="DH143" s="27">
        <f t="shared" si="73"/>
        <v>9.9490673369493319</v>
      </c>
      <c r="DI143" s="27">
        <f t="shared" si="74"/>
        <v>2.0336684746659612</v>
      </c>
      <c r="DJ143" s="27">
        <f t="shared" si="75"/>
        <v>37.938219341182695</v>
      </c>
      <c r="DK143" s="27">
        <f t="shared" si="76"/>
        <v>29.055595978304009</v>
      </c>
      <c r="DL143" s="27">
        <f t="shared" si="77"/>
        <v>0.4117608149226088</v>
      </c>
      <c r="DM143" s="3" t="s">
        <v>25</v>
      </c>
      <c r="DN143" s="44" t="s">
        <v>25</v>
      </c>
    </row>
    <row r="144" spans="1:118" x14ac:dyDescent="0.2">
      <c r="B144" s="25"/>
      <c r="C144" s="25"/>
      <c r="D144" s="25"/>
      <c r="E144" s="25"/>
      <c r="F144" s="25"/>
      <c r="G144" s="25"/>
      <c r="CO144" s="2"/>
      <c r="CP144" s="2"/>
      <c r="CQ144" s="2"/>
      <c r="CR144" s="2"/>
      <c r="CS144" s="2"/>
      <c r="CT144" s="2"/>
      <c r="CW144" s="27"/>
      <c r="DG144" s="1"/>
      <c r="DH144" s="1"/>
      <c r="DI144" s="1"/>
      <c r="DJ144" s="1"/>
      <c r="DK144" s="1"/>
      <c r="DL144" s="1"/>
      <c r="DM144" s="3"/>
    </row>
    <row r="145" spans="1:117" x14ac:dyDescent="0.2">
      <c r="A145" s="2" t="s">
        <v>423</v>
      </c>
      <c r="B145" s="25" t="e">
        <f>SUM(#REF!,B92,B110:B114,B123:B125,B127,B94:B100,B135, B133:B134)</f>
        <v>#REF!</v>
      </c>
      <c r="C145" s="25" t="e">
        <f>SUM(#REF!,C92,C110:C114,C123:C125,C127,C94:C100,C135, C133:C134)</f>
        <v>#REF!</v>
      </c>
      <c r="D145" s="25" t="e">
        <f>SUM(#REF!,D92,D110:D114,D123:D125,D127,D94:D100,D135, D133:D134)</f>
        <v>#REF!</v>
      </c>
      <c r="E145" s="25" t="e">
        <f>SUM(#REF!,E92,E110:E114,E123:E125,E127,E94:E100,E135, E133:E134)</f>
        <v>#REF!</v>
      </c>
      <c r="F145" s="25" t="e">
        <f>SUM(#REF!,F92,F110:F114,F123:F125,F127,F94:F100,F135, F133:F134)</f>
        <v>#REF!</v>
      </c>
      <c r="G145" s="25" t="e">
        <f>SUM(#REF!,G92,G110:G114,G123:G125,G127,G94:G100,G135, G133:G134)</f>
        <v>#REF!</v>
      </c>
      <c r="H145" s="27" t="e">
        <f t="shared" ref="H145" si="80">SUM(B145:G145)</f>
        <v>#REF!</v>
      </c>
      <c r="BX145" s="1">
        <v>7</v>
      </c>
      <c r="CA145" s="1">
        <v>25</v>
      </c>
      <c r="CB145" s="1">
        <v>6</v>
      </c>
      <c r="CO145" s="2"/>
      <c r="CP145" s="2"/>
      <c r="CQ145" s="2"/>
      <c r="CR145" s="2"/>
      <c r="CS145" s="2"/>
      <c r="CT145" s="2"/>
      <c r="CU145" s="27" t="e">
        <f>38*B145/(B145+C145+D145+E145+F145)</f>
        <v>#REF!</v>
      </c>
      <c r="CV145" s="27" t="e">
        <f>38*C145/(B145+C145+D145+E145+F145)</f>
        <v>#REF!</v>
      </c>
      <c r="CW145" s="1" t="e">
        <f>38*D145/(B145+C145+D145+E145+F145)</f>
        <v>#REF!</v>
      </c>
      <c r="CX145" s="27" t="e">
        <f>38*E145/(B145+C145+D145+E145+F145)</f>
        <v>#REF!</v>
      </c>
      <c r="CY145" s="27" t="e">
        <f>38*F145/(B145+C145+D145+E145+F145)</f>
        <v>#REF!</v>
      </c>
      <c r="CZ145" s="27"/>
      <c r="DG145" s="27" t="e">
        <f>100*B145/H145</f>
        <v>#REF!</v>
      </c>
      <c r="DH145" s="27" t="e">
        <f>100*C145/H145</f>
        <v>#REF!</v>
      </c>
      <c r="DI145" s="27" t="e">
        <f>100*D145/H145</f>
        <v>#REF!</v>
      </c>
      <c r="DJ145" s="27" t="e">
        <f>100*E145/H145</f>
        <v>#REF!</v>
      </c>
      <c r="DK145" s="27" t="e">
        <f>100*F145/H145</f>
        <v>#REF!</v>
      </c>
      <c r="DL145" s="27" t="e">
        <f>100*G145/H145</f>
        <v>#REF!</v>
      </c>
      <c r="DM145" s="3"/>
    </row>
    <row r="146" spans="1:117" x14ac:dyDescent="0.2">
      <c r="D146" s="1">
        <v>0</v>
      </c>
      <c r="BX146" s="12" t="s">
        <v>15</v>
      </c>
      <c r="BY146" s="12" t="s">
        <v>16</v>
      </c>
      <c r="BZ146" s="1" t="s">
        <v>17</v>
      </c>
      <c r="CA146" s="12" t="s">
        <v>18</v>
      </c>
      <c r="CB146" s="12" t="s">
        <v>19</v>
      </c>
      <c r="CC146" s="12" t="s">
        <v>20</v>
      </c>
      <c r="CD146" s="12" t="s">
        <v>15</v>
      </c>
      <c r="CE146" s="12" t="s">
        <v>16</v>
      </c>
      <c r="CF146" s="1" t="s">
        <v>17</v>
      </c>
      <c r="CG146" s="12" t="s">
        <v>18</v>
      </c>
      <c r="CH146" s="12" t="s">
        <v>19</v>
      </c>
      <c r="CI146" s="12" t="s">
        <v>21</v>
      </c>
      <c r="CJ146" s="12" t="s">
        <v>15</v>
      </c>
      <c r="CK146" s="12" t="s">
        <v>22</v>
      </c>
      <c r="CL146" s="12" t="s">
        <v>17</v>
      </c>
      <c r="CM146" s="12" t="s">
        <v>11</v>
      </c>
      <c r="CN146" s="12" t="s">
        <v>12</v>
      </c>
      <c r="CO146" s="1" t="s">
        <v>15</v>
      </c>
      <c r="CP146" s="17" t="s">
        <v>16</v>
      </c>
      <c r="CQ146" s="17" t="s">
        <v>23</v>
      </c>
      <c r="CR146" s="17" t="s">
        <v>18</v>
      </c>
      <c r="CS146" s="17" t="s">
        <v>19</v>
      </c>
      <c r="CT146" s="17" t="s">
        <v>20</v>
      </c>
      <c r="CU146" s="1" t="s">
        <v>24</v>
      </c>
    </row>
    <row r="147" spans="1:117" x14ac:dyDescent="0.2">
      <c r="B147" s="46" t="s">
        <v>8</v>
      </c>
      <c r="C147" s="46" t="s">
        <v>9</v>
      </c>
      <c r="D147" s="46" t="s">
        <v>10</v>
      </c>
      <c r="E147" s="46" t="s">
        <v>11</v>
      </c>
      <c r="F147" s="46" t="s">
        <v>12</v>
      </c>
      <c r="G147" s="12" t="s">
        <v>13</v>
      </c>
      <c r="H147" s="12" t="s">
        <v>14</v>
      </c>
      <c r="BX147" s="2" t="s">
        <v>147</v>
      </c>
      <c r="BY147" s="2"/>
      <c r="CA147" s="2"/>
      <c r="CB147" s="2"/>
      <c r="CC147" s="2"/>
      <c r="CD147" s="2" t="s">
        <v>2</v>
      </c>
      <c r="CE147" s="2"/>
      <c r="CG147" s="2"/>
      <c r="CH147" s="2"/>
      <c r="CI147" s="2"/>
      <c r="CJ147" s="2" t="s">
        <v>43</v>
      </c>
      <c r="CK147" s="2"/>
      <c r="CL147" s="2"/>
      <c r="CM147" s="2"/>
      <c r="CN147" s="2"/>
      <c r="CO147" s="2" t="s">
        <v>4</v>
      </c>
      <c r="DA147" s="1" t="s">
        <v>5</v>
      </c>
      <c r="DB147" s="1" t="s">
        <v>22</v>
      </c>
      <c r="DC147" s="1" t="s">
        <v>17</v>
      </c>
      <c r="DD147" s="1" t="s">
        <v>11</v>
      </c>
      <c r="DE147" s="1" t="s">
        <v>12</v>
      </c>
      <c r="DF147" s="1" t="s">
        <v>21</v>
      </c>
      <c r="DG147" s="1" t="s">
        <v>15</v>
      </c>
      <c r="DH147" s="1" t="s">
        <v>22</v>
      </c>
      <c r="DI147" s="1" t="s">
        <v>17</v>
      </c>
      <c r="DJ147" s="1" t="s">
        <v>11</v>
      </c>
      <c r="DK147" s="1" t="s">
        <v>12</v>
      </c>
      <c r="DL147" s="1" t="s">
        <v>13</v>
      </c>
      <c r="DM147" s="27"/>
    </row>
    <row r="148" spans="1:117" x14ac:dyDescent="0.2">
      <c r="A148" s="27" t="s">
        <v>67</v>
      </c>
      <c r="B148" s="55">
        <v>4144</v>
      </c>
      <c r="C148" s="51">
        <v>32910</v>
      </c>
      <c r="D148" s="23">
        <v>943</v>
      </c>
      <c r="E148" s="55">
        <v>12442</v>
      </c>
      <c r="F148" s="55">
        <v>5443</v>
      </c>
      <c r="G148" s="18"/>
      <c r="H148" s="1">
        <f t="shared" ref="H148:H155" si="81">SUM(B148:G148)</f>
        <v>55882</v>
      </c>
      <c r="DG148" s="1">
        <f t="shared" ref="DG148:DG155" si="82">100*B148/H148</f>
        <v>7.4156257828996814</v>
      </c>
      <c r="DH148" s="31">
        <f t="shared" ref="DH148:DH155" si="83">100*C148/H148</f>
        <v>58.891950896531981</v>
      </c>
      <c r="DI148" s="1">
        <f t="shared" ref="DI148:DI155" si="84">100*D148/H148</f>
        <v>1.6874843420063705</v>
      </c>
      <c r="DJ148" s="1">
        <f t="shared" ref="DJ148:DJ155" si="85">100*E148/H148</f>
        <v>22.264772198561253</v>
      </c>
      <c r="DK148" s="1">
        <f t="shared" ref="DK148:DK155" si="86">100*F148/H148</f>
        <v>9.740166780000715</v>
      </c>
      <c r="DL148" s="1">
        <f t="shared" ref="DL148:DL155" si="87">100*G148/H148</f>
        <v>0</v>
      </c>
      <c r="DM148" s="23" t="s">
        <v>471</v>
      </c>
    </row>
    <row r="149" spans="1:117" x14ac:dyDescent="0.2">
      <c r="A149" s="27" t="s">
        <v>263</v>
      </c>
      <c r="B149" s="55">
        <v>5838</v>
      </c>
      <c r="C149" s="51">
        <v>16749</v>
      </c>
      <c r="D149" s="55">
        <v>1006</v>
      </c>
      <c r="E149" s="55">
        <v>13308</v>
      </c>
      <c r="F149" s="55">
        <v>10386</v>
      </c>
      <c r="G149" s="18"/>
      <c r="H149" s="1">
        <f>SUM(B149:G149)</f>
        <v>47287</v>
      </c>
      <c r="DG149" s="1">
        <f>100*B149/H149</f>
        <v>12.345887876160466</v>
      </c>
      <c r="DH149" s="31">
        <f>100*C149/H149</f>
        <v>35.419882843064691</v>
      </c>
      <c r="DI149" s="1">
        <f>100*D149/H149</f>
        <v>2.127434601476093</v>
      </c>
      <c r="DJ149" s="1">
        <f>100*E149/H149</f>
        <v>28.143041427876582</v>
      </c>
      <c r="DK149" s="1">
        <f>100*F149/H149</f>
        <v>21.963753251422165</v>
      </c>
      <c r="DL149" s="1">
        <f>100*G149/H149</f>
        <v>0</v>
      </c>
      <c r="DM149" s="28" t="s">
        <v>469</v>
      </c>
    </row>
    <row r="150" spans="1:117" x14ac:dyDescent="0.2">
      <c r="A150" s="27" t="s">
        <v>155</v>
      </c>
      <c r="B150" s="55">
        <v>7163</v>
      </c>
      <c r="C150" s="51">
        <v>31357</v>
      </c>
      <c r="D150" s="55">
        <v>1124</v>
      </c>
      <c r="E150" s="55">
        <v>13562</v>
      </c>
      <c r="F150" s="55">
        <v>9246</v>
      </c>
      <c r="G150" s="18">
        <v>136</v>
      </c>
      <c r="H150" s="1">
        <f t="shared" si="81"/>
        <v>62588</v>
      </c>
      <c r="DG150" s="1">
        <f t="shared" si="82"/>
        <v>11.444685882277753</v>
      </c>
      <c r="DH150" s="3">
        <f t="shared" si="83"/>
        <v>50.100658273151403</v>
      </c>
      <c r="DI150" s="1">
        <f t="shared" si="84"/>
        <v>1.795871413050425</v>
      </c>
      <c r="DJ150" s="1">
        <f t="shared" si="85"/>
        <v>21.668690483798812</v>
      </c>
      <c r="DK150" s="1">
        <f t="shared" si="86"/>
        <v>14.772799897743976</v>
      </c>
      <c r="DL150" s="1">
        <f t="shared" si="87"/>
        <v>0.21729404997763149</v>
      </c>
      <c r="DM150" s="27" t="s">
        <v>472</v>
      </c>
    </row>
    <row r="151" spans="1:117" x14ac:dyDescent="0.2">
      <c r="A151" s="27" t="s">
        <v>156</v>
      </c>
      <c r="B151" s="55">
        <v>7217</v>
      </c>
      <c r="C151" s="51">
        <v>31872</v>
      </c>
      <c r="D151" s="55">
        <v>2032</v>
      </c>
      <c r="E151" s="55">
        <v>12961</v>
      </c>
      <c r="F151" s="55">
        <v>8516</v>
      </c>
      <c r="G151" s="18"/>
      <c r="H151" s="1">
        <f t="shared" si="81"/>
        <v>62598</v>
      </c>
      <c r="DG151" s="1">
        <f t="shared" si="82"/>
        <v>11.529122336176874</v>
      </c>
      <c r="DH151" s="31">
        <f t="shared" si="83"/>
        <v>50.915364708137638</v>
      </c>
      <c r="DI151" s="2">
        <f t="shared" si="84"/>
        <v>3.2461100993641971</v>
      </c>
      <c r="DJ151" s="1">
        <f t="shared" si="85"/>
        <v>20.705134349340234</v>
      </c>
      <c r="DK151" s="1">
        <f t="shared" si="86"/>
        <v>13.604268506981054</v>
      </c>
      <c r="DL151" s="1">
        <f t="shared" si="87"/>
        <v>0</v>
      </c>
      <c r="DM151" s="28" t="s">
        <v>777</v>
      </c>
    </row>
    <row r="152" spans="1:117" x14ac:dyDescent="0.2">
      <c r="A152" s="27" t="s">
        <v>257</v>
      </c>
      <c r="B152" s="55">
        <v>7939</v>
      </c>
      <c r="C152" s="51">
        <v>14274</v>
      </c>
      <c r="D152" s="23">
        <v>823</v>
      </c>
      <c r="E152" s="55">
        <v>14002</v>
      </c>
      <c r="F152" s="55">
        <v>11918</v>
      </c>
      <c r="G152" s="18">
        <v>287</v>
      </c>
      <c r="H152" s="1">
        <f t="shared" si="81"/>
        <v>49243</v>
      </c>
      <c r="DG152" s="1">
        <f t="shared" si="82"/>
        <v>16.122088418658489</v>
      </c>
      <c r="DH152" s="3">
        <f t="shared" si="83"/>
        <v>28.986861076701256</v>
      </c>
      <c r="DI152" s="1">
        <f t="shared" si="84"/>
        <v>1.6713035355278922</v>
      </c>
      <c r="DJ152" s="1">
        <f t="shared" si="85"/>
        <v>28.434498304327519</v>
      </c>
      <c r="DK152" s="27">
        <f t="shared" si="86"/>
        <v>24.202424710111082</v>
      </c>
      <c r="DL152" s="1">
        <f t="shared" si="87"/>
        <v>0.58282395467376069</v>
      </c>
      <c r="DM152" s="28" t="s">
        <v>473</v>
      </c>
    </row>
    <row r="153" spans="1:117" x14ac:dyDescent="0.2">
      <c r="A153" s="28" t="s">
        <v>391</v>
      </c>
      <c r="B153" s="55">
        <v>8673</v>
      </c>
      <c r="C153" s="55">
        <v>3363</v>
      </c>
      <c r="D153" s="23">
        <v>669</v>
      </c>
      <c r="E153" s="55">
        <v>12594</v>
      </c>
      <c r="F153" s="51">
        <v>19374</v>
      </c>
      <c r="G153" s="26">
        <v>273</v>
      </c>
      <c r="H153" s="1">
        <f t="shared" si="81"/>
        <v>44946</v>
      </c>
      <c r="DG153" s="1">
        <f t="shared" si="82"/>
        <v>19.296489120277666</v>
      </c>
      <c r="DH153" s="1">
        <f t="shared" si="83"/>
        <v>7.4823121078627688</v>
      </c>
      <c r="DI153" s="1">
        <f t="shared" si="84"/>
        <v>1.4884528100387131</v>
      </c>
      <c r="DJ153" s="1">
        <f t="shared" si="85"/>
        <v>28.020291015885729</v>
      </c>
      <c r="DK153" s="31">
        <f t="shared" si="86"/>
        <v>43.105059404618878</v>
      </c>
      <c r="DL153" s="1">
        <f t="shared" si="87"/>
        <v>0.60739554131624618</v>
      </c>
      <c r="DM153" s="28" t="s">
        <v>157</v>
      </c>
    </row>
    <row r="154" spans="1:117" x14ac:dyDescent="0.2">
      <c r="A154" s="27" t="s">
        <v>258</v>
      </c>
      <c r="B154" s="55">
        <v>7641</v>
      </c>
      <c r="C154" s="55">
        <v>2228</v>
      </c>
      <c r="D154" s="23">
        <v>365</v>
      </c>
      <c r="E154" s="51">
        <v>14378</v>
      </c>
      <c r="F154" s="55">
        <v>7340</v>
      </c>
      <c r="G154" s="18">
        <v>4404</v>
      </c>
      <c r="H154" s="1">
        <f t="shared" si="81"/>
        <v>36356</v>
      </c>
      <c r="DG154" s="2">
        <f t="shared" si="82"/>
        <v>21.017163604356917</v>
      </c>
      <c r="DH154" s="1">
        <f t="shared" si="83"/>
        <v>6.1282869402574542</v>
      </c>
      <c r="DI154" s="1">
        <f t="shared" si="84"/>
        <v>1.0039608317746727</v>
      </c>
      <c r="DJ154" s="31">
        <f t="shared" si="85"/>
        <v>39.547805039058204</v>
      </c>
      <c r="DK154" s="1">
        <f t="shared" si="86"/>
        <v>20.189239740345471</v>
      </c>
      <c r="DL154" s="1">
        <f t="shared" si="87"/>
        <v>12.113543844207284</v>
      </c>
      <c r="DM154" s="27" t="s">
        <v>474</v>
      </c>
    </row>
    <row r="155" spans="1:117" x14ac:dyDescent="0.2">
      <c r="A155" s="27" t="s">
        <v>259</v>
      </c>
      <c r="B155" s="55">
        <v>8289</v>
      </c>
      <c r="C155" s="55">
        <v>2398</v>
      </c>
      <c r="D155" s="23">
        <v>400</v>
      </c>
      <c r="E155" s="51">
        <v>15345</v>
      </c>
      <c r="F155" s="55">
        <v>12885</v>
      </c>
      <c r="G155" s="50">
        <v>300</v>
      </c>
      <c r="H155" s="1">
        <f t="shared" si="81"/>
        <v>39617</v>
      </c>
      <c r="DG155" s="1">
        <f t="shared" si="82"/>
        <v>20.922836156195572</v>
      </c>
      <c r="DH155" s="1">
        <f t="shared" si="83"/>
        <v>6.0529570638867156</v>
      </c>
      <c r="DI155" s="1">
        <f t="shared" si="84"/>
        <v>1.0096675669535806</v>
      </c>
      <c r="DJ155" s="31">
        <f t="shared" si="85"/>
        <v>38.733372037256736</v>
      </c>
      <c r="DK155" s="2">
        <f t="shared" si="86"/>
        <v>32.523916500492213</v>
      </c>
      <c r="DL155" s="1">
        <f t="shared" si="87"/>
        <v>0.75725067521518541</v>
      </c>
      <c r="DM155" s="27" t="s">
        <v>475</v>
      </c>
    </row>
    <row r="156" spans="1:117" x14ac:dyDescent="0.2">
      <c r="A156" s="27" t="s">
        <v>64</v>
      </c>
      <c r="B156" s="55">
        <v>10153</v>
      </c>
      <c r="C156" s="55">
        <v>11737</v>
      </c>
      <c r="D156" s="55">
        <v>1570</v>
      </c>
      <c r="E156" s="51">
        <v>15566</v>
      </c>
      <c r="F156" s="55">
        <v>14566</v>
      </c>
      <c r="G156" s="1">
        <v>275</v>
      </c>
      <c r="H156" s="1">
        <f t="shared" ref="H156:H162" si="88">SUM(B156:G156)</f>
        <v>53867</v>
      </c>
      <c r="DG156" s="27">
        <f t="shared" ref="DG156:DG170" si="89">100*B156/H156</f>
        <v>18.848274453747191</v>
      </c>
      <c r="DH156" s="1">
        <f t="shared" ref="DH156:DH170" si="90">100*C156/H156</f>
        <v>21.788850316520318</v>
      </c>
      <c r="DI156" s="1">
        <f t="shared" ref="DI156:DI170" si="91">100*D156/H156</f>
        <v>2.9145859245920507</v>
      </c>
      <c r="DJ156" s="31">
        <f t="shared" ref="DJ156:DJ170" si="92">100*E156/H156</f>
        <v>28.897098409044499</v>
      </c>
      <c r="DK156" s="2">
        <f t="shared" ref="DK156:DK170" si="93">100*F156/H156</f>
        <v>27.040674253253382</v>
      </c>
      <c r="DL156" s="1">
        <f t="shared" ref="DL156:DL170" si="94">100*G156/H156</f>
        <v>0.51051664284255671</v>
      </c>
      <c r="DM156" s="27" t="s">
        <v>658</v>
      </c>
    </row>
    <row r="157" spans="1:117" x14ac:dyDescent="0.2">
      <c r="A157" s="27" t="s">
        <v>63</v>
      </c>
      <c r="B157" s="55">
        <v>6688</v>
      </c>
      <c r="C157" s="51">
        <v>32637</v>
      </c>
      <c r="D157" s="55">
        <v>1210</v>
      </c>
      <c r="E157" s="55">
        <v>13852</v>
      </c>
      <c r="F157" s="55">
        <v>10296</v>
      </c>
      <c r="H157" s="1">
        <f>SUM(B157:G157)</f>
        <v>64683</v>
      </c>
      <c r="DG157" s="1">
        <f t="shared" si="89"/>
        <v>10.339656478518313</v>
      </c>
      <c r="DH157" s="31">
        <f t="shared" si="90"/>
        <v>50.456843374611566</v>
      </c>
      <c r="DI157" s="1">
        <f t="shared" si="91"/>
        <v>1.8706615339424579</v>
      </c>
      <c r="DJ157" s="1">
        <f t="shared" si="92"/>
        <v>21.41520956047184</v>
      </c>
      <c r="DK157" s="27">
        <f t="shared" si="93"/>
        <v>15.917629052455823</v>
      </c>
      <c r="DL157" s="1">
        <f t="shared" si="94"/>
        <v>0</v>
      </c>
      <c r="DM157" s="27" t="s">
        <v>476</v>
      </c>
    </row>
    <row r="158" spans="1:117" x14ac:dyDescent="0.2">
      <c r="A158" s="27" t="s">
        <v>65</v>
      </c>
      <c r="B158" s="55">
        <v>8900</v>
      </c>
      <c r="C158" s="55">
        <v>16789</v>
      </c>
      <c r="D158" s="55">
        <v>1561</v>
      </c>
      <c r="E158" s="51">
        <v>21516</v>
      </c>
      <c r="F158" s="55">
        <v>12850</v>
      </c>
      <c r="G158" s="1">
        <v>128</v>
      </c>
      <c r="H158" s="1">
        <f t="shared" si="88"/>
        <v>61744</v>
      </c>
      <c r="DG158" s="1">
        <f t="shared" si="89"/>
        <v>14.41435605079036</v>
      </c>
      <c r="DH158" s="1">
        <f t="shared" si="90"/>
        <v>27.191306037833634</v>
      </c>
      <c r="DI158" s="1">
        <f t="shared" si="91"/>
        <v>2.528180875874579</v>
      </c>
      <c r="DJ158" s="31">
        <f t="shared" si="92"/>
        <v>34.847110650427574</v>
      </c>
      <c r="DK158" s="27">
        <f t="shared" si="93"/>
        <v>20.811738792433275</v>
      </c>
      <c r="DL158" s="1">
        <f t="shared" si="94"/>
        <v>0.20730759264058046</v>
      </c>
      <c r="DM158" s="27" t="s">
        <v>477</v>
      </c>
    </row>
    <row r="159" spans="1:117" x14ac:dyDescent="0.2">
      <c r="A159" s="27" t="s">
        <v>262</v>
      </c>
      <c r="B159" s="55">
        <v>7177</v>
      </c>
      <c r="C159" s="51">
        <v>24608</v>
      </c>
      <c r="D159" s="64">
        <v>1256</v>
      </c>
      <c r="E159" s="55">
        <v>13525</v>
      </c>
      <c r="F159" s="55">
        <v>11690</v>
      </c>
      <c r="H159" s="1">
        <f>SUM(B159:G159)</f>
        <v>58256</v>
      </c>
      <c r="DG159" s="1">
        <f t="shared" si="89"/>
        <v>12.319761054655315</v>
      </c>
      <c r="DH159" s="31">
        <f t="shared" si="90"/>
        <v>42.241142543257347</v>
      </c>
      <c r="DI159" s="1">
        <f t="shared" si="91"/>
        <v>2.1560010985992859</v>
      </c>
      <c r="DJ159" s="1">
        <f t="shared" si="92"/>
        <v>23.21649272177973</v>
      </c>
      <c r="DK159" s="27">
        <f t="shared" si="93"/>
        <v>20.06660258170832</v>
      </c>
      <c r="DL159" s="1">
        <f t="shared" si="94"/>
        <v>0</v>
      </c>
      <c r="DM159" s="23" t="s">
        <v>478</v>
      </c>
    </row>
    <row r="160" spans="1:117" x14ac:dyDescent="0.2">
      <c r="A160" s="27" t="s">
        <v>261</v>
      </c>
      <c r="B160" s="55">
        <v>7467</v>
      </c>
      <c r="C160" s="51">
        <v>15461</v>
      </c>
      <c r="D160" s="55">
        <v>1220</v>
      </c>
      <c r="E160" s="55">
        <v>12854</v>
      </c>
      <c r="F160" s="55">
        <v>12881</v>
      </c>
      <c r="G160" s="1">
        <v>675</v>
      </c>
      <c r="H160" s="5">
        <f>SUM(B160:G160)</f>
        <v>50558</v>
      </c>
      <c r="DG160" s="1">
        <f t="shared" si="89"/>
        <v>14.769175995885913</v>
      </c>
      <c r="DH160" s="3">
        <f t="shared" si="90"/>
        <v>30.580719174017961</v>
      </c>
      <c r="DI160" s="1">
        <f t="shared" si="91"/>
        <v>2.4130701372680883</v>
      </c>
      <c r="DJ160" s="1">
        <f t="shared" si="92"/>
        <v>25.424265200363937</v>
      </c>
      <c r="DK160" s="2">
        <f t="shared" si="93"/>
        <v>25.47766921159856</v>
      </c>
      <c r="DL160" s="1">
        <f t="shared" si="94"/>
        <v>1.3351002808655406</v>
      </c>
      <c r="DM160" s="28" t="s">
        <v>479</v>
      </c>
    </row>
    <row r="161" spans="1:122" x14ac:dyDescent="0.2">
      <c r="A161" s="6" t="s">
        <v>260</v>
      </c>
      <c r="B161" s="55">
        <v>6665</v>
      </c>
      <c r="C161" s="51">
        <v>27290</v>
      </c>
      <c r="D161" s="55">
        <v>1096</v>
      </c>
      <c r="E161" s="55">
        <v>13322</v>
      </c>
      <c r="F161" s="55">
        <v>13686</v>
      </c>
      <c r="H161" s="1">
        <f t="shared" si="88"/>
        <v>62059</v>
      </c>
      <c r="DG161" s="1">
        <f t="shared" si="89"/>
        <v>10.739779886881838</v>
      </c>
      <c r="DH161" s="31">
        <f t="shared" si="90"/>
        <v>43.974282537585204</v>
      </c>
      <c r="DI161" s="1">
        <f t="shared" si="91"/>
        <v>1.766061328735558</v>
      </c>
      <c r="DJ161" s="1">
        <f t="shared" si="92"/>
        <v>21.466668815159768</v>
      </c>
      <c r="DK161" s="27">
        <f t="shared" si="93"/>
        <v>22.053207431637635</v>
      </c>
      <c r="DL161" s="1">
        <f t="shared" si="94"/>
        <v>0</v>
      </c>
      <c r="DM161" s="27" t="s">
        <v>480</v>
      </c>
    </row>
    <row r="162" spans="1:122" x14ac:dyDescent="0.2">
      <c r="A162" s="27" t="s">
        <v>390</v>
      </c>
      <c r="B162" s="55">
        <v>9650</v>
      </c>
      <c r="C162" s="51">
        <v>16903</v>
      </c>
      <c r="D162" s="23">
        <v>859</v>
      </c>
      <c r="E162" s="55">
        <v>13556</v>
      </c>
      <c r="F162" s="55">
        <v>9306</v>
      </c>
      <c r="G162" s="50">
        <v>182</v>
      </c>
      <c r="H162" s="1">
        <f t="shared" si="88"/>
        <v>50456</v>
      </c>
      <c r="DG162" s="2">
        <f t="shared" si="89"/>
        <v>19.125574758205168</v>
      </c>
      <c r="DH162" s="3">
        <f t="shared" si="90"/>
        <v>33.500475661962895</v>
      </c>
      <c r="DI162" s="1">
        <f t="shared" si="91"/>
        <v>1.7024734422070715</v>
      </c>
      <c r="DJ162" s="1">
        <f t="shared" si="92"/>
        <v>26.866973204376091</v>
      </c>
      <c r="DK162" s="27">
        <f t="shared" si="93"/>
        <v>18.443792611384175</v>
      </c>
      <c r="DL162" s="1">
        <f t="shared" si="94"/>
        <v>0.3607103218645949</v>
      </c>
      <c r="DM162" s="27" t="s">
        <v>657</v>
      </c>
    </row>
    <row r="163" spans="1:122" x14ac:dyDescent="0.2">
      <c r="A163" s="27" t="s">
        <v>66</v>
      </c>
      <c r="B163" s="51">
        <v>17338</v>
      </c>
      <c r="C163" s="55">
        <v>4317</v>
      </c>
      <c r="D163" s="23">
        <v>673</v>
      </c>
      <c r="E163" s="55">
        <v>12343</v>
      </c>
      <c r="F163" s="55">
        <v>7359</v>
      </c>
      <c r="H163" s="1">
        <f t="shared" ref="H163:H166" si="95">SUM(B163:G163)</f>
        <v>42030</v>
      </c>
      <c r="DG163" s="31">
        <f t="shared" si="89"/>
        <v>41.251487033071612</v>
      </c>
      <c r="DH163" s="1">
        <f t="shared" si="90"/>
        <v>10.271234832262669</v>
      </c>
      <c r="DI163" s="1">
        <f t="shared" si="91"/>
        <v>1.6012372115155842</v>
      </c>
      <c r="DJ163" s="1">
        <f t="shared" si="92"/>
        <v>29.367118724720438</v>
      </c>
      <c r="DK163" s="27">
        <f t="shared" si="93"/>
        <v>17.508922198429694</v>
      </c>
      <c r="DL163" s="1">
        <f t="shared" si="94"/>
        <v>0</v>
      </c>
      <c r="DM163" s="27" t="s">
        <v>481</v>
      </c>
    </row>
    <row r="164" spans="1:122" x14ac:dyDescent="0.2">
      <c r="A164" s="27" t="s">
        <v>389</v>
      </c>
      <c r="B164" s="55">
        <v>8990</v>
      </c>
      <c r="C164" s="55">
        <v>7270</v>
      </c>
      <c r="D164" s="23">
        <v>907</v>
      </c>
      <c r="E164" s="51">
        <v>13619</v>
      </c>
      <c r="F164" s="55">
        <v>13019</v>
      </c>
      <c r="G164" s="18"/>
      <c r="H164" s="1">
        <f t="shared" si="95"/>
        <v>43805</v>
      </c>
      <c r="DG164" s="27">
        <f t="shared" si="89"/>
        <v>20.522771373130922</v>
      </c>
      <c r="DH164" s="1">
        <f t="shared" si="90"/>
        <v>16.596278963588631</v>
      </c>
      <c r="DI164" s="1">
        <f t="shared" si="91"/>
        <v>2.0705398927063121</v>
      </c>
      <c r="DJ164" s="31">
        <f t="shared" si="92"/>
        <v>31.090058212532817</v>
      </c>
      <c r="DK164" s="27">
        <f t="shared" si="93"/>
        <v>29.720351558041319</v>
      </c>
      <c r="DL164" s="1">
        <f t="shared" si="94"/>
        <v>0</v>
      </c>
      <c r="DM164" s="27" t="s">
        <v>482</v>
      </c>
    </row>
    <row r="165" spans="1:122" x14ac:dyDescent="0.2">
      <c r="A165" s="27" t="s">
        <v>153</v>
      </c>
      <c r="B165" s="55">
        <v>11202</v>
      </c>
      <c r="C165" s="55">
        <v>8124</v>
      </c>
      <c r="D165" s="23">
        <v>656</v>
      </c>
      <c r="E165" s="55">
        <v>13700</v>
      </c>
      <c r="F165" s="51">
        <v>14039</v>
      </c>
      <c r="G165" s="18">
        <v>382</v>
      </c>
      <c r="H165" s="1">
        <f t="shared" si="95"/>
        <v>48103</v>
      </c>
      <c r="DG165" s="2">
        <f t="shared" si="89"/>
        <v>23.287528844354821</v>
      </c>
      <c r="DH165" s="27">
        <f t="shared" si="90"/>
        <v>16.888759536827227</v>
      </c>
      <c r="DI165" s="1">
        <f t="shared" si="91"/>
        <v>1.3637403072573435</v>
      </c>
      <c r="DJ165" s="1">
        <f t="shared" si="92"/>
        <v>28.480552148514647</v>
      </c>
      <c r="DK165" s="31">
        <f t="shared" si="93"/>
        <v>29.185289898758914</v>
      </c>
      <c r="DL165" s="1">
        <f t="shared" si="94"/>
        <v>0.79412926428705066</v>
      </c>
      <c r="DM165" s="27" t="s">
        <v>426</v>
      </c>
    </row>
    <row r="166" spans="1:122" x14ac:dyDescent="0.2">
      <c r="A166" s="6" t="s">
        <v>154</v>
      </c>
      <c r="B166" s="55">
        <v>10152</v>
      </c>
      <c r="C166" s="51">
        <v>18393</v>
      </c>
      <c r="D166" s="23">
        <v>806</v>
      </c>
      <c r="E166" s="55">
        <v>10193</v>
      </c>
      <c r="F166" s="55">
        <v>15735</v>
      </c>
      <c r="G166" s="18"/>
      <c r="H166" s="1">
        <f t="shared" si="95"/>
        <v>55279</v>
      </c>
      <c r="DG166" s="1">
        <f t="shared" si="89"/>
        <v>18.365021074910906</v>
      </c>
      <c r="DH166" s="31">
        <f t="shared" si="90"/>
        <v>33.273033159065832</v>
      </c>
      <c r="DI166" s="1">
        <f t="shared" si="91"/>
        <v>1.4580582137882379</v>
      </c>
      <c r="DJ166" s="1">
        <f t="shared" si="92"/>
        <v>18.439190289259937</v>
      </c>
      <c r="DK166" s="1">
        <f t="shared" si="93"/>
        <v>28.46469726297509</v>
      </c>
      <c r="DL166" s="1">
        <f t="shared" si="94"/>
        <v>0</v>
      </c>
      <c r="DM166" s="28" t="s">
        <v>483</v>
      </c>
    </row>
    <row r="167" spans="1:122" x14ac:dyDescent="0.2">
      <c r="A167" s="2" t="s">
        <v>774</v>
      </c>
      <c r="B167" s="25">
        <f>SUM(B148:B166)</f>
        <v>161286</v>
      </c>
      <c r="C167" s="25">
        <f t="shared" ref="C167:G167" si="96">SUM(C148:C166)</f>
        <v>318680</v>
      </c>
      <c r="D167" s="25">
        <f t="shared" si="96"/>
        <v>19176</v>
      </c>
      <c r="E167" s="25">
        <f t="shared" si="96"/>
        <v>262638</v>
      </c>
      <c r="F167" s="25">
        <f t="shared" si="96"/>
        <v>220535</v>
      </c>
      <c r="G167" s="25">
        <f t="shared" si="96"/>
        <v>7042</v>
      </c>
      <c r="H167" s="27">
        <f t="shared" ref="H167:H170" si="97">SUM(B167:G167)</f>
        <v>989357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>
        <v>1</v>
      </c>
      <c r="BY167" s="27">
        <v>11</v>
      </c>
      <c r="BZ167" s="27"/>
      <c r="CA167" s="27">
        <v>5</v>
      </c>
      <c r="CB167" s="27">
        <v>2</v>
      </c>
      <c r="CC167" s="27"/>
      <c r="CD167" s="27">
        <v>1</v>
      </c>
      <c r="CE167" s="27">
        <v>6</v>
      </c>
      <c r="CF167" s="27"/>
      <c r="CG167" s="27">
        <v>4</v>
      </c>
      <c r="CH167" s="27">
        <v>1</v>
      </c>
      <c r="CI167" s="27"/>
      <c r="CJ167" s="27">
        <v>2</v>
      </c>
      <c r="CK167" s="27"/>
      <c r="CL167" s="27">
        <v>1</v>
      </c>
      <c r="CM167" s="27">
        <v>1</v>
      </c>
      <c r="CN167" s="27">
        <v>3</v>
      </c>
      <c r="CO167" s="2">
        <f>CD167+CJ167</f>
        <v>3</v>
      </c>
      <c r="CP167" s="2">
        <f>CE167+CK167</f>
        <v>6</v>
      </c>
      <c r="CQ167" s="2">
        <f>CF167+CL167</f>
        <v>1</v>
      </c>
      <c r="CR167" s="2">
        <f>CG167+CM167</f>
        <v>5</v>
      </c>
      <c r="CS167" s="2">
        <f>CH167+CN167</f>
        <v>4</v>
      </c>
      <c r="CT167" s="27"/>
      <c r="CU167" s="27">
        <f>19*B167/(B167+C167+D167+E167+F167)</f>
        <v>3.1196042002819868</v>
      </c>
      <c r="CV167" s="27">
        <f>19*C167/(B167+C167+D167+E167+F167)</f>
        <v>6.163929085883856</v>
      </c>
      <c r="CW167" s="1">
        <f>19*D167/(B167+C167+D167+E167+F167)</f>
        <v>0.37090342710841229</v>
      </c>
      <c r="CX167" s="27">
        <f>19*E167/(B167+C167+D167+E167+F167)</f>
        <v>5.079961112270504</v>
      </c>
      <c r="CY167" s="27">
        <f>19*F167/(B167+C167+D167+E167+F167)</f>
        <v>4.2656021744552408</v>
      </c>
      <c r="CZ167" s="27"/>
      <c r="DG167" s="1">
        <f t="shared" si="89"/>
        <v>16.302103285265076</v>
      </c>
      <c r="DH167" s="1">
        <f t="shared" si="90"/>
        <v>32.210819754648725</v>
      </c>
      <c r="DI167" s="1">
        <f t="shared" si="91"/>
        <v>1.938228566634693</v>
      </c>
      <c r="DJ167" s="1">
        <f t="shared" si="92"/>
        <v>26.546332618053949</v>
      </c>
      <c r="DK167" s="1">
        <f t="shared" si="93"/>
        <v>22.290740349540155</v>
      </c>
      <c r="DL167" s="1">
        <f t="shared" si="94"/>
        <v>0.71177542585740028</v>
      </c>
    </row>
    <row r="168" spans="1:122" x14ac:dyDescent="0.2">
      <c r="A168" s="27" t="s">
        <v>622</v>
      </c>
      <c r="B168" s="7" t="e">
        <f t="shared" ref="B168:G168" si="98">B71-B138-B139-B140-B145</f>
        <v>#REF!</v>
      </c>
      <c r="C168" s="7" t="e">
        <f t="shared" si="98"/>
        <v>#REF!</v>
      </c>
      <c r="D168" s="7" t="e">
        <f t="shared" si="98"/>
        <v>#REF!</v>
      </c>
      <c r="E168" s="7" t="e">
        <f t="shared" si="98"/>
        <v>#REF!</v>
      </c>
      <c r="F168" s="7" t="e">
        <f t="shared" si="98"/>
        <v>#REF!</v>
      </c>
      <c r="G168" s="7" t="e">
        <f t="shared" si="98"/>
        <v>#REF!</v>
      </c>
      <c r="H168" s="27" t="e">
        <f t="shared" si="97"/>
        <v>#REF!</v>
      </c>
      <c r="BX168" s="7">
        <f>BX71-BX145</f>
        <v>3</v>
      </c>
      <c r="BY168" s="7">
        <f>BY71-BY145</f>
        <v>12</v>
      </c>
      <c r="BZ168" s="7">
        <f>BZ71-BZ145</f>
        <v>0</v>
      </c>
      <c r="CA168" s="7">
        <v>12</v>
      </c>
      <c r="CB168" s="7">
        <f>CB71-CB145</f>
        <v>10</v>
      </c>
      <c r="CU168" s="27" t="e">
        <f>37*B168/(B168+C168+D168+E168+F168)</f>
        <v>#REF!</v>
      </c>
      <c r="CV168" s="27" t="e">
        <f>37*C168/(B168+C168+D168+E168+F168)</f>
        <v>#REF!</v>
      </c>
      <c r="CW168" s="1" t="e">
        <f>37*D168/(B168+C168+D168+E168+F168)</f>
        <v>#REF!</v>
      </c>
      <c r="CX168" s="27" t="e">
        <f>37*E168/(B168+C168+D168+E168+F168)</f>
        <v>#REF!</v>
      </c>
      <c r="CY168" s="27" t="e">
        <f>37*F168/(B168+C168+D168+E168+F168)</f>
        <v>#REF!</v>
      </c>
      <c r="CZ168" s="27"/>
      <c r="DG168" s="1" t="e">
        <f t="shared" si="89"/>
        <v>#REF!</v>
      </c>
      <c r="DH168" s="1" t="e">
        <f t="shared" si="90"/>
        <v>#REF!</v>
      </c>
      <c r="DI168" s="1" t="e">
        <f t="shared" si="91"/>
        <v>#REF!</v>
      </c>
      <c r="DJ168" s="1" t="e">
        <f t="shared" si="92"/>
        <v>#REF!</v>
      </c>
      <c r="DK168" s="1" t="e">
        <f t="shared" si="93"/>
        <v>#REF!</v>
      </c>
      <c r="DL168" s="1" t="e">
        <f t="shared" si="94"/>
        <v>#REF!</v>
      </c>
    </row>
    <row r="169" spans="1:122" x14ac:dyDescent="0.2">
      <c r="A169" s="27" t="s">
        <v>653</v>
      </c>
      <c r="B169" s="7" t="e">
        <f t="shared" ref="B169:G169" si="99" xml:space="preserve"> B71-B145</f>
        <v>#REF!</v>
      </c>
      <c r="C169" s="7" t="e">
        <f t="shared" si="99"/>
        <v>#REF!</v>
      </c>
      <c r="D169" s="7" t="e">
        <f t="shared" si="99"/>
        <v>#REF!</v>
      </c>
      <c r="E169" s="7" t="e">
        <f t="shared" si="99"/>
        <v>#REF!</v>
      </c>
      <c r="F169" s="7" t="e">
        <f t="shared" si="99"/>
        <v>#REF!</v>
      </c>
      <c r="G169" s="7" t="e">
        <f t="shared" si="99"/>
        <v>#REF!</v>
      </c>
      <c r="H169" s="27" t="e">
        <f t="shared" si="97"/>
        <v>#REF!</v>
      </c>
      <c r="BX169" s="1">
        <v>3</v>
      </c>
      <c r="BY169" s="1">
        <v>12</v>
      </c>
      <c r="CA169" s="1">
        <v>15</v>
      </c>
      <c r="CB169" s="1">
        <v>10</v>
      </c>
      <c r="CU169" s="27" t="e">
        <f>40*B169/(B169+C169+D169+E169+F169)</f>
        <v>#REF!</v>
      </c>
      <c r="CV169" s="27" t="e">
        <f>40*C169/(B169+C169+D169+E169+F169)</f>
        <v>#REF!</v>
      </c>
      <c r="CW169" s="1" t="e">
        <f>40*D169/(B169+C169+D169+E169+F169)</f>
        <v>#REF!</v>
      </c>
      <c r="CX169" s="27" t="e">
        <f>40*E169/(B169+C169+D169+E169+F169)</f>
        <v>#REF!</v>
      </c>
      <c r="CY169" s="27" t="e">
        <f>40*F169/(B169+C169+D169+E169+F169)</f>
        <v>#REF!</v>
      </c>
      <c r="DG169" s="1" t="e">
        <f t="shared" si="89"/>
        <v>#REF!</v>
      </c>
      <c r="DH169" s="1" t="e">
        <f t="shared" si="90"/>
        <v>#REF!</v>
      </c>
      <c r="DI169" s="1" t="e">
        <f t="shared" si="91"/>
        <v>#REF!</v>
      </c>
      <c r="DJ169" s="1" t="e">
        <f t="shared" si="92"/>
        <v>#REF!</v>
      </c>
      <c r="DK169" s="1" t="e">
        <f t="shared" si="93"/>
        <v>#REF!</v>
      </c>
      <c r="DL169" s="1" t="e">
        <f t="shared" si="94"/>
        <v>#REF!</v>
      </c>
    </row>
    <row r="170" spans="1:122" x14ac:dyDescent="0.2">
      <c r="A170" s="27" t="s">
        <v>654</v>
      </c>
      <c r="B170" s="7" t="e">
        <f>SUM(B119,B120,B121,B122,B149,#REF!,B167)</f>
        <v>#REF!</v>
      </c>
      <c r="C170" s="7" t="e">
        <f>SUM(C119,C120,C121,C122,C149,#REF!,C167)</f>
        <v>#REF!</v>
      </c>
      <c r="D170" s="7" t="e">
        <f>SUM(D119,D120,D121,D122,D149,#REF!,D167)</f>
        <v>#REF!</v>
      </c>
      <c r="E170" s="7" t="e">
        <f>SUM(E119,E120,E121,E122,E149,#REF!,E167)</f>
        <v>#REF!</v>
      </c>
      <c r="F170" s="7" t="e">
        <f>SUM(F119,F120,F121,F122,F149,#REF!,F167)</f>
        <v>#REF!</v>
      </c>
      <c r="G170" s="7" t="e">
        <f>SUM(G119,G120,G121,G122,G149,#REF!,G167)</f>
        <v>#REF!</v>
      </c>
      <c r="H170" s="27" t="e">
        <f t="shared" si="97"/>
        <v>#REF!</v>
      </c>
      <c r="BX170" s="1">
        <v>1</v>
      </c>
      <c r="BY170" s="1">
        <v>12</v>
      </c>
      <c r="CA170" s="1">
        <v>6</v>
      </c>
      <c r="CB170" s="1">
        <v>4</v>
      </c>
      <c r="CU170" s="27" t="e">
        <f>23*B170/(B170+C170+D170+E170+F170)</f>
        <v>#REF!</v>
      </c>
      <c r="CV170" s="27" t="e">
        <f>23*C170/(B170+C170+D170+E170+F170)</f>
        <v>#REF!</v>
      </c>
      <c r="CW170" s="1" t="e">
        <f>23*D170/(B170+C170+D170+E170+F170)</f>
        <v>#REF!</v>
      </c>
      <c r="CX170" s="27" t="e">
        <f>23*E170/(B170+C170+D170+E170+F170)</f>
        <v>#REF!</v>
      </c>
      <c r="CY170" s="27" t="e">
        <f>23*F170/(B170+C170+D170+E170+F170)</f>
        <v>#REF!</v>
      </c>
      <c r="DG170" s="1" t="e">
        <f t="shared" si="89"/>
        <v>#REF!</v>
      </c>
      <c r="DH170" s="1" t="e">
        <f t="shared" si="90"/>
        <v>#REF!</v>
      </c>
      <c r="DI170" s="1" t="e">
        <f t="shared" si="91"/>
        <v>#REF!</v>
      </c>
      <c r="DJ170" s="1" t="e">
        <f t="shared" si="92"/>
        <v>#REF!</v>
      </c>
      <c r="DK170" s="1" t="e">
        <f t="shared" si="93"/>
        <v>#REF!</v>
      </c>
      <c r="DL170" s="1" t="e">
        <f t="shared" si="94"/>
        <v>#REF!</v>
      </c>
    </row>
    <row r="171" spans="1:122" x14ac:dyDescent="0.2">
      <c r="A171" s="27"/>
      <c r="B171" s="7"/>
      <c r="C171" s="7"/>
      <c r="D171" s="7"/>
      <c r="E171" s="7"/>
      <c r="F171" s="7"/>
      <c r="G171" s="7"/>
      <c r="BY171" s="12" t="s">
        <v>16</v>
      </c>
      <c r="BZ171" s="1" t="s">
        <v>17</v>
      </c>
      <c r="CA171" s="12" t="s">
        <v>18</v>
      </c>
      <c r="CB171" s="12" t="s">
        <v>19</v>
      </c>
      <c r="CC171" s="12" t="s">
        <v>20</v>
      </c>
      <c r="CD171" s="12"/>
      <c r="CE171" s="12" t="s">
        <v>16</v>
      </c>
      <c r="CF171" s="1" t="s">
        <v>17</v>
      </c>
      <c r="CG171" s="12" t="s">
        <v>18</v>
      </c>
      <c r="CH171" s="12" t="s">
        <v>19</v>
      </c>
      <c r="CI171" s="12" t="s">
        <v>21</v>
      </c>
      <c r="CJ171" s="12"/>
      <c r="CK171" s="12" t="s">
        <v>22</v>
      </c>
      <c r="CL171" s="12" t="s">
        <v>17</v>
      </c>
      <c r="CM171" s="12" t="s">
        <v>11</v>
      </c>
      <c r="CN171" s="12" t="s">
        <v>12</v>
      </c>
      <c r="CP171" s="17" t="s">
        <v>16</v>
      </c>
      <c r="CQ171" s="17" t="s">
        <v>23</v>
      </c>
      <c r="CR171" s="17" t="s">
        <v>18</v>
      </c>
      <c r="CS171" s="17" t="s">
        <v>19</v>
      </c>
      <c r="CT171" s="17" t="s">
        <v>20</v>
      </c>
      <c r="DG171" s="1"/>
      <c r="DH171" s="1"/>
      <c r="DI171" s="1"/>
      <c r="DJ171" s="1"/>
      <c r="DK171" s="1"/>
      <c r="DL171" s="1"/>
    </row>
    <row r="172" spans="1:122" x14ac:dyDescent="0.2">
      <c r="B172" s="12"/>
      <c r="C172" s="12" t="s">
        <v>9</v>
      </c>
      <c r="D172" s="12" t="s">
        <v>10</v>
      </c>
      <c r="E172" s="12" t="s">
        <v>11</v>
      </c>
      <c r="F172" s="12" t="s">
        <v>12</v>
      </c>
      <c r="G172" s="12" t="s">
        <v>13</v>
      </c>
      <c r="H172" s="12" t="s">
        <v>14</v>
      </c>
      <c r="BX172" s="2" t="s">
        <v>147</v>
      </c>
      <c r="BY172" s="2"/>
      <c r="CA172" s="2"/>
      <c r="CB172" s="2"/>
      <c r="CC172" s="2"/>
      <c r="CD172" s="2" t="s">
        <v>2</v>
      </c>
      <c r="CE172" s="2"/>
      <c r="CG172" s="2"/>
      <c r="CH172" s="2"/>
      <c r="CI172" s="2"/>
      <c r="CJ172" s="2" t="s">
        <v>25</v>
      </c>
      <c r="CK172" s="27" t="s">
        <v>43</v>
      </c>
      <c r="CL172" s="2"/>
      <c r="CM172" s="2"/>
      <c r="CN172" s="2"/>
      <c r="CO172" s="2" t="s">
        <v>4</v>
      </c>
      <c r="DB172" s="1" t="s">
        <v>22</v>
      </c>
      <c r="DC172" s="1" t="s">
        <v>17</v>
      </c>
      <c r="DD172" s="1" t="s">
        <v>11</v>
      </c>
      <c r="DE172" s="1" t="s">
        <v>12</v>
      </c>
      <c r="DF172" s="1" t="s">
        <v>21</v>
      </c>
      <c r="DG172" s="1" t="s">
        <v>15</v>
      </c>
      <c r="DH172" s="1" t="s">
        <v>22</v>
      </c>
      <c r="DI172" s="1" t="s">
        <v>17</v>
      </c>
      <c r="DJ172" s="1" t="s">
        <v>11</v>
      </c>
      <c r="DK172" s="1" t="s">
        <v>12</v>
      </c>
      <c r="DL172" s="1" t="s">
        <v>13</v>
      </c>
    </row>
    <row r="173" spans="1:122" x14ac:dyDescent="0.2">
      <c r="A173" s="2" t="s">
        <v>779</v>
      </c>
      <c r="C173" s="5">
        <f>SUM(C195,C213,C246,C230,C267,C283,C298,C314,C326)</f>
        <v>2293393</v>
      </c>
      <c r="D173" s="5">
        <f t="shared" ref="D173:G173" si="100">SUM(D195,D213,D246,D230,D267,D283,D298,D314,D326)</f>
        <v>185992</v>
      </c>
      <c r="E173" s="5">
        <f t="shared" si="100"/>
        <v>2929393</v>
      </c>
      <c r="F173" s="5">
        <f t="shared" si="100"/>
        <v>1085916</v>
      </c>
      <c r="G173" s="5">
        <f t="shared" si="100"/>
        <v>46878</v>
      </c>
      <c r="H173" s="1">
        <f>SUM(B173:G173)</f>
        <v>6541572</v>
      </c>
      <c r="BY173" s="5">
        <f t="shared" ref="BY173:CN173" si="101">SUM(BY195,BY213,BY246,BY230,BY267,BY283,BY298,BY314,BY326)</f>
        <v>33</v>
      </c>
      <c r="BZ173" s="5">
        <f t="shared" si="101"/>
        <v>0</v>
      </c>
      <c r="CA173" s="5">
        <f t="shared" si="101"/>
        <v>80</v>
      </c>
      <c r="CB173" s="5">
        <f t="shared" si="101"/>
        <v>8</v>
      </c>
      <c r="CC173" s="5">
        <f t="shared" si="101"/>
        <v>0</v>
      </c>
      <c r="CD173" s="5">
        <f t="shared" si="101"/>
        <v>0</v>
      </c>
      <c r="CE173" s="5">
        <f t="shared" si="101"/>
        <v>20</v>
      </c>
      <c r="CF173" s="5">
        <f t="shared" si="101"/>
        <v>0</v>
      </c>
      <c r="CG173" s="5">
        <f t="shared" si="101"/>
        <v>48</v>
      </c>
      <c r="CH173" s="5">
        <f t="shared" si="101"/>
        <v>6</v>
      </c>
      <c r="CI173" s="5">
        <f t="shared" si="101"/>
        <v>0</v>
      </c>
      <c r="CJ173" s="5">
        <f t="shared" si="101"/>
        <v>0</v>
      </c>
      <c r="CK173" s="5">
        <f t="shared" si="101"/>
        <v>21</v>
      </c>
      <c r="CL173" s="5">
        <f t="shared" si="101"/>
        <v>1</v>
      </c>
      <c r="CM173" s="5">
        <f t="shared" si="101"/>
        <v>9</v>
      </c>
      <c r="CN173" s="5">
        <f t="shared" si="101"/>
        <v>16</v>
      </c>
      <c r="CO173" s="29" t="s">
        <v>25</v>
      </c>
      <c r="CP173" s="2">
        <f>CE173+CK173</f>
        <v>41</v>
      </c>
      <c r="CQ173" s="2">
        <f>CF173+CL173</f>
        <v>1</v>
      </c>
      <c r="CR173" s="2">
        <f>CG173+CM173</f>
        <v>57</v>
      </c>
      <c r="CS173" s="2">
        <f>CH173+CN173</f>
        <v>22</v>
      </c>
      <c r="CT173" s="29" t="s">
        <v>25</v>
      </c>
      <c r="DA173" s="1" t="s">
        <v>5</v>
      </c>
      <c r="DH173" s="1">
        <f>100*C173/H173</f>
        <v>35.058744289598891</v>
      </c>
      <c r="DI173" s="1">
        <f>100*D173/H173</f>
        <v>2.8432309542721534</v>
      </c>
      <c r="DJ173" s="1">
        <f>100*E173/H173</f>
        <v>44.781177979849495</v>
      </c>
      <c r="DK173" s="1">
        <f>100*F173/H173</f>
        <v>16.600230036449954</v>
      </c>
      <c r="DL173" s="1">
        <f>100*G173/H173</f>
        <v>0.71661673982950891</v>
      </c>
      <c r="DM173" s="3" t="s">
        <v>752</v>
      </c>
      <c r="DO173" s="1">
        <f>C173/BY173</f>
        <v>69496.757575757569</v>
      </c>
      <c r="DQ173" s="1">
        <f>E173/CA173</f>
        <v>36617.412499999999</v>
      </c>
      <c r="DR173" s="1">
        <f>F173/CB173</f>
        <v>135739.5</v>
      </c>
    </row>
    <row r="174" spans="1:122" x14ac:dyDescent="0.2">
      <c r="A174" s="27" t="s">
        <v>44</v>
      </c>
      <c r="C174" s="49">
        <v>2293393</v>
      </c>
      <c r="D174" s="49">
        <v>185992</v>
      </c>
      <c r="E174" s="49">
        <v>2929393</v>
      </c>
      <c r="F174" s="49">
        <v>1085916</v>
      </c>
      <c r="G174" s="27">
        <v>46878</v>
      </c>
      <c r="H174" s="1">
        <f>SUM(B174:G174)</f>
        <v>6541572</v>
      </c>
      <c r="BY174" s="1">
        <v>33</v>
      </c>
      <c r="CA174" s="1">
        <v>80</v>
      </c>
      <c r="CB174" s="1">
        <v>8</v>
      </c>
      <c r="CV174" s="1">
        <f>121*C173/(B173+C173+D173+E173+F173)</f>
        <v>42.727271369521027</v>
      </c>
      <c r="CW174" s="1">
        <f>121*D173/(B173+C173+D173+E173+F173)</f>
        <v>3.4651412368311734</v>
      </c>
      <c r="CX174" s="1">
        <f>121*E173/(B173+C173+D173+E173+F173)</f>
        <v>54.576328461356304</v>
      </c>
      <c r="CY174" s="1">
        <f>121*F173/(B173+C173+D173+E173+F173)</f>
        <v>20.2312589322915</v>
      </c>
      <c r="DB174" s="1">
        <v>43</v>
      </c>
      <c r="DC174" s="1">
        <v>3</v>
      </c>
      <c r="DD174" s="1">
        <v>55</v>
      </c>
      <c r="DE174" s="1">
        <v>20</v>
      </c>
      <c r="DM174" s="3" t="s">
        <v>25</v>
      </c>
    </row>
    <row r="175" spans="1:122" x14ac:dyDescent="0.2">
      <c r="A175" s="27"/>
      <c r="C175" s="49"/>
      <c r="D175" s="49">
        <v>0</v>
      </c>
      <c r="E175" s="49"/>
      <c r="F175" s="49"/>
      <c r="DM175" s="3"/>
    </row>
    <row r="176" spans="1:122" x14ac:dyDescent="0.2">
      <c r="A176" s="27" t="s">
        <v>69</v>
      </c>
      <c r="C176" s="55">
        <v>15711</v>
      </c>
      <c r="D176" s="55">
        <v>1888</v>
      </c>
      <c r="E176" s="51">
        <v>38831</v>
      </c>
      <c r="F176" s="49">
        <v>7480</v>
      </c>
      <c r="G176" s="1">
        <v>739</v>
      </c>
      <c r="H176" s="1">
        <f>SUM(B176:G176)</f>
        <v>64649</v>
      </c>
      <c r="DH176" s="1">
        <f>100*C176/H176</f>
        <v>24.302000030936288</v>
      </c>
      <c r="DI176" s="1">
        <f>100*D176/H176</f>
        <v>2.9203854661325002</v>
      </c>
      <c r="DJ176" s="31">
        <f>100*E176/H176</f>
        <v>60.064347476372411</v>
      </c>
      <c r="DK176" s="1">
        <f>100*F176/H176</f>
        <v>11.570171232346981</v>
      </c>
      <c r="DL176" s="1">
        <f>100*G176/H176</f>
        <v>1.1430957942118207</v>
      </c>
      <c r="DM176" s="27" t="s">
        <v>427</v>
      </c>
    </row>
    <row r="177" spans="1:117" x14ac:dyDescent="0.2">
      <c r="A177" s="27" t="s">
        <v>70</v>
      </c>
      <c r="C177" s="55">
        <v>10943</v>
      </c>
      <c r="D177" s="55">
        <v>2246</v>
      </c>
      <c r="E177" s="51">
        <v>32211</v>
      </c>
      <c r="F177" s="49">
        <v>29098</v>
      </c>
      <c r="G177" s="35">
        <v>1002</v>
      </c>
      <c r="H177" s="1">
        <f t="shared" ref="H177:H180" si="102">SUM(B177:G177)</f>
        <v>75500</v>
      </c>
      <c r="DH177" s="1">
        <f t="shared" ref="DH177:DH180" si="103">100*C177/H177</f>
        <v>14.494039735099339</v>
      </c>
      <c r="DI177" s="27">
        <f t="shared" ref="DI177:DI180" si="104">100*D177/H177</f>
        <v>2.9748344370860926</v>
      </c>
      <c r="DJ177" s="3">
        <f t="shared" ref="DJ177:DJ180" si="105">100*E177/H177</f>
        <v>42.663576158940394</v>
      </c>
      <c r="DK177" s="2">
        <f t="shared" ref="DK177:DK180" si="106">100*F177/H177</f>
        <v>38.540397350993381</v>
      </c>
      <c r="DL177" s="1">
        <f t="shared" ref="DL177:DL179" si="107">100*G177/H177</f>
        <v>1.3271523178807947</v>
      </c>
      <c r="DM177" s="27" t="s">
        <v>724</v>
      </c>
    </row>
    <row r="178" spans="1:117" x14ac:dyDescent="0.2">
      <c r="A178" s="27" t="s">
        <v>181</v>
      </c>
      <c r="C178" s="55">
        <v>18893</v>
      </c>
      <c r="D178" s="55">
        <v>1772</v>
      </c>
      <c r="E178" s="51">
        <v>35199</v>
      </c>
      <c r="F178" s="49">
        <v>6195</v>
      </c>
      <c r="G178" s="1">
        <v>854</v>
      </c>
      <c r="H178" s="1">
        <f>SUM(B178:G178)</f>
        <v>62913</v>
      </c>
      <c r="DH178" s="27">
        <f t="shared" si="103"/>
        <v>30.030359385182713</v>
      </c>
      <c r="DI178" s="1">
        <f t="shared" si="104"/>
        <v>2.8165879865846488</v>
      </c>
      <c r="DJ178" s="31">
        <f t="shared" si="105"/>
        <v>55.948691049544607</v>
      </c>
      <c r="DK178" s="18">
        <f t="shared" si="106"/>
        <v>9.8469314768012968</v>
      </c>
      <c r="DL178" s="1">
        <f t="shared" si="107"/>
        <v>1.3574301018867325</v>
      </c>
      <c r="DM178" s="27" t="s">
        <v>431</v>
      </c>
    </row>
    <row r="179" spans="1:117" x14ac:dyDescent="0.2">
      <c r="A179" s="27" t="s">
        <v>159</v>
      </c>
      <c r="C179" s="55">
        <v>23442</v>
      </c>
      <c r="D179" s="55">
        <v>1513</v>
      </c>
      <c r="E179" s="51">
        <v>34017</v>
      </c>
      <c r="F179" s="49">
        <v>5324</v>
      </c>
      <c r="G179" s="1">
        <v>592</v>
      </c>
      <c r="H179" s="1">
        <f t="shared" si="102"/>
        <v>64888</v>
      </c>
      <c r="DH179" s="27">
        <f t="shared" si="103"/>
        <v>36.126864751571937</v>
      </c>
      <c r="DI179" s="1">
        <f t="shared" si="104"/>
        <v>2.3317100234249786</v>
      </c>
      <c r="DJ179" s="3">
        <f t="shared" si="105"/>
        <v>52.424177043521141</v>
      </c>
      <c r="DK179" s="1">
        <f t="shared" si="106"/>
        <v>8.204906916533103</v>
      </c>
      <c r="DL179" s="1">
        <f t="shared" si="107"/>
        <v>0.91234126494883494</v>
      </c>
      <c r="DM179" s="35" t="s">
        <v>628</v>
      </c>
    </row>
    <row r="180" spans="1:117" x14ac:dyDescent="0.2">
      <c r="A180" s="27" t="s">
        <v>200</v>
      </c>
      <c r="C180" s="55">
        <v>24829</v>
      </c>
      <c r="D180" s="55">
        <v>1704</v>
      </c>
      <c r="E180" s="51">
        <v>32477</v>
      </c>
      <c r="F180" s="49">
        <v>4313</v>
      </c>
      <c r="H180" s="1">
        <f t="shared" si="102"/>
        <v>63323</v>
      </c>
      <c r="DH180" s="2">
        <f t="shared" si="103"/>
        <v>39.210081644899958</v>
      </c>
      <c r="DI180" s="1">
        <f t="shared" si="104"/>
        <v>2.6909653680337318</v>
      </c>
      <c r="DJ180" s="31">
        <f t="shared" si="105"/>
        <v>51.287841700487974</v>
      </c>
      <c r="DK180" s="1">
        <f t="shared" si="106"/>
        <v>6.8111112865783365</v>
      </c>
      <c r="DL180" s="1">
        <f t="shared" ref="DL180" si="108">100*G180/H180</f>
        <v>0</v>
      </c>
      <c r="DM180" s="27" t="s">
        <v>430</v>
      </c>
    </row>
    <row r="181" spans="1:117" x14ac:dyDescent="0.2">
      <c r="A181" s="27" t="s">
        <v>334</v>
      </c>
      <c r="C181" s="51">
        <v>27762</v>
      </c>
      <c r="D181" s="55">
        <v>1932</v>
      </c>
      <c r="E181" s="55">
        <v>25913</v>
      </c>
      <c r="F181" s="49">
        <v>3632</v>
      </c>
      <c r="H181" s="1">
        <f>SUM(B181:G181)</f>
        <v>59239</v>
      </c>
      <c r="DH181" s="31">
        <f t="shared" ref="DH181:DH187" si="109">100*C181/H181</f>
        <v>46.864396765644251</v>
      </c>
      <c r="DI181" s="27">
        <f t="shared" ref="DI181:DI187" si="110">100*D181/H181</f>
        <v>3.2613649791522477</v>
      </c>
      <c r="DJ181" s="1">
        <f t="shared" ref="DJ181:DJ187" si="111">100*E181/H181</f>
        <v>43.743142186735092</v>
      </c>
      <c r="DK181" s="1">
        <f t="shared" ref="DK181:DK187" si="112">100*F181/H181</f>
        <v>6.1310960684684073</v>
      </c>
      <c r="DL181" s="1"/>
      <c r="DM181" s="21" t="s">
        <v>723</v>
      </c>
    </row>
    <row r="182" spans="1:117" x14ac:dyDescent="0.2">
      <c r="A182" s="27" t="s">
        <v>68</v>
      </c>
      <c r="C182" s="55">
        <v>12109</v>
      </c>
      <c r="D182" s="55">
        <v>1947</v>
      </c>
      <c r="E182" s="51">
        <v>36474</v>
      </c>
      <c r="F182" s="49">
        <v>12194</v>
      </c>
      <c r="G182" s="1">
        <v>631</v>
      </c>
      <c r="H182" s="1">
        <f>SUM(B182:G182)</f>
        <v>63355</v>
      </c>
      <c r="CV182" s="27" t="s">
        <v>25</v>
      </c>
      <c r="CW182" s="27" t="s">
        <v>25</v>
      </c>
      <c r="CX182" s="27" t="s">
        <v>25</v>
      </c>
      <c r="CY182" s="27" t="s">
        <v>25</v>
      </c>
      <c r="DH182" s="1">
        <f t="shared" si="109"/>
        <v>19.112935048536027</v>
      </c>
      <c r="DI182" s="1">
        <f t="shared" si="110"/>
        <v>3.0731591823849738</v>
      </c>
      <c r="DJ182" s="31">
        <f t="shared" si="111"/>
        <v>57.570831031489227</v>
      </c>
      <c r="DK182" s="27">
        <f t="shared" si="112"/>
        <v>19.247099676426487</v>
      </c>
      <c r="DL182" s="1">
        <f t="shared" ref="DL182:DL187" si="113">100*G182/H182</f>
        <v>0.99597506116328627</v>
      </c>
      <c r="DM182" s="27" t="s">
        <v>432</v>
      </c>
    </row>
    <row r="183" spans="1:117" x14ac:dyDescent="0.2">
      <c r="A183" s="27" t="s">
        <v>265</v>
      </c>
      <c r="C183" s="55">
        <v>23821</v>
      </c>
      <c r="D183" s="55">
        <v>1410</v>
      </c>
      <c r="E183" s="51">
        <v>46542</v>
      </c>
      <c r="F183" s="49">
        <v>6215</v>
      </c>
      <c r="H183" s="1">
        <f>SUM(B183:G183)</f>
        <v>77988</v>
      </c>
      <c r="DH183" s="27">
        <f t="shared" si="109"/>
        <v>30.544442734779711</v>
      </c>
      <c r="DI183" s="1">
        <f t="shared" si="110"/>
        <v>1.8079704569933837</v>
      </c>
      <c r="DJ183" s="3">
        <f t="shared" si="111"/>
        <v>59.678412063394369</v>
      </c>
      <c r="DK183" s="1">
        <f t="shared" si="112"/>
        <v>7.9691747448325385</v>
      </c>
      <c r="DL183" s="1">
        <f t="shared" si="113"/>
        <v>0</v>
      </c>
      <c r="DM183" s="28" t="s">
        <v>484</v>
      </c>
    </row>
    <row r="184" spans="1:117" x14ac:dyDescent="0.2">
      <c r="A184" s="27" t="s">
        <v>616</v>
      </c>
      <c r="C184" s="55">
        <v>23367</v>
      </c>
      <c r="D184" s="55">
        <v>1153</v>
      </c>
      <c r="E184" s="51">
        <v>34189</v>
      </c>
      <c r="F184" s="49">
        <v>5087</v>
      </c>
      <c r="G184" s="35">
        <v>377</v>
      </c>
      <c r="H184" s="1">
        <f>SUM(B184:G184)</f>
        <v>64173</v>
      </c>
      <c r="BY184" s="18" t="s">
        <v>123</v>
      </c>
      <c r="DH184" s="2">
        <f t="shared" si="109"/>
        <v>36.412509934084426</v>
      </c>
      <c r="DI184" s="1">
        <f t="shared" si="110"/>
        <v>1.7967057796892774</v>
      </c>
      <c r="DJ184" s="31">
        <f t="shared" si="111"/>
        <v>53.27630000155829</v>
      </c>
      <c r="DK184" s="1">
        <f t="shared" si="112"/>
        <v>7.9270098016299686</v>
      </c>
      <c r="DL184" s="1">
        <f t="shared" si="113"/>
        <v>0.58747448303803784</v>
      </c>
      <c r="DM184" s="27" t="s">
        <v>428</v>
      </c>
    </row>
    <row r="185" spans="1:117" x14ac:dyDescent="0.2">
      <c r="A185" s="27" t="s">
        <v>182</v>
      </c>
      <c r="C185" s="51">
        <v>27091</v>
      </c>
      <c r="D185" s="55">
        <v>1191</v>
      </c>
      <c r="E185" s="55">
        <v>20452</v>
      </c>
      <c r="F185" s="49">
        <v>4332</v>
      </c>
      <c r="H185" s="1">
        <f>SUM(B185:G185)</f>
        <v>53066</v>
      </c>
      <c r="BY185" s="18" t="s">
        <v>25</v>
      </c>
      <c r="DH185" s="31">
        <f t="shared" si="109"/>
        <v>51.051520747748086</v>
      </c>
      <c r="DI185" s="1">
        <f t="shared" si="110"/>
        <v>2.2443749293332829</v>
      </c>
      <c r="DJ185" s="1">
        <f t="shared" si="111"/>
        <v>38.540685184487245</v>
      </c>
      <c r="DK185" s="1">
        <f t="shared" si="112"/>
        <v>8.1634191384313866</v>
      </c>
      <c r="DL185" s="1">
        <f t="shared" si="113"/>
        <v>0</v>
      </c>
      <c r="DM185" s="28" t="s">
        <v>678</v>
      </c>
    </row>
    <row r="186" spans="1:117" x14ac:dyDescent="0.2">
      <c r="A186" s="27" t="s">
        <v>371</v>
      </c>
      <c r="C186" s="51">
        <v>26738</v>
      </c>
      <c r="D186" s="55">
        <v>2088</v>
      </c>
      <c r="E186" s="55">
        <v>22888</v>
      </c>
      <c r="F186" s="49">
        <v>4722</v>
      </c>
      <c r="H186" s="1">
        <f t="shared" ref="H186:H191" si="114">SUM(B186:G186)</f>
        <v>56436</v>
      </c>
      <c r="BY186" s="18" t="s">
        <v>25</v>
      </c>
      <c r="DH186" s="31">
        <f t="shared" si="109"/>
        <v>47.377560422425404</v>
      </c>
      <c r="DI186" s="27">
        <f t="shared" si="110"/>
        <v>3.6997661067403786</v>
      </c>
      <c r="DJ186" s="1">
        <f t="shared" si="111"/>
        <v>40.555673683464455</v>
      </c>
      <c r="DK186" s="1">
        <f t="shared" si="112"/>
        <v>8.3669997873697639</v>
      </c>
      <c r="DL186" s="1">
        <f t="shared" si="113"/>
        <v>0</v>
      </c>
      <c r="DM186" s="28" t="s">
        <v>728</v>
      </c>
    </row>
    <row r="187" spans="1:117" x14ac:dyDescent="0.2">
      <c r="A187" s="27" t="s">
        <v>183</v>
      </c>
      <c r="C187" s="51">
        <v>26195</v>
      </c>
      <c r="D187" s="55">
        <v>1105</v>
      </c>
      <c r="E187" s="55">
        <v>18666</v>
      </c>
      <c r="F187" s="49">
        <v>4893</v>
      </c>
      <c r="G187" s="49">
        <v>6300</v>
      </c>
      <c r="H187" s="1">
        <f t="shared" si="114"/>
        <v>57159</v>
      </c>
      <c r="BY187" s="18" t="s">
        <v>25</v>
      </c>
      <c r="DH187" s="31">
        <f t="shared" si="109"/>
        <v>45.828303504260049</v>
      </c>
      <c r="DI187" s="1">
        <f t="shared" si="110"/>
        <v>1.9332038699067513</v>
      </c>
      <c r="DJ187" s="1">
        <f t="shared" si="111"/>
        <v>32.656274602424816</v>
      </c>
      <c r="DK187" s="1">
        <f t="shared" si="112"/>
        <v>8.5603317062929722</v>
      </c>
      <c r="DL187" s="1">
        <f t="shared" si="113"/>
        <v>11.021886317115415</v>
      </c>
      <c r="DM187" s="28" t="s">
        <v>429</v>
      </c>
    </row>
    <row r="188" spans="1:117" x14ac:dyDescent="0.2">
      <c r="A188" s="27" t="s">
        <v>372</v>
      </c>
      <c r="C188" s="51">
        <v>27399</v>
      </c>
      <c r="D188" s="55">
        <v>2025</v>
      </c>
      <c r="E188" s="55">
        <v>19325</v>
      </c>
      <c r="F188" s="49">
        <v>8073</v>
      </c>
      <c r="G188" s="35">
        <v>418</v>
      </c>
      <c r="H188" s="1">
        <f t="shared" si="114"/>
        <v>57240</v>
      </c>
      <c r="BY188" s="18" t="s">
        <v>25</v>
      </c>
      <c r="DH188" s="2">
        <f t="shared" ref="DH188:DH195" si="115">100*C188/H188</f>
        <v>47.866876310272538</v>
      </c>
      <c r="DI188" s="1">
        <f t="shared" ref="DI188:DI195" si="116">100*D188/H188</f>
        <v>3.5377358490566038</v>
      </c>
      <c r="DJ188" s="1">
        <f t="shared" ref="DJ188:DJ195" si="117">100*E188/H188</f>
        <v>33.76135569531796</v>
      </c>
      <c r="DK188" s="1">
        <f t="shared" ref="DK188:DK195" si="118">100*F188/H188</f>
        <v>14.10377358490566</v>
      </c>
      <c r="DL188" s="1">
        <f t="shared" ref="DL188:DL194" si="119">100*G188/H188</f>
        <v>0.73025856044723969</v>
      </c>
      <c r="DM188" s="28" t="s">
        <v>485</v>
      </c>
    </row>
    <row r="189" spans="1:117" x14ac:dyDescent="0.2">
      <c r="A189" s="27" t="s">
        <v>71</v>
      </c>
      <c r="C189" s="55">
        <v>14928</v>
      </c>
      <c r="D189" s="55">
        <v>2933</v>
      </c>
      <c r="E189" s="51">
        <v>36421</v>
      </c>
      <c r="F189" s="49">
        <v>11185</v>
      </c>
      <c r="G189" s="1">
        <v>305</v>
      </c>
      <c r="H189" s="1">
        <f t="shared" si="114"/>
        <v>65772</v>
      </c>
      <c r="BY189" s="18" t="s">
        <v>25</v>
      </c>
      <c r="CA189" s="18" t="s">
        <v>25</v>
      </c>
      <c r="DH189" s="27">
        <f t="shared" si="115"/>
        <v>22.696588213829592</v>
      </c>
      <c r="DI189" s="1">
        <f t="shared" si="116"/>
        <v>4.4593444018731372</v>
      </c>
      <c r="DJ189" s="31">
        <f t="shared" si="117"/>
        <v>55.374627501064282</v>
      </c>
      <c r="DK189" s="27">
        <f t="shared" si="118"/>
        <v>17.005716718360397</v>
      </c>
      <c r="DL189" s="1">
        <f t="shared" si="119"/>
        <v>0.46372316487259013</v>
      </c>
      <c r="DM189" s="28" t="s">
        <v>727</v>
      </c>
    </row>
    <row r="190" spans="1:117" x14ac:dyDescent="0.2">
      <c r="A190" s="27" t="s">
        <v>335</v>
      </c>
      <c r="C190" s="55">
        <v>20879</v>
      </c>
      <c r="D190" s="55">
        <v>1466</v>
      </c>
      <c r="E190" s="51">
        <v>21104</v>
      </c>
      <c r="F190" s="49">
        <v>6348</v>
      </c>
      <c r="G190" s="35"/>
      <c r="H190" s="1">
        <f t="shared" si="114"/>
        <v>49797</v>
      </c>
      <c r="BY190" s="18"/>
      <c r="DH190" s="27">
        <f t="shared" si="115"/>
        <v>41.928228608149084</v>
      </c>
      <c r="DI190" s="1">
        <f t="shared" si="116"/>
        <v>2.9439524469345542</v>
      </c>
      <c r="DJ190" s="31">
        <f t="shared" si="117"/>
        <v>42.380063056007387</v>
      </c>
      <c r="DK190" s="1">
        <f t="shared" si="118"/>
        <v>12.747755888908971</v>
      </c>
      <c r="DL190" s="1">
        <f t="shared" si="119"/>
        <v>0</v>
      </c>
      <c r="DM190" s="28" t="s">
        <v>725</v>
      </c>
    </row>
    <row r="191" spans="1:117" x14ac:dyDescent="0.2">
      <c r="A191" s="27" t="s">
        <v>160</v>
      </c>
      <c r="C191" s="55">
        <v>19781</v>
      </c>
      <c r="D191" s="55">
        <v>1278</v>
      </c>
      <c r="E191" s="51">
        <v>29281</v>
      </c>
      <c r="F191" s="49">
        <v>7001</v>
      </c>
      <c r="G191" s="35">
        <v>372</v>
      </c>
      <c r="H191" s="1">
        <f t="shared" si="114"/>
        <v>57713</v>
      </c>
      <c r="BY191" s="18" t="s">
        <v>25</v>
      </c>
      <c r="DH191" s="27">
        <f t="shared" si="115"/>
        <v>34.274773447923344</v>
      </c>
      <c r="DI191" s="1">
        <f t="shared" si="116"/>
        <v>2.2144057664650947</v>
      </c>
      <c r="DJ191" s="31">
        <f t="shared" si="117"/>
        <v>50.735536187687352</v>
      </c>
      <c r="DK191" s="27">
        <f t="shared" si="118"/>
        <v>12.1307157832724</v>
      </c>
      <c r="DL191" s="1">
        <f t="shared" si="119"/>
        <v>0.64456881465181159</v>
      </c>
      <c r="DM191" s="27" t="s">
        <v>410</v>
      </c>
    </row>
    <row r="192" spans="1:117" x14ac:dyDescent="0.2">
      <c r="A192" s="27" t="s">
        <v>184</v>
      </c>
      <c r="C192" s="55">
        <v>25165</v>
      </c>
      <c r="D192" s="55">
        <v>1990</v>
      </c>
      <c r="E192" s="51">
        <v>27043</v>
      </c>
      <c r="F192" s="49">
        <v>9411</v>
      </c>
      <c r="G192" s="35"/>
      <c r="H192" s="1">
        <f t="shared" ref="H192:H194" si="120">SUM(B192:G192)</f>
        <v>63609</v>
      </c>
      <c r="BY192" s="18" t="s">
        <v>25</v>
      </c>
      <c r="DH192" s="27">
        <f t="shared" si="115"/>
        <v>39.562011665015959</v>
      </c>
      <c r="DI192" s="1">
        <f t="shared" si="116"/>
        <v>3.1284881070288795</v>
      </c>
      <c r="DJ192" s="31">
        <f t="shared" si="117"/>
        <v>42.514424059488434</v>
      </c>
      <c r="DK192" s="1">
        <f t="shared" si="118"/>
        <v>14.795076168466727</v>
      </c>
      <c r="DL192" s="1">
        <f t="shared" si="119"/>
        <v>0</v>
      </c>
      <c r="DM192" s="27" t="s">
        <v>411</v>
      </c>
    </row>
    <row r="193" spans="1:117" x14ac:dyDescent="0.2">
      <c r="A193" s="27" t="s">
        <v>355</v>
      </c>
      <c r="C193" s="55">
        <v>23335</v>
      </c>
      <c r="D193" s="55">
        <v>1480</v>
      </c>
      <c r="E193" s="51">
        <v>29159</v>
      </c>
      <c r="F193" s="55">
        <v>12437</v>
      </c>
      <c r="G193" s="50">
        <v>131</v>
      </c>
      <c r="H193" s="1">
        <f t="shared" si="120"/>
        <v>66542</v>
      </c>
      <c r="BY193" s="18" t="s">
        <v>25</v>
      </c>
      <c r="DH193" s="27">
        <f t="shared" si="115"/>
        <v>35.068077304559523</v>
      </c>
      <c r="DI193" s="1">
        <f t="shared" si="116"/>
        <v>2.2241591776622283</v>
      </c>
      <c r="DJ193" s="31">
        <f t="shared" si="117"/>
        <v>43.820444230711431</v>
      </c>
      <c r="DK193" s="2">
        <f t="shared" si="118"/>
        <v>18.690451143638604</v>
      </c>
      <c r="DL193" s="1">
        <f t="shared" si="119"/>
        <v>0.19686814342821077</v>
      </c>
      <c r="DM193" s="27" t="s">
        <v>412</v>
      </c>
    </row>
    <row r="194" spans="1:117" x14ac:dyDescent="0.2">
      <c r="A194" s="27" t="s">
        <v>185</v>
      </c>
      <c r="C194" s="51">
        <v>27718</v>
      </c>
      <c r="D194" s="55">
        <v>2470</v>
      </c>
      <c r="E194" s="55">
        <v>19634</v>
      </c>
      <c r="F194" s="49">
        <v>12012</v>
      </c>
      <c r="H194" s="1">
        <f t="shared" si="120"/>
        <v>61834</v>
      </c>
      <c r="BY194" s="18" t="s">
        <v>25</v>
      </c>
      <c r="DH194" s="31">
        <f t="shared" si="115"/>
        <v>44.826470873629397</v>
      </c>
      <c r="DI194" s="1">
        <f t="shared" si="116"/>
        <v>3.9945660963224117</v>
      </c>
      <c r="DJ194" s="1">
        <f t="shared" si="117"/>
        <v>31.752757382669728</v>
      </c>
      <c r="DK194" s="18">
        <f t="shared" si="118"/>
        <v>19.426205647378463</v>
      </c>
      <c r="DL194" s="1">
        <f t="shared" si="119"/>
        <v>0</v>
      </c>
      <c r="DM194" s="27" t="s">
        <v>726</v>
      </c>
    </row>
    <row r="195" spans="1:117" x14ac:dyDescent="0.2">
      <c r="A195" s="2" t="s">
        <v>790</v>
      </c>
      <c r="C195" s="25">
        <f>SUM(C176:C194)</f>
        <v>420106</v>
      </c>
      <c r="D195" s="25">
        <f t="shared" ref="D195:G195" si="121">SUM(D176:D194)</f>
        <v>33591</v>
      </c>
      <c r="E195" s="25">
        <f t="shared" si="121"/>
        <v>559826</v>
      </c>
      <c r="F195" s="25">
        <f t="shared" si="121"/>
        <v>159952</v>
      </c>
      <c r="G195" s="25">
        <f t="shared" si="121"/>
        <v>11721</v>
      </c>
      <c r="H195" s="27">
        <f t="shared" ref="H195" si="122">SUM(B195:G195)</f>
        <v>1185196</v>
      </c>
      <c r="BY195" s="18">
        <v>6</v>
      </c>
      <c r="CA195" s="1">
        <v>13</v>
      </c>
      <c r="CE195" s="1">
        <v>4</v>
      </c>
      <c r="CF195" s="27">
        <v>0</v>
      </c>
      <c r="CG195" s="1">
        <v>8</v>
      </c>
      <c r="CK195" s="1">
        <v>3</v>
      </c>
      <c r="CL195" s="1">
        <v>0</v>
      </c>
      <c r="CM195" s="1">
        <v>1</v>
      </c>
      <c r="CN195" s="1">
        <v>3</v>
      </c>
      <c r="CP195" s="2">
        <f>CE195+CK195</f>
        <v>7</v>
      </c>
      <c r="CQ195" s="2">
        <f>CF195+CL195</f>
        <v>0</v>
      </c>
      <c r="CR195" s="2">
        <f>CG195+CM195</f>
        <v>9</v>
      </c>
      <c r="CS195" s="2">
        <f>CH195+CN195</f>
        <v>3</v>
      </c>
      <c r="CV195" s="27">
        <f>19*C195/(C195+D195+E195+F195)</f>
        <v>6.8020315728924778</v>
      </c>
      <c r="CW195" s="27">
        <f>19*D195/(C195+D195+E195+F195)</f>
        <v>0.54387950318498479</v>
      </c>
      <c r="CX195" s="27">
        <f>19*E195/(C195+D195+E195+F195)</f>
        <v>9.064269796970537</v>
      </c>
      <c r="CY195" s="27">
        <f>19*F195/(C195+D195+E195+F195)</f>
        <v>2.5898191269520017</v>
      </c>
      <c r="CZ195" s="27"/>
      <c r="DH195" s="27">
        <f t="shared" si="115"/>
        <v>35.446120304152224</v>
      </c>
      <c r="DI195" s="1">
        <f t="shared" si="116"/>
        <v>2.8342147627902894</v>
      </c>
      <c r="DJ195" s="1">
        <f t="shared" si="117"/>
        <v>47.234887731649451</v>
      </c>
      <c r="DK195" s="18">
        <f t="shared" si="118"/>
        <v>13.495826850579988</v>
      </c>
      <c r="DL195" s="1"/>
      <c r="DM195" s="3" t="s">
        <v>25</v>
      </c>
    </row>
    <row r="196" spans="1:117" x14ac:dyDescent="0.2">
      <c r="C196" s="46" t="s">
        <v>9</v>
      </c>
      <c r="D196" s="46" t="s">
        <v>10</v>
      </c>
      <c r="E196" s="46" t="s">
        <v>11</v>
      </c>
      <c r="F196" s="46" t="s">
        <v>12</v>
      </c>
      <c r="G196" s="46" t="s">
        <v>13</v>
      </c>
      <c r="H196" s="46" t="s">
        <v>14</v>
      </c>
      <c r="BY196" s="12" t="s">
        <v>16</v>
      </c>
      <c r="BZ196" s="1" t="s">
        <v>17</v>
      </c>
      <c r="CA196" s="12" t="s">
        <v>18</v>
      </c>
      <c r="CB196" s="12" t="s">
        <v>19</v>
      </c>
      <c r="CC196" s="12" t="s">
        <v>20</v>
      </c>
      <c r="CD196" s="12"/>
      <c r="CE196" s="12" t="s">
        <v>16</v>
      </c>
      <c r="CF196" s="1" t="s">
        <v>17</v>
      </c>
      <c r="CG196" s="12" t="s">
        <v>18</v>
      </c>
      <c r="CH196" s="12" t="s">
        <v>19</v>
      </c>
      <c r="CI196" s="12" t="s">
        <v>21</v>
      </c>
      <c r="CJ196" s="12"/>
      <c r="CK196" s="12" t="s">
        <v>22</v>
      </c>
      <c r="CL196" s="12" t="s">
        <v>17</v>
      </c>
      <c r="CM196" s="12" t="s">
        <v>11</v>
      </c>
      <c r="CN196" s="12" t="s">
        <v>12</v>
      </c>
      <c r="CP196" s="17" t="s">
        <v>16</v>
      </c>
      <c r="CQ196" s="17" t="s">
        <v>23</v>
      </c>
      <c r="CR196" s="17" t="s">
        <v>18</v>
      </c>
      <c r="CS196" s="17" t="s">
        <v>19</v>
      </c>
      <c r="CT196" s="17" t="s">
        <v>20</v>
      </c>
      <c r="DH196" s="1" t="s">
        <v>22</v>
      </c>
      <c r="DI196" s="1" t="s">
        <v>17</v>
      </c>
      <c r="DJ196" s="1" t="s">
        <v>11</v>
      </c>
      <c r="DK196" s="1" t="s">
        <v>12</v>
      </c>
      <c r="DL196" s="1" t="s">
        <v>13</v>
      </c>
    </row>
    <row r="197" spans="1:117" x14ac:dyDescent="0.2">
      <c r="A197" s="19"/>
      <c r="C197" s="46"/>
      <c r="D197" s="46">
        <v>0</v>
      </c>
      <c r="E197" s="46"/>
      <c r="F197" s="46"/>
      <c r="G197" s="46"/>
      <c r="H197" s="46"/>
      <c r="BY197" s="12"/>
      <c r="CA197" s="12"/>
      <c r="CB197" s="12"/>
      <c r="CC197" s="12"/>
      <c r="CD197" s="12"/>
      <c r="CE197" s="12"/>
      <c r="CG197" s="12"/>
      <c r="CH197" s="12"/>
      <c r="CI197" s="12"/>
      <c r="CJ197" s="12"/>
      <c r="CK197" s="12"/>
      <c r="CL197" s="12"/>
      <c r="CM197" s="12"/>
      <c r="CN197" s="12"/>
      <c r="CP197" s="17"/>
      <c r="CQ197" s="17"/>
      <c r="CR197" s="17"/>
      <c r="CS197" s="17"/>
      <c r="CT197" s="17"/>
      <c r="DH197" s="1"/>
      <c r="DI197" s="1"/>
      <c r="DJ197" s="1"/>
      <c r="DK197" s="1"/>
      <c r="DL197" s="1"/>
    </row>
    <row r="198" spans="1:117" x14ac:dyDescent="0.2">
      <c r="A198" s="27" t="s">
        <v>282</v>
      </c>
      <c r="C198" s="55">
        <v>13849</v>
      </c>
      <c r="D198" s="23">
        <v>535</v>
      </c>
      <c r="E198" s="51">
        <v>23878</v>
      </c>
      <c r="F198" s="49">
        <v>4595</v>
      </c>
      <c r="G198" s="35"/>
      <c r="H198" s="27">
        <f t="shared" ref="H198:H203" si="123">SUM(B198:G198)</f>
        <v>42857</v>
      </c>
      <c r="DH198" s="1">
        <f t="shared" ref="DH198:DH213" si="124">100*C198/H198</f>
        <v>32.314441048136828</v>
      </c>
      <c r="DI198" s="1">
        <f t="shared" ref="DI198:DI213" si="125">100*D198/H198</f>
        <v>1.2483374944583148</v>
      </c>
      <c r="DJ198" s="31">
        <f t="shared" ref="DJ198:DJ213" si="126">100*E198/H198</f>
        <v>55.715519051730169</v>
      </c>
      <c r="DK198" s="27">
        <f t="shared" ref="DK198:DK213" si="127">100*F198/H198</f>
        <v>10.721702405674685</v>
      </c>
      <c r="DL198" s="1">
        <f t="shared" ref="DL198:DL213" si="128">100*G198/H198</f>
        <v>0</v>
      </c>
      <c r="DM198" s="27" t="s">
        <v>659</v>
      </c>
    </row>
    <row r="199" spans="1:117" ht="13.5" thickBot="1" x14ac:dyDescent="0.25">
      <c r="A199" s="27" t="s">
        <v>180</v>
      </c>
      <c r="C199" s="51">
        <v>24605</v>
      </c>
      <c r="D199" s="55">
        <v>1110</v>
      </c>
      <c r="E199" s="55">
        <v>21596</v>
      </c>
      <c r="F199" s="49">
        <v>2528</v>
      </c>
      <c r="G199" s="40"/>
      <c r="H199" s="27">
        <f t="shared" si="123"/>
        <v>49839</v>
      </c>
      <c r="DH199" s="31">
        <f t="shared" si="124"/>
        <v>49.368968077208613</v>
      </c>
      <c r="DI199" s="1">
        <f t="shared" si="125"/>
        <v>2.2271714922048997</v>
      </c>
      <c r="DJ199" s="27">
        <f t="shared" si="126"/>
        <v>43.331527518609924</v>
      </c>
      <c r="DK199" s="27">
        <f t="shared" si="127"/>
        <v>5.0723329119765648</v>
      </c>
      <c r="DL199" s="1">
        <f t="shared" si="128"/>
        <v>0</v>
      </c>
      <c r="DM199" t="s">
        <v>446</v>
      </c>
    </row>
    <row r="200" spans="1:117" x14ac:dyDescent="0.2">
      <c r="A200" s="27" t="s">
        <v>75</v>
      </c>
      <c r="C200" s="55">
        <v>21275</v>
      </c>
      <c r="D200" s="23">
        <v>856</v>
      </c>
      <c r="E200" s="51">
        <v>23032</v>
      </c>
      <c r="F200" s="49">
        <v>3950</v>
      </c>
      <c r="G200" s="27"/>
      <c r="H200" s="27">
        <f t="shared" si="123"/>
        <v>49113</v>
      </c>
      <c r="DH200" s="27">
        <f t="shared" si="124"/>
        <v>43.318469651619736</v>
      </c>
      <c r="DI200" s="1">
        <f t="shared" si="125"/>
        <v>1.7429193899782136</v>
      </c>
      <c r="DJ200" s="31">
        <f t="shared" si="126"/>
        <v>46.89593386679698</v>
      </c>
      <c r="DK200" s="1">
        <f t="shared" si="127"/>
        <v>8.0426770916050732</v>
      </c>
      <c r="DL200" s="1">
        <f t="shared" si="128"/>
        <v>0</v>
      </c>
      <c r="DM200" s="27" t="s">
        <v>624</v>
      </c>
    </row>
    <row r="201" spans="1:117" x14ac:dyDescent="0.2">
      <c r="A201" s="27" t="s">
        <v>163</v>
      </c>
      <c r="C201" s="55">
        <v>23039</v>
      </c>
      <c r="D201" s="23">
        <v>654</v>
      </c>
      <c r="E201" s="51">
        <v>24132</v>
      </c>
      <c r="F201" s="49">
        <v>2912</v>
      </c>
      <c r="G201" s="35">
        <v>243</v>
      </c>
      <c r="H201" s="27">
        <f t="shared" si="123"/>
        <v>50980</v>
      </c>
      <c r="DH201" s="2">
        <f t="shared" si="124"/>
        <v>45.192232247940368</v>
      </c>
      <c r="DI201" s="1">
        <f t="shared" si="125"/>
        <v>1.2828560219693999</v>
      </c>
      <c r="DJ201" s="31">
        <f t="shared" si="126"/>
        <v>47.336210278540605</v>
      </c>
      <c r="DK201" s="1">
        <f t="shared" si="127"/>
        <v>5.7120439387995292</v>
      </c>
      <c r="DL201" s="1">
        <f t="shared" si="128"/>
        <v>0.4766575127500981</v>
      </c>
      <c r="DM201" s="27" t="s">
        <v>486</v>
      </c>
    </row>
    <row r="202" spans="1:117" x14ac:dyDescent="0.2">
      <c r="A202" s="27" t="s">
        <v>203</v>
      </c>
      <c r="C202" s="55">
        <v>24057</v>
      </c>
      <c r="D202" s="55">
        <v>1331</v>
      </c>
      <c r="E202" s="51">
        <v>25508</v>
      </c>
      <c r="F202" s="49">
        <v>4806</v>
      </c>
      <c r="G202" s="35">
        <v>762</v>
      </c>
      <c r="H202" s="27">
        <f t="shared" si="123"/>
        <v>56464</v>
      </c>
      <c r="DH202" s="27">
        <f t="shared" si="124"/>
        <v>42.605908189288748</v>
      </c>
      <c r="DI202" s="1">
        <f t="shared" si="125"/>
        <v>2.357254179654293</v>
      </c>
      <c r="DJ202" s="31">
        <f t="shared" si="126"/>
        <v>45.17568716350241</v>
      </c>
      <c r="DK202" s="1">
        <f t="shared" si="127"/>
        <v>8.5116180221025779</v>
      </c>
      <c r="DL202" s="1">
        <f t="shared" si="128"/>
        <v>1.3495324454519695</v>
      </c>
      <c r="DM202" s="28" t="s">
        <v>487</v>
      </c>
    </row>
    <row r="203" spans="1:117" x14ac:dyDescent="0.2">
      <c r="A203" s="27" t="s">
        <v>164</v>
      </c>
      <c r="C203" s="55">
        <v>25565</v>
      </c>
      <c r="D203" s="55">
        <v>1145</v>
      </c>
      <c r="E203" s="51">
        <v>29416</v>
      </c>
      <c r="F203" s="49">
        <v>3647</v>
      </c>
      <c r="G203" s="35"/>
      <c r="H203" s="27">
        <f t="shared" si="123"/>
        <v>59773</v>
      </c>
      <c r="DH203" s="27">
        <f t="shared" si="124"/>
        <v>42.770147056363243</v>
      </c>
      <c r="DI203" s="1">
        <f t="shared" si="125"/>
        <v>1.9155806133203954</v>
      </c>
      <c r="DJ203" s="31">
        <f t="shared" si="126"/>
        <v>49.212855302561358</v>
      </c>
      <c r="DK203" s="1">
        <f t="shared" si="127"/>
        <v>6.1014170277550068</v>
      </c>
      <c r="DL203" s="1">
        <f t="shared" si="128"/>
        <v>0</v>
      </c>
      <c r="DM203" s="28" t="s">
        <v>488</v>
      </c>
    </row>
    <row r="204" spans="1:117" x14ac:dyDescent="0.2">
      <c r="A204" s="27" t="s">
        <v>202</v>
      </c>
      <c r="C204" s="51">
        <v>24058</v>
      </c>
      <c r="D204" s="55">
        <v>1483</v>
      </c>
      <c r="E204" s="55">
        <v>18083</v>
      </c>
      <c r="F204" s="49">
        <v>4255</v>
      </c>
      <c r="G204" s="35"/>
      <c r="H204" s="27">
        <f t="shared" ref="H204:H206" si="129">SUM(B204:G204)</f>
        <v>47879</v>
      </c>
      <c r="DH204" s="31">
        <f t="shared" si="124"/>
        <v>50.247498903485869</v>
      </c>
      <c r="DI204" s="18">
        <f t="shared" si="125"/>
        <v>3.0973913406712756</v>
      </c>
      <c r="DJ204" s="1">
        <f t="shared" si="126"/>
        <v>37.768123812109692</v>
      </c>
      <c r="DK204" s="27">
        <f t="shared" si="127"/>
        <v>8.8869859437331602</v>
      </c>
      <c r="DL204" s="1">
        <f t="shared" si="128"/>
        <v>0</v>
      </c>
      <c r="DM204" s="27" t="s">
        <v>489</v>
      </c>
    </row>
    <row r="205" spans="1:117" x14ac:dyDescent="0.2">
      <c r="A205" s="27" t="s">
        <v>74</v>
      </c>
      <c r="C205" s="51">
        <v>31911</v>
      </c>
      <c r="D205" s="23">
        <v>627</v>
      </c>
      <c r="E205" s="55">
        <v>18395</v>
      </c>
      <c r="F205" s="49">
        <v>2814</v>
      </c>
      <c r="G205" s="35">
        <v>744</v>
      </c>
      <c r="H205" s="27">
        <f>SUM(B205:G205)</f>
        <v>54491</v>
      </c>
      <c r="DH205" s="31">
        <f t="shared" si="124"/>
        <v>58.561964361087149</v>
      </c>
      <c r="DI205" s="1">
        <f t="shared" si="125"/>
        <v>1.1506487309830982</v>
      </c>
      <c r="DJ205" s="1">
        <f t="shared" si="126"/>
        <v>33.757868271824705</v>
      </c>
      <c r="DK205" s="1">
        <f t="shared" si="127"/>
        <v>5.1641555486227082</v>
      </c>
      <c r="DL205" s="1">
        <f t="shared" si="128"/>
        <v>1.3653630874823366</v>
      </c>
      <c r="DM205" s="30" t="s">
        <v>490</v>
      </c>
    </row>
    <row r="206" spans="1:117" x14ac:dyDescent="0.2">
      <c r="A206" s="27" t="s">
        <v>396</v>
      </c>
      <c r="C206" s="55">
        <v>24170</v>
      </c>
      <c r="D206" s="55">
        <v>1037</v>
      </c>
      <c r="E206" s="51">
        <v>25908</v>
      </c>
      <c r="F206" s="49">
        <v>3571</v>
      </c>
      <c r="G206" s="35"/>
      <c r="H206" s="27">
        <f t="shared" si="129"/>
        <v>54686</v>
      </c>
      <c r="DH206" s="2">
        <f t="shared" si="124"/>
        <v>44.197783710638923</v>
      </c>
      <c r="DI206" s="1">
        <f t="shared" si="125"/>
        <v>1.8962805836960099</v>
      </c>
      <c r="DJ206" s="31">
        <f t="shared" si="126"/>
        <v>47.375928025454414</v>
      </c>
      <c r="DK206" s="1">
        <f t="shared" si="127"/>
        <v>6.530007680210657</v>
      </c>
      <c r="DL206" s="1">
        <f t="shared" si="128"/>
        <v>0</v>
      </c>
      <c r="DM206" s="27" t="s">
        <v>491</v>
      </c>
    </row>
    <row r="207" spans="1:117" x14ac:dyDescent="0.2">
      <c r="A207" s="27" t="s">
        <v>201</v>
      </c>
      <c r="C207" s="55">
        <v>20746</v>
      </c>
      <c r="D207" s="23">
        <v>597</v>
      </c>
      <c r="E207" s="51">
        <v>23041</v>
      </c>
      <c r="F207" s="49">
        <v>2198</v>
      </c>
      <c r="G207" s="27">
        <v>716</v>
      </c>
      <c r="H207" s="27">
        <f t="shared" ref="H207" si="130">SUM(B207:G207)</f>
        <v>47298</v>
      </c>
      <c r="DH207" s="27">
        <f t="shared" si="124"/>
        <v>43.862319759820714</v>
      </c>
      <c r="DI207" s="1">
        <f t="shared" si="125"/>
        <v>1.2622098185969808</v>
      </c>
      <c r="DJ207" s="31">
        <f t="shared" si="126"/>
        <v>48.714533384075438</v>
      </c>
      <c r="DK207" s="1">
        <f t="shared" si="127"/>
        <v>4.6471309569114974</v>
      </c>
      <c r="DL207" s="1">
        <f t="shared" si="128"/>
        <v>1.5138060805953739</v>
      </c>
      <c r="DM207" s="28" t="s">
        <v>492</v>
      </c>
    </row>
    <row r="208" spans="1:117" ht="13.5" thickBot="1" x14ac:dyDescent="0.25">
      <c r="A208" s="27" t="s">
        <v>186</v>
      </c>
      <c r="B208" s="27"/>
      <c r="C208" s="55">
        <v>22591</v>
      </c>
      <c r="D208" s="55">
        <v>1365</v>
      </c>
      <c r="E208" s="51">
        <v>29757</v>
      </c>
      <c r="F208" s="49">
        <v>5446</v>
      </c>
      <c r="G208" s="40"/>
      <c r="H208" s="27">
        <f>SUM(B208:G208)</f>
        <v>59159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H208" s="27">
        <f t="shared" si="124"/>
        <v>38.18691999526699</v>
      </c>
      <c r="DI208" s="27">
        <f t="shared" si="125"/>
        <v>2.3073412329484948</v>
      </c>
      <c r="DJ208" s="31">
        <f t="shared" si="126"/>
        <v>50.300038878277185</v>
      </c>
      <c r="DK208" s="27">
        <f t="shared" si="127"/>
        <v>9.2056998935073278</v>
      </c>
      <c r="DL208" s="27">
        <f t="shared" si="128"/>
        <v>0</v>
      </c>
      <c r="DM208" s="27" t="s">
        <v>493</v>
      </c>
    </row>
    <row r="209" spans="1:117" x14ac:dyDescent="0.2">
      <c r="A209" s="27" t="s">
        <v>162</v>
      </c>
      <c r="B209" s="27"/>
      <c r="C209" s="55">
        <v>19374</v>
      </c>
      <c r="D209" s="23">
        <v>788</v>
      </c>
      <c r="E209" s="51">
        <v>31458</v>
      </c>
      <c r="F209" s="49">
        <v>4630</v>
      </c>
      <c r="G209" s="35">
        <v>57</v>
      </c>
      <c r="H209" s="27">
        <f>SUM(B209:G209)</f>
        <v>56307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H209" s="27">
        <f t="shared" si="124"/>
        <v>34.407800095902822</v>
      </c>
      <c r="DI209" s="27">
        <f t="shared" si="125"/>
        <v>1.399470758520255</v>
      </c>
      <c r="DJ209" s="31">
        <f t="shared" si="126"/>
        <v>55.868719697373329</v>
      </c>
      <c r="DK209" s="27">
        <f t="shared" si="127"/>
        <v>8.2227786953664737</v>
      </c>
      <c r="DL209" s="27">
        <f t="shared" si="128"/>
        <v>0.10123075283712504</v>
      </c>
      <c r="DM209" s="27" t="s">
        <v>494</v>
      </c>
    </row>
    <row r="210" spans="1:117" x14ac:dyDescent="0.2">
      <c r="A210" s="27" t="s">
        <v>161</v>
      </c>
      <c r="B210" s="27"/>
      <c r="C210" s="55">
        <v>27154</v>
      </c>
      <c r="D210" s="55">
        <v>1403</v>
      </c>
      <c r="E210" s="51">
        <v>29003</v>
      </c>
      <c r="F210" s="49">
        <v>6677</v>
      </c>
      <c r="G210" s="50">
        <v>279</v>
      </c>
      <c r="H210" s="27">
        <f>SUM(B210:G210)</f>
        <v>64516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H210" s="27">
        <f t="shared" si="124"/>
        <v>42.088784177568357</v>
      </c>
      <c r="DI210" s="27">
        <f t="shared" si="125"/>
        <v>2.1746543493086987</v>
      </c>
      <c r="DJ210" s="31">
        <f t="shared" si="126"/>
        <v>44.954739909479819</v>
      </c>
      <c r="DK210" s="27">
        <f t="shared" si="127"/>
        <v>10.349370698741398</v>
      </c>
      <c r="DL210" s="27">
        <f t="shared" si="128"/>
        <v>0.43245086490172979</v>
      </c>
      <c r="DM210" s="27" t="s">
        <v>495</v>
      </c>
    </row>
    <row r="211" spans="1:117" x14ac:dyDescent="0.2">
      <c r="A211" s="27" t="s">
        <v>73</v>
      </c>
      <c r="B211" s="27"/>
      <c r="C211" s="51">
        <v>23162</v>
      </c>
      <c r="D211" s="55">
        <v>1522</v>
      </c>
      <c r="E211" s="55">
        <v>16588</v>
      </c>
      <c r="F211" s="49">
        <v>19339</v>
      </c>
      <c r="G211" s="35">
        <v>75</v>
      </c>
      <c r="H211" s="27">
        <f t="shared" ref="H211" si="131">SUM(B211:G211)</f>
        <v>60686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H211" s="31">
        <f t="shared" si="124"/>
        <v>38.166957782684641</v>
      </c>
      <c r="DI211" s="27">
        <f t="shared" si="125"/>
        <v>2.5079919586065977</v>
      </c>
      <c r="DJ211" s="27">
        <f t="shared" si="126"/>
        <v>27.334146261081635</v>
      </c>
      <c r="DK211" s="2">
        <f t="shared" si="127"/>
        <v>31.867317008865307</v>
      </c>
      <c r="DL211" s="27">
        <f t="shared" si="128"/>
        <v>0.12358698876182315</v>
      </c>
      <c r="DM211" s="27" t="s">
        <v>496</v>
      </c>
    </row>
    <row r="212" spans="1:117" x14ac:dyDescent="0.2">
      <c r="A212" s="27" t="s">
        <v>72</v>
      </c>
      <c r="B212" s="27"/>
      <c r="C212" s="51">
        <v>28967</v>
      </c>
      <c r="D212" s="55">
        <v>1616</v>
      </c>
      <c r="E212" s="55">
        <v>22949</v>
      </c>
      <c r="F212" s="49">
        <v>10289</v>
      </c>
      <c r="G212" s="50">
        <v>364</v>
      </c>
      <c r="H212" s="27">
        <f>SUM(B212:G212)</f>
        <v>64185</v>
      </c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H212" s="31">
        <f t="shared" si="124"/>
        <v>45.130482199890942</v>
      </c>
      <c r="DI212" s="27">
        <f t="shared" si="125"/>
        <v>2.5177222092389187</v>
      </c>
      <c r="DJ212" s="27">
        <f t="shared" si="126"/>
        <v>35.754459764742542</v>
      </c>
      <c r="DK212" s="27">
        <f t="shared" si="127"/>
        <v>16.030225130482201</v>
      </c>
      <c r="DL212" s="27">
        <f t="shared" si="128"/>
        <v>0.56711069564540006</v>
      </c>
      <c r="DM212" s="27" t="s">
        <v>497</v>
      </c>
    </row>
    <row r="213" spans="1:117" x14ac:dyDescent="0.2">
      <c r="A213" s="2" t="s">
        <v>354</v>
      </c>
      <c r="B213" s="27"/>
      <c r="C213" s="25">
        <f>SUM(C198:C212)</f>
        <v>354523</v>
      </c>
      <c r="D213" s="25">
        <f>SUM(D197:D212)</f>
        <v>16069</v>
      </c>
      <c r="E213" s="25">
        <f>SUM(E198:E212)</f>
        <v>362744</v>
      </c>
      <c r="F213" s="25">
        <f>SUM(F198:F212)</f>
        <v>81657</v>
      </c>
      <c r="G213" s="25">
        <f>SUM(G198:G212)</f>
        <v>3240</v>
      </c>
      <c r="H213" s="27">
        <f t="shared" ref="H213" si="132">SUM(B213:G213)</f>
        <v>818233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>
        <v>5</v>
      </c>
      <c r="BZ213" s="27"/>
      <c r="CA213" s="27">
        <v>10</v>
      </c>
      <c r="CB213" s="27"/>
      <c r="CC213" s="27"/>
      <c r="CD213" s="27"/>
      <c r="CE213" s="27">
        <v>3</v>
      </c>
      <c r="CF213" s="27"/>
      <c r="CG213" s="27">
        <v>6</v>
      </c>
      <c r="CH213" s="27"/>
      <c r="CI213" s="27"/>
      <c r="CJ213" s="27"/>
      <c r="CK213" s="27">
        <v>4</v>
      </c>
      <c r="CL213" s="27"/>
      <c r="CM213" s="27">
        <v>1</v>
      </c>
      <c r="CN213" s="27">
        <v>1</v>
      </c>
      <c r="CO213" s="27"/>
      <c r="CP213" s="2">
        <f>CE213+CK213</f>
        <v>7</v>
      </c>
      <c r="CQ213" s="2">
        <f>CF213+CL213</f>
        <v>0</v>
      </c>
      <c r="CR213" s="2">
        <f>CG213+CM213</f>
        <v>7</v>
      </c>
      <c r="CS213" s="2">
        <f>CH213+CN213</f>
        <v>1</v>
      </c>
      <c r="CT213" s="2" t="s">
        <v>25</v>
      </c>
      <c r="CU213" s="27"/>
      <c r="CV213" s="27">
        <f>15*C213/(C213+D213+E213+F213)</f>
        <v>6.525019233294028</v>
      </c>
      <c r="CW213" s="27">
        <f>15*D213/(C213+D213+E213+F213)</f>
        <v>0.29575100645036217</v>
      </c>
      <c r="CX213" s="27">
        <f>15*E213/(C213+D213+E213+F213)</f>
        <v>6.6763272813386125</v>
      </c>
      <c r="CY213" s="27">
        <f>15*F213/(C213+D213+E213+F213)</f>
        <v>1.5029024789169969</v>
      </c>
      <c r="CZ213" s="27"/>
      <c r="DA213" s="27"/>
      <c r="DB213" s="27"/>
      <c r="DC213" s="27"/>
      <c r="DD213" s="27"/>
      <c r="DE213" s="27"/>
      <c r="DF213" s="27"/>
      <c r="DH213" s="27">
        <f t="shared" si="124"/>
        <v>43.327878489378939</v>
      </c>
      <c r="DI213" s="27">
        <f t="shared" si="125"/>
        <v>1.9638660381578352</v>
      </c>
      <c r="DJ213" s="27">
        <f t="shared" si="126"/>
        <v>44.332604527072363</v>
      </c>
      <c r="DK213" s="27">
        <f t="shared" si="127"/>
        <v>9.9796757158413314</v>
      </c>
      <c r="DL213" s="27">
        <f t="shared" si="128"/>
        <v>0.3959752295495293</v>
      </c>
      <c r="DM213" s="3" t="s">
        <v>746</v>
      </c>
    </row>
    <row r="214" spans="1:117" x14ac:dyDescent="0.2">
      <c r="A214" s="2"/>
      <c r="B214" s="27"/>
      <c r="C214" s="25"/>
      <c r="D214" s="25"/>
      <c r="E214" s="25"/>
      <c r="F214" s="25"/>
      <c r="G214" s="25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"/>
      <c r="CQ214" s="2"/>
      <c r="CR214" s="2"/>
      <c r="CS214" s="2"/>
      <c r="CT214" s="2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H214" s="27"/>
      <c r="DI214" s="27"/>
      <c r="DJ214" s="27"/>
      <c r="DK214" s="27"/>
      <c r="DL214" s="27"/>
      <c r="DM214" s="3"/>
    </row>
    <row r="215" spans="1:117" x14ac:dyDescent="0.2">
      <c r="C215" s="46" t="s">
        <v>9</v>
      </c>
      <c r="D215" s="46" t="s">
        <v>10</v>
      </c>
      <c r="E215" s="46" t="s">
        <v>11</v>
      </c>
      <c r="F215" s="46" t="s">
        <v>12</v>
      </c>
      <c r="G215" s="46" t="s">
        <v>13</v>
      </c>
      <c r="H215" s="46" t="s">
        <v>14</v>
      </c>
      <c r="BX215" s="2" t="s">
        <v>147</v>
      </c>
      <c r="BY215" s="2"/>
      <c r="CA215" s="2"/>
      <c r="CB215" s="2"/>
      <c r="CC215" s="2"/>
      <c r="CE215" s="1" t="s">
        <v>29</v>
      </c>
      <c r="CK215" s="27" t="s">
        <v>43</v>
      </c>
      <c r="CO215" s="1" t="s">
        <v>4</v>
      </c>
      <c r="CU215" s="1" t="s">
        <v>24</v>
      </c>
      <c r="DA215" s="1" t="s">
        <v>5</v>
      </c>
    </row>
    <row r="216" spans="1:117" x14ac:dyDescent="0.2">
      <c r="C216" s="46"/>
      <c r="D216" s="46">
        <v>0</v>
      </c>
      <c r="E216" s="46"/>
      <c r="F216" s="46"/>
      <c r="G216" s="46"/>
      <c r="H216" s="46"/>
      <c r="BX216" s="2"/>
      <c r="BY216" s="2"/>
      <c r="CA216" s="2"/>
      <c r="CB216" s="2"/>
      <c r="CC216" s="2"/>
      <c r="CK216" s="27"/>
    </row>
    <row r="217" spans="1:117" x14ac:dyDescent="0.2">
      <c r="A217" s="27" t="s">
        <v>345</v>
      </c>
      <c r="C217" s="55">
        <v>13587</v>
      </c>
      <c r="D217" s="55">
        <v>1010</v>
      </c>
      <c r="E217" s="51">
        <v>29913</v>
      </c>
      <c r="F217" s="55">
        <v>5145</v>
      </c>
      <c r="G217" s="35"/>
      <c r="H217" s="27">
        <f t="shared" ref="H217:H230" si="133">SUM(B217:G217)</f>
        <v>49655</v>
      </c>
      <c r="BX217" s="2"/>
      <c r="BY217" s="2"/>
      <c r="CA217" s="2"/>
      <c r="CB217" s="2"/>
      <c r="CC217" s="2"/>
      <c r="CK217" s="27"/>
      <c r="DH217" s="1">
        <f t="shared" ref="DH217:DH230" si="134">100*C217/H217</f>
        <v>27.362803343067164</v>
      </c>
      <c r="DI217" s="1">
        <f t="shared" ref="DI217:DI230" si="135">100*D217/H217</f>
        <v>2.0340348403987516</v>
      </c>
      <c r="DJ217" s="31">
        <f t="shared" ref="DJ217:DJ230" si="136">100*E217/H217</f>
        <v>60.241667505789948</v>
      </c>
      <c r="DK217" s="27">
        <f t="shared" ref="DK217:DK230" si="137">100*F217/H217</f>
        <v>10.361494310744135</v>
      </c>
      <c r="DL217" s="1">
        <f t="shared" ref="DL217:DL230" si="138">100*G217/H217</f>
        <v>0</v>
      </c>
      <c r="DM217" s="27" t="s">
        <v>694</v>
      </c>
    </row>
    <row r="218" spans="1:117" x14ac:dyDescent="0.2">
      <c r="A218" s="27" t="s">
        <v>165</v>
      </c>
      <c r="C218" s="55">
        <v>10737</v>
      </c>
      <c r="D218" s="23">
        <v>579</v>
      </c>
      <c r="E218" s="51">
        <v>18904</v>
      </c>
      <c r="F218" s="55">
        <v>8648</v>
      </c>
      <c r="G218" s="35">
        <v>320</v>
      </c>
      <c r="H218" s="27">
        <f t="shared" si="133"/>
        <v>39188</v>
      </c>
      <c r="DH218" s="1">
        <f t="shared" si="134"/>
        <v>27.398693477595181</v>
      </c>
      <c r="DI218" s="1">
        <f t="shared" si="135"/>
        <v>1.4774931101357558</v>
      </c>
      <c r="DJ218" s="31">
        <f t="shared" si="136"/>
        <v>48.239256915382256</v>
      </c>
      <c r="DK218" s="27">
        <f t="shared" si="137"/>
        <v>22.067979993875678</v>
      </c>
      <c r="DL218" s="1">
        <f t="shared" si="138"/>
        <v>0.81657650301112583</v>
      </c>
      <c r="DM218" s="27" t="s">
        <v>639</v>
      </c>
    </row>
    <row r="219" spans="1:117" x14ac:dyDescent="0.2">
      <c r="A219" s="27" t="s">
        <v>177</v>
      </c>
      <c r="C219" s="55">
        <v>15802</v>
      </c>
      <c r="D219" s="23">
        <v>570</v>
      </c>
      <c r="E219" s="51">
        <v>21587</v>
      </c>
      <c r="F219" s="55">
        <v>3263</v>
      </c>
      <c r="G219" s="27">
        <v>334</v>
      </c>
      <c r="H219" s="27">
        <f t="shared" si="133"/>
        <v>41556</v>
      </c>
      <c r="DH219" s="2">
        <f t="shared" si="134"/>
        <v>38.025796515545288</v>
      </c>
      <c r="DI219" s="1">
        <f t="shared" si="135"/>
        <v>1.3716430840311868</v>
      </c>
      <c r="DJ219" s="31">
        <f t="shared" si="136"/>
        <v>51.946770622774089</v>
      </c>
      <c r="DK219" s="1">
        <f t="shared" si="137"/>
        <v>7.8520550582346713</v>
      </c>
      <c r="DL219" s="1">
        <f t="shared" si="138"/>
        <v>0.8037347194147656</v>
      </c>
      <c r="DM219" s="27" t="s">
        <v>498</v>
      </c>
    </row>
    <row r="220" spans="1:117" x14ac:dyDescent="0.2">
      <c r="A220" s="27" t="s">
        <v>178</v>
      </c>
      <c r="C220" s="55">
        <v>11108</v>
      </c>
      <c r="D220" s="23">
        <v>606</v>
      </c>
      <c r="E220" s="51">
        <v>25167</v>
      </c>
      <c r="F220" s="55">
        <v>4720</v>
      </c>
      <c r="G220" s="35">
        <v>316</v>
      </c>
      <c r="H220" s="27">
        <f t="shared" si="133"/>
        <v>41917</v>
      </c>
      <c r="DH220" s="27">
        <f t="shared" si="134"/>
        <v>26.499988071665435</v>
      </c>
      <c r="DI220" s="1">
        <f t="shared" si="135"/>
        <v>1.4457141493904622</v>
      </c>
      <c r="DJ220" s="31">
        <f t="shared" si="136"/>
        <v>60.04007920414152</v>
      </c>
      <c r="DK220" s="1">
        <f t="shared" si="137"/>
        <v>11.260347830235942</v>
      </c>
      <c r="DL220" s="1">
        <f t="shared" si="138"/>
        <v>0.7538707445666436</v>
      </c>
      <c r="DM220" s="28" t="s">
        <v>499</v>
      </c>
    </row>
    <row r="221" spans="1:117" x14ac:dyDescent="0.2">
      <c r="A221" s="27" t="s">
        <v>76</v>
      </c>
      <c r="C221" s="55">
        <v>14705</v>
      </c>
      <c r="D221" s="23">
        <v>960</v>
      </c>
      <c r="E221" s="51">
        <v>22753</v>
      </c>
      <c r="F221" s="55">
        <v>5227</v>
      </c>
      <c r="G221" s="55">
        <v>1384</v>
      </c>
      <c r="H221" s="27">
        <f t="shared" si="133"/>
        <v>45029</v>
      </c>
      <c r="DH221" s="27">
        <f t="shared" si="134"/>
        <v>32.656732328055256</v>
      </c>
      <c r="DI221" s="1">
        <f t="shared" si="135"/>
        <v>2.1319594039396832</v>
      </c>
      <c r="DJ221" s="31">
        <f t="shared" si="136"/>
        <v>50.529658664416267</v>
      </c>
      <c r="DK221" s="27">
        <f t="shared" si="137"/>
        <v>11.608074796242422</v>
      </c>
      <c r="DL221" s="1">
        <f t="shared" si="138"/>
        <v>3.0735748073463767</v>
      </c>
      <c r="DM221" s="27" t="s">
        <v>641</v>
      </c>
    </row>
    <row r="222" spans="1:117" x14ac:dyDescent="0.2">
      <c r="A222" s="27" t="s">
        <v>77</v>
      </c>
      <c r="C222" s="55">
        <v>10347</v>
      </c>
      <c r="D222" s="55">
        <v>1259</v>
      </c>
      <c r="E222" s="51">
        <v>25586</v>
      </c>
      <c r="F222" s="55">
        <v>11574</v>
      </c>
      <c r="G222" s="35"/>
      <c r="H222" s="27">
        <f t="shared" si="133"/>
        <v>48766</v>
      </c>
      <c r="DH222" s="1">
        <f t="shared" si="134"/>
        <v>21.217651642537835</v>
      </c>
      <c r="DI222" s="1">
        <f t="shared" si="135"/>
        <v>2.5817167698806545</v>
      </c>
      <c r="DJ222" s="31">
        <f t="shared" si="136"/>
        <v>52.46688266415125</v>
      </c>
      <c r="DK222" s="27">
        <f t="shared" si="137"/>
        <v>23.733748923430259</v>
      </c>
      <c r="DL222" s="1">
        <f t="shared" si="138"/>
        <v>0</v>
      </c>
      <c r="DM222" s="28" t="s">
        <v>640</v>
      </c>
    </row>
    <row r="223" spans="1:117" x14ac:dyDescent="0.2">
      <c r="A223" s="27" t="s">
        <v>176</v>
      </c>
      <c r="C223" s="55">
        <v>9124</v>
      </c>
      <c r="D223" s="55">
        <v>1433</v>
      </c>
      <c r="E223" s="51">
        <v>27458</v>
      </c>
      <c r="F223" s="55">
        <v>17113</v>
      </c>
      <c r="G223" s="27">
        <v>402</v>
      </c>
      <c r="H223" s="27">
        <f t="shared" si="133"/>
        <v>55530</v>
      </c>
      <c r="DH223" s="27">
        <f t="shared" si="134"/>
        <v>16.430758148748424</v>
      </c>
      <c r="DI223" s="1">
        <f t="shared" si="135"/>
        <v>2.580587070052224</v>
      </c>
      <c r="DJ223" s="31">
        <f t="shared" si="136"/>
        <v>49.447145687016025</v>
      </c>
      <c r="DK223" s="2">
        <f t="shared" si="137"/>
        <v>30.8175760849991</v>
      </c>
      <c r="DL223" s="1">
        <f t="shared" si="138"/>
        <v>0.72393300918422476</v>
      </c>
      <c r="DM223" s="27" t="s">
        <v>501</v>
      </c>
    </row>
    <row r="224" spans="1:117" x14ac:dyDescent="0.2">
      <c r="A224" s="27" t="s">
        <v>179</v>
      </c>
      <c r="C224" s="55">
        <v>5478</v>
      </c>
      <c r="D224" s="55">
        <v>2618</v>
      </c>
      <c r="E224" s="51">
        <v>23531</v>
      </c>
      <c r="F224" s="55">
        <v>22325</v>
      </c>
      <c r="G224" s="27">
        <v>1629</v>
      </c>
      <c r="H224" s="27">
        <f t="shared" si="133"/>
        <v>55581</v>
      </c>
      <c r="DH224" s="1">
        <f t="shared" si="134"/>
        <v>9.8558860042100722</v>
      </c>
      <c r="DI224" s="27">
        <f t="shared" si="135"/>
        <v>4.7102427088393517</v>
      </c>
      <c r="DJ224" s="31">
        <f t="shared" si="136"/>
        <v>42.336409924254689</v>
      </c>
      <c r="DK224" s="2">
        <f t="shared" si="137"/>
        <v>40.166603695507455</v>
      </c>
      <c r="DL224" s="1">
        <f t="shared" si="138"/>
        <v>2.9308576671884277</v>
      </c>
      <c r="DM224" s="27" t="s">
        <v>500</v>
      </c>
    </row>
    <row r="225" spans="1:117" x14ac:dyDescent="0.2">
      <c r="A225" s="27" t="s">
        <v>373</v>
      </c>
      <c r="C225" s="55">
        <v>15376</v>
      </c>
      <c r="D225" s="55">
        <v>1729</v>
      </c>
      <c r="E225" s="51">
        <v>31481</v>
      </c>
      <c r="F225" s="55">
        <v>8386</v>
      </c>
      <c r="G225" s="35"/>
      <c r="H225" s="27">
        <f t="shared" si="133"/>
        <v>56972</v>
      </c>
      <c r="DH225" s="2">
        <f t="shared" si="134"/>
        <v>26.988696201642913</v>
      </c>
      <c r="DI225" s="1">
        <f t="shared" si="135"/>
        <v>3.034824124131152</v>
      </c>
      <c r="DJ225" s="31">
        <f t="shared" si="136"/>
        <v>55.256968335322611</v>
      </c>
      <c r="DK225" s="1">
        <f t="shared" si="137"/>
        <v>14.71951133890332</v>
      </c>
      <c r="DL225" s="1">
        <f t="shared" si="138"/>
        <v>0</v>
      </c>
      <c r="DM225" s="28" t="s">
        <v>688</v>
      </c>
    </row>
    <row r="226" spans="1:117" x14ac:dyDescent="0.2">
      <c r="A226" s="27" t="s">
        <v>344</v>
      </c>
      <c r="C226" s="55">
        <v>9790</v>
      </c>
      <c r="D226" s="55">
        <v>1641</v>
      </c>
      <c r="E226" s="51">
        <v>27849</v>
      </c>
      <c r="F226" s="55">
        <v>15988</v>
      </c>
      <c r="G226" s="35">
        <v>657</v>
      </c>
      <c r="H226" s="27">
        <f t="shared" si="133"/>
        <v>55925</v>
      </c>
      <c r="DH226" s="1">
        <f t="shared" si="134"/>
        <v>17.505587840858293</v>
      </c>
      <c r="DI226" s="1">
        <f t="shared" si="135"/>
        <v>2.934286991506482</v>
      </c>
      <c r="DJ226" s="31">
        <f t="shared" si="136"/>
        <v>49.797049620026819</v>
      </c>
      <c r="DK226" s="2">
        <f t="shared" si="137"/>
        <v>28.588287885561019</v>
      </c>
      <c r="DL226" s="1">
        <f t="shared" si="138"/>
        <v>1.1747876620473849</v>
      </c>
      <c r="DM226" s="21" t="s">
        <v>638</v>
      </c>
    </row>
    <row r="227" spans="1:117" x14ac:dyDescent="0.2">
      <c r="A227" s="27" t="s">
        <v>82</v>
      </c>
      <c r="C227" s="55">
        <v>6167</v>
      </c>
      <c r="D227" s="55">
        <v>1315</v>
      </c>
      <c r="E227" s="51">
        <v>29297</v>
      </c>
      <c r="F227" s="55">
        <v>13467</v>
      </c>
      <c r="G227" s="35">
        <v>356</v>
      </c>
      <c r="H227" s="27">
        <f t="shared" si="133"/>
        <v>50602</v>
      </c>
      <c r="DH227" s="18">
        <f t="shared" si="134"/>
        <v>12.187265325481206</v>
      </c>
      <c r="DI227" s="18">
        <f t="shared" si="135"/>
        <v>2.5987115133789178</v>
      </c>
      <c r="DJ227" s="31">
        <f t="shared" si="136"/>
        <v>57.896921070313425</v>
      </c>
      <c r="DK227" s="18">
        <f t="shared" si="137"/>
        <v>26.613572586063793</v>
      </c>
      <c r="DL227" s="1">
        <f t="shared" si="138"/>
        <v>0.70352950476265763</v>
      </c>
      <c r="DM227" s="21" t="s">
        <v>502</v>
      </c>
    </row>
    <row r="228" spans="1:117" ht="13.5" thickBot="1" x14ac:dyDescent="0.25">
      <c r="A228" s="27" t="s">
        <v>166</v>
      </c>
      <c r="C228" s="55">
        <v>8673</v>
      </c>
      <c r="D228" s="55">
        <v>1137</v>
      </c>
      <c r="E228" s="51">
        <v>30141</v>
      </c>
      <c r="F228" s="55">
        <v>15047</v>
      </c>
      <c r="G228" s="40">
        <v>150</v>
      </c>
      <c r="H228" s="27">
        <f t="shared" si="133"/>
        <v>55148</v>
      </c>
      <c r="DH228" s="1">
        <f t="shared" si="134"/>
        <v>15.726771596431421</v>
      </c>
      <c r="DI228" s="1">
        <f t="shared" si="135"/>
        <v>2.061724813229854</v>
      </c>
      <c r="DJ228" s="31">
        <f t="shared" si="136"/>
        <v>54.654747225647348</v>
      </c>
      <c r="DK228" s="27">
        <f t="shared" si="137"/>
        <v>27.284761006745484</v>
      </c>
      <c r="DL228" s="1">
        <f t="shared" si="138"/>
        <v>0.27199535794589108</v>
      </c>
      <c r="DM228" s="28" t="s">
        <v>503</v>
      </c>
    </row>
    <row r="229" spans="1:117" x14ac:dyDescent="0.2">
      <c r="A229" s="27" t="s">
        <v>83</v>
      </c>
      <c r="C229" s="55">
        <v>5233</v>
      </c>
      <c r="D229" s="55">
        <v>1530</v>
      </c>
      <c r="E229" s="51">
        <v>21947</v>
      </c>
      <c r="F229" s="49">
        <v>20506</v>
      </c>
      <c r="G229" s="35">
        <v>368</v>
      </c>
      <c r="H229" s="27">
        <f>SUM(B229:G229)</f>
        <v>49584</v>
      </c>
      <c r="DH229" s="1">
        <f>100*C229/H229</f>
        <v>10.553807679896741</v>
      </c>
      <c r="DI229" s="1">
        <f>100*D229/H229</f>
        <v>3.0856727976766698</v>
      </c>
      <c r="DJ229" s="31">
        <f>100*E229/H229</f>
        <v>44.262262020006453</v>
      </c>
      <c r="DK229" s="2">
        <f>100*F229/H229</f>
        <v>41.356082607292677</v>
      </c>
      <c r="DL229" s="1">
        <f>100*G229/H229</f>
        <v>0.74217489512746049</v>
      </c>
      <c r="DM229" s="28" t="s">
        <v>508</v>
      </c>
    </row>
    <row r="230" spans="1:117" x14ac:dyDescent="0.2">
      <c r="A230" s="2" t="s">
        <v>780</v>
      </c>
      <c r="B230" s="27"/>
      <c r="C230" s="25">
        <f>SUM(C216:C229)</f>
        <v>136127</v>
      </c>
      <c r="D230" s="25">
        <f t="shared" ref="D230:G230" si="139">SUM(D216:D229)</f>
        <v>16387</v>
      </c>
      <c r="E230" s="25">
        <f t="shared" si="139"/>
        <v>335614</v>
      </c>
      <c r="F230" s="25">
        <f t="shared" si="139"/>
        <v>151409</v>
      </c>
      <c r="G230" s="25">
        <f t="shared" si="139"/>
        <v>5916</v>
      </c>
      <c r="H230" s="27">
        <f t="shared" si="133"/>
        <v>645453</v>
      </c>
      <c r="BY230" s="27"/>
      <c r="BZ230" s="27"/>
      <c r="CA230" s="27">
        <v>13</v>
      </c>
      <c r="CB230" s="27"/>
      <c r="CC230" s="27"/>
      <c r="CD230" s="27"/>
      <c r="CE230" s="27">
        <v>0</v>
      </c>
      <c r="CF230" s="27">
        <v>0</v>
      </c>
      <c r="CG230" s="27">
        <v>8</v>
      </c>
      <c r="CH230" s="27">
        <v>0</v>
      </c>
      <c r="CI230" s="27"/>
      <c r="CJ230" s="27"/>
      <c r="CK230" s="27">
        <v>2</v>
      </c>
      <c r="CL230" s="27"/>
      <c r="CM230" s="27"/>
      <c r="CN230" s="27">
        <v>3</v>
      </c>
      <c r="CO230" s="27"/>
      <c r="CP230" s="2">
        <f>CE230+CK230</f>
        <v>2</v>
      </c>
      <c r="CQ230" s="2">
        <f>CF230+CL230</f>
        <v>0</v>
      </c>
      <c r="CR230" s="2">
        <f>CG230+CM230</f>
        <v>8</v>
      </c>
      <c r="CS230" s="2">
        <f>CH230+CN230</f>
        <v>3</v>
      </c>
      <c r="CT230" s="27"/>
      <c r="CU230" s="27"/>
      <c r="CV230" s="27">
        <f>13*C230/(C230+D230+E230+F230)</f>
        <v>2.7670814980212248</v>
      </c>
      <c r="CW230" s="27">
        <f>13*D230/(C230+D230+E230+F230)</f>
        <v>0.33310191591729643</v>
      </c>
      <c r="CX230" s="27">
        <f>13*E230/(C230+D230+E230+F230)</f>
        <v>6.8220947341592435</v>
      </c>
      <c r="CY230" s="27">
        <f>13*F230/(C230+D230+E230+F230)</f>
        <v>3.0777218519022354</v>
      </c>
      <c r="CZ230" s="27"/>
      <c r="DH230" s="1">
        <f t="shared" si="134"/>
        <v>21.090149089089369</v>
      </c>
      <c r="DI230" s="1">
        <f t="shared" si="135"/>
        <v>2.5388370648211409</v>
      </c>
      <c r="DJ230" s="1">
        <f t="shared" si="136"/>
        <v>51.996659710311981</v>
      </c>
      <c r="DK230" s="1">
        <f t="shared" si="137"/>
        <v>23.457788560902188</v>
      </c>
      <c r="DL230" s="1">
        <f t="shared" si="138"/>
        <v>0.91656557487532009</v>
      </c>
      <c r="DM230" s="3" t="s">
        <v>746</v>
      </c>
    </row>
    <row r="231" spans="1:117" x14ac:dyDescent="0.2">
      <c r="A231" s="27" t="s">
        <v>26</v>
      </c>
      <c r="B231" s="27"/>
      <c r="C231" s="25"/>
      <c r="D231" s="25"/>
      <c r="E231" s="25"/>
      <c r="F231" s="25"/>
      <c r="G231" s="25"/>
      <c r="H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"/>
      <c r="CQ231" s="2"/>
      <c r="CR231" s="2"/>
      <c r="CS231" s="2"/>
      <c r="CT231" s="27"/>
      <c r="CU231" s="27"/>
      <c r="CV231" s="27">
        <f>5*C230/(C230+D230+F230)</f>
        <v>2.2394981623634935</v>
      </c>
      <c r="CW231" s="27">
        <f>5*D230/(C230+D230+F230)</f>
        <v>0.26959131095705163</v>
      </c>
      <c r="CX231" s="27"/>
      <c r="CY231" s="27">
        <f>5*F230/(C230+D230+F230)</f>
        <v>2.4909105266794551</v>
      </c>
      <c r="CZ231" s="27"/>
      <c r="DH231" s="1"/>
      <c r="DI231" s="1"/>
      <c r="DJ231" s="1"/>
      <c r="DK231" s="1"/>
      <c r="DL231" s="1"/>
      <c r="DM231" s="3" t="s">
        <v>400</v>
      </c>
    </row>
    <row r="232" spans="1:117" x14ac:dyDescent="0.2">
      <c r="A232" s="19"/>
      <c r="C232" s="25"/>
      <c r="D232" s="25"/>
      <c r="E232" s="25"/>
      <c r="F232" s="25"/>
      <c r="G232" s="25"/>
      <c r="H232" s="27"/>
      <c r="BX232" s="2" t="s">
        <v>147</v>
      </c>
      <c r="BY232" s="2"/>
      <c r="CA232" s="2"/>
      <c r="CB232" s="2"/>
      <c r="CC232" s="2"/>
      <c r="CD232" s="2" t="s">
        <v>2</v>
      </c>
      <c r="CE232" s="2"/>
      <c r="CG232" s="2"/>
      <c r="CH232" s="2"/>
      <c r="CI232" s="2"/>
      <c r="CJ232" s="2" t="s">
        <v>25</v>
      </c>
      <c r="CK232" s="27" t="s">
        <v>43</v>
      </c>
      <c r="CL232" s="2"/>
      <c r="CM232" s="2"/>
      <c r="CN232" s="2"/>
      <c r="CO232" s="2" t="s">
        <v>4</v>
      </c>
      <c r="DA232" s="1" t="s">
        <v>5</v>
      </c>
      <c r="DH232" s="1" t="s">
        <v>22</v>
      </c>
      <c r="DI232" s="1" t="s">
        <v>17</v>
      </c>
      <c r="DJ232" s="1" t="s">
        <v>11</v>
      </c>
      <c r="DK232" s="1" t="s">
        <v>12</v>
      </c>
      <c r="DL232" s="1" t="s">
        <v>13</v>
      </c>
    </row>
    <row r="233" spans="1:117" x14ac:dyDescent="0.2">
      <c r="C233" s="27"/>
      <c r="D233" s="27">
        <v>0</v>
      </c>
      <c r="E233" s="27"/>
    </row>
    <row r="234" spans="1:117" x14ac:dyDescent="0.2">
      <c r="A234" s="27" t="s">
        <v>337</v>
      </c>
      <c r="C234" s="55">
        <v>17279</v>
      </c>
      <c r="D234" s="55">
        <v>1018</v>
      </c>
      <c r="E234" s="51">
        <v>23494</v>
      </c>
      <c r="F234" s="49">
        <v>3896</v>
      </c>
      <c r="G234" s="35"/>
      <c r="H234" s="27">
        <f t="shared" ref="H234:H242" si="140">SUM(B234:G234)</f>
        <v>45687</v>
      </c>
      <c r="CV234" s="27"/>
      <c r="CW234" s="27"/>
      <c r="CX234" s="27"/>
      <c r="CY234" s="27"/>
      <c r="CZ234" s="27"/>
      <c r="DH234" s="27">
        <f t="shared" ref="DH234:DH246" si="141">100*C234/H234</f>
        <v>37.820386543217985</v>
      </c>
      <c r="DI234" s="1">
        <f t="shared" ref="DI234:DI246" si="142">100*D234/H234</f>
        <v>2.2282049598354017</v>
      </c>
      <c r="DJ234" s="31">
        <f t="shared" ref="DJ234:DJ246" si="143">100*E234/H234</f>
        <v>51.423818591721933</v>
      </c>
      <c r="DK234" s="1">
        <f t="shared" ref="DK234:DK246" si="144">100*F234/H234</f>
        <v>8.5275899052246817</v>
      </c>
      <c r="DL234" s="1">
        <f t="shared" ref="DL234:DL246" si="145">100*G234/H234</f>
        <v>0</v>
      </c>
      <c r="DM234" s="27" t="s">
        <v>504</v>
      </c>
    </row>
    <row r="235" spans="1:117" x14ac:dyDescent="0.2">
      <c r="A235" s="27" t="s">
        <v>78</v>
      </c>
      <c r="C235" s="55">
        <v>16990</v>
      </c>
      <c r="D235" s="55">
        <v>1025</v>
      </c>
      <c r="E235" s="51">
        <v>24519</v>
      </c>
      <c r="F235" s="49">
        <v>3203</v>
      </c>
      <c r="G235" s="50">
        <v>216</v>
      </c>
      <c r="H235" s="27">
        <f t="shared" si="140"/>
        <v>45953</v>
      </c>
      <c r="DH235" s="27">
        <f t="shared" si="141"/>
        <v>36.972558918895395</v>
      </c>
      <c r="DI235" s="1">
        <f t="shared" si="142"/>
        <v>2.2305398994624941</v>
      </c>
      <c r="DJ235" s="31">
        <f t="shared" si="143"/>
        <v>53.356690531630143</v>
      </c>
      <c r="DK235" s="1">
        <f t="shared" si="144"/>
        <v>6.9701651687593849</v>
      </c>
      <c r="DL235" s="1">
        <f t="shared" si="145"/>
        <v>0.47004548125258416</v>
      </c>
      <c r="DM235" s="27" t="s">
        <v>505</v>
      </c>
    </row>
    <row r="236" spans="1:117" x14ac:dyDescent="0.2">
      <c r="A236" s="27" t="s">
        <v>79</v>
      </c>
      <c r="C236" s="55">
        <v>18893</v>
      </c>
      <c r="D236" s="23">
        <v>772</v>
      </c>
      <c r="E236" s="51">
        <v>20131</v>
      </c>
      <c r="F236" s="49">
        <v>3148</v>
      </c>
      <c r="G236" s="27"/>
      <c r="H236" s="27">
        <f t="shared" si="140"/>
        <v>42944</v>
      </c>
      <c r="CV236" s="27"/>
      <c r="CW236" s="27"/>
      <c r="CX236" s="27"/>
      <c r="CY236" s="27"/>
      <c r="CZ236" s="27"/>
      <c r="DH236" s="2">
        <f t="shared" si="141"/>
        <v>43.994504470938899</v>
      </c>
      <c r="DI236" s="1">
        <f t="shared" si="142"/>
        <v>1.7976900149031296</v>
      </c>
      <c r="DJ236" s="31">
        <f t="shared" si="143"/>
        <v>46.877328614008945</v>
      </c>
      <c r="DK236" s="1">
        <f t="shared" si="144"/>
        <v>7.3304769001490309</v>
      </c>
      <c r="DL236" s="1">
        <f t="shared" si="145"/>
        <v>0</v>
      </c>
      <c r="DM236" s="27" t="s">
        <v>506</v>
      </c>
    </row>
    <row r="237" spans="1:117" x14ac:dyDescent="0.2">
      <c r="A237" s="27" t="s">
        <v>363</v>
      </c>
      <c r="C237" s="55">
        <v>7228</v>
      </c>
      <c r="D237" s="23">
        <v>584</v>
      </c>
      <c r="E237" s="51">
        <v>23995</v>
      </c>
      <c r="F237" s="49">
        <v>3851</v>
      </c>
      <c r="G237" s="50">
        <v>201</v>
      </c>
      <c r="H237" s="27">
        <f t="shared" si="140"/>
        <v>35859</v>
      </c>
      <c r="CV237" s="27"/>
      <c r="CW237" s="27"/>
      <c r="CX237" s="27"/>
      <c r="CY237" s="27"/>
      <c r="CZ237" s="27"/>
      <c r="DH237" s="1">
        <f t="shared" si="141"/>
        <v>20.156724950500571</v>
      </c>
      <c r="DI237" s="1">
        <f t="shared" si="142"/>
        <v>1.628600909116261</v>
      </c>
      <c r="DJ237" s="31">
        <f t="shared" si="143"/>
        <v>66.914860983295682</v>
      </c>
      <c r="DK237" s="27">
        <f t="shared" si="144"/>
        <v>10.739284419532057</v>
      </c>
      <c r="DL237" s="1">
        <f t="shared" si="145"/>
        <v>0.56052873755542543</v>
      </c>
      <c r="DM237" s="28" t="s">
        <v>507</v>
      </c>
    </row>
    <row r="238" spans="1:117" x14ac:dyDescent="0.2">
      <c r="A238" s="27" t="s">
        <v>80</v>
      </c>
      <c r="C238" s="55">
        <v>12155</v>
      </c>
      <c r="D238" s="55">
        <v>1078</v>
      </c>
      <c r="E238" s="51">
        <v>24048</v>
      </c>
      <c r="F238" s="49">
        <v>4307</v>
      </c>
      <c r="G238" s="35"/>
      <c r="H238" s="27">
        <f t="shared" si="140"/>
        <v>41588</v>
      </c>
      <c r="CV238" s="29"/>
      <c r="CW238" s="29"/>
      <c r="CX238" s="29"/>
      <c r="CY238" s="29"/>
      <c r="CZ238" s="29"/>
      <c r="DH238" s="2">
        <f t="shared" si="141"/>
        <v>29.227180917572376</v>
      </c>
      <c r="DI238" s="1">
        <f t="shared" si="142"/>
        <v>2.5920938732326633</v>
      </c>
      <c r="DJ238" s="31">
        <f t="shared" si="143"/>
        <v>57.824372415119747</v>
      </c>
      <c r="DK238" s="1">
        <f t="shared" si="144"/>
        <v>10.356352794075214</v>
      </c>
      <c r="DL238" s="1">
        <f t="shared" si="145"/>
        <v>0</v>
      </c>
      <c r="DM238" s="27" t="s">
        <v>666</v>
      </c>
    </row>
    <row r="239" spans="1:117" x14ac:dyDescent="0.2">
      <c r="A239" s="27" t="s">
        <v>81</v>
      </c>
      <c r="C239" s="55">
        <v>19206</v>
      </c>
      <c r="D239" s="23">
        <v>848</v>
      </c>
      <c r="E239" s="51">
        <v>27472</v>
      </c>
      <c r="F239" s="49">
        <v>3076</v>
      </c>
      <c r="G239" s="35">
        <v>484</v>
      </c>
      <c r="H239" s="27">
        <f t="shared" si="140"/>
        <v>51086</v>
      </c>
      <c r="CV239" s="27"/>
      <c r="CW239" s="27"/>
      <c r="CX239" s="27"/>
      <c r="CY239" s="27"/>
      <c r="CZ239" s="27"/>
      <c r="DH239" s="27">
        <f t="shared" si="141"/>
        <v>37.59542731863916</v>
      </c>
      <c r="DI239" s="1">
        <f t="shared" si="142"/>
        <v>1.6599459734565243</v>
      </c>
      <c r="DJ239" s="31">
        <f t="shared" si="143"/>
        <v>53.775985592921742</v>
      </c>
      <c r="DK239" s="1">
        <f t="shared" si="144"/>
        <v>6.0212191206984302</v>
      </c>
      <c r="DL239" s="1">
        <f t="shared" si="145"/>
        <v>0.94742199428414831</v>
      </c>
      <c r="DM239" s="27" t="s">
        <v>665</v>
      </c>
    </row>
    <row r="240" spans="1:117" x14ac:dyDescent="0.2">
      <c r="A240" s="27" t="s">
        <v>175</v>
      </c>
      <c r="C240" s="55">
        <v>23788</v>
      </c>
      <c r="D240" s="55">
        <v>799</v>
      </c>
      <c r="E240" s="51">
        <v>27278</v>
      </c>
      <c r="F240" s="49">
        <v>3505</v>
      </c>
      <c r="G240" s="27">
        <v>422</v>
      </c>
      <c r="H240" s="27">
        <f t="shared" si="140"/>
        <v>55792</v>
      </c>
      <c r="DH240" s="2">
        <f t="shared" si="141"/>
        <v>42.636937195296817</v>
      </c>
      <c r="DI240" s="1">
        <f t="shared" si="142"/>
        <v>1.432104961284772</v>
      </c>
      <c r="DJ240" s="31">
        <f t="shared" si="143"/>
        <v>48.892314310295383</v>
      </c>
      <c r="DK240" s="1">
        <f t="shared" si="144"/>
        <v>6.2822626899913967</v>
      </c>
      <c r="DL240" s="1">
        <f t="shared" si="145"/>
        <v>0.75638084313163179</v>
      </c>
      <c r="DM240" s="28" t="s">
        <v>660</v>
      </c>
    </row>
    <row r="241" spans="1:117" x14ac:dyDescent="0.2">
      <c r="A241" s="27" t="s">
        <v>173</v>
      </c>
      <c r="C241" s="55">
        <v>8399</v>
      </c>
      <c r="D241" s="23">
        <v>892</v>
      </c>
      <c r="E241" s="51">
        <v>20093</v>
      </c>
      <c r="F241" s="49">
        <v>13281</v>
      </c>
      <c r="G241" s="49">
        <v>1041</v>
      </c>
      <c r="H241" s="27">
        <f t="shared" si="140"/>
        <v>43706</v>
      </c>
      <c r="CV241" s="27"/>
      <c r="CW241" s="27"/>
      <c r="CX241" s="27"/>
      <c r="CY241" s="27"/>
      <c r="CZ241" s="27"/>
      <c r="DH241" s="1">
        <f t="shared" si="141"/>
        <v>19.21704113851645</v>
      </c>
      <c r="DI241" s="1">
        <f t="shared" si="142"/>
        <v>2.0409097149132842</v>
      </c>
      <c r="DJ241" s="31">
        <f t="shared" si="143"/>
        <v>45.973092939184554</v>
      </c>
      <c r="DK241" s="27">
        <f t="shared" si="144"/>
        <v>30.387132201528395</v>
      </c>
      <c r="DL241" s="1">
        <f t="shared" si="145"/>
        <v>2.3818240058573195</v>
      </c>
      <c r="DM241" s="28" t="s">
        <v>753</v>
      </c>
    </row>
    <row r="242" spans="1:117" x14ac:dyDescent="0.2">
      <c r="A242" s="27" t="s">
        <v>174</v>
      </c>
      <c r="C242" s="55">
        <v>7641</v>
      </c>
      <c r="D242" s="55">
        <v>1743</v>
      </c>
      <c r="E242" s="51">
        <v>24623</v>
      </c>
      <c r="F242" s="49">
        <v>23566</v>
      </c>
      <c r="G242" s="27">
        <v>994</v>
      </c>
      <c r="H242" s="27">
        <f t="shared" si="140"/>
        <v>58567</v>
      </c>
      <c r="CV242" s="25"/>
      <c r="CW242" s="25"/>
      <c r="CX242" s="25"/>
      <c r="CY242" s="25"/>
      <c r="CZ242" s="25"/>
      <c r="DH242" s="1">
        <f t="shared" si="141"/>
        <v>13.046596206054604</v>
      </c>
      <c r="DI242" s="1">
        <f t="shared" si="142"/>
        <v>2.9760786791196407</v>
      </c>
      <c r="DJ242" s="31">
        <f t="shared" si="143"/>
        <v>42.042447111854798</v>
      </c>
      <c r="DK242" s="2">
        <f t="shared" si="144"/>
        <v>40.237676507248111</v>
      </c>
      <c r="DL242" s="1">
        <f t="shared" si="145"/>
        <v>1.6972014957228474</v>
      </c>
      <c r="DM242" s="28" t="s">
        <v>661</v>
      </c>
    </row>
    <row r="243" spans="1:117" x14ac:dyDescent="0.2">
      <c r="A243" s="27" t="s">
        <v>84</v>
      </c>
      <c r="C243" s="55">
        <v>9673</v>
      </c>
      <c r="D243" s="23">
        <v>524</v>
      </c>
      <c r="E243" s="51">
        <v>26251</v>
      </c>
      <c r="F243" s="49">
        <v>5220</v>
      </c>
      <c r="G243" s="35">
        <v>396</v>
      </c>
      <c r="H243" s="27">
        <f t="shared" ref="H243:H245" si="146">SUM(B243:G243)</f>
        <v>42064</v>
      </c>
      <c r="DH243" s="1">
        <f t="shared" si="141"/>
        <v>22.995910992772917</v>
      </c>
      <c r="DI243" s="1">
        <f t="shared" si="142"/>
        <v>1.2457208063902625</v>
      </c>
      <c r="DJ243" s="31">
        <f t="shared" si="143"/>
        <v>62.407284138455687</v>
      </c>
      <c r="DK243" s="27">
        <f t="shared" si="144"/>
        <v>12.409661468238873</v>
      </c>
      <c r="DL243" s="1">
        <f t="shared" si="145"/>
        <v>0.94142259414225937</v>
      </c>
      <c r="DM243" s="27" t="s">
        <v>662</v>
      </c>
    </row>
    <row r="244" spans="1:117" x14ac:dyDescent="0.2">
      <c r="A244" s="27" t="s">
        <v>85</v>
      </c>
      <c r="C244" s="55">
        <v>23070</v>
      </c>
      <c r="D244" s="23">
        <v>856</v>
      </c>
      <c r="E244" s="51">
        <v>32612</v>
      </c>
      <c r="F244" s="49">
        <v>4886</v>
      </c>
      <c r="G244" s="50">
        <v>378</v>
      </c>
      <c r="H244" s="27">
        <f t="shared" si="146"/>
        <v>61802</v>
      </c>
      <c r="DH244" s="27">
        <f t="shared" si="141"/>
        <v>37.328889032717385</v>
      </c>
      <c r="DI244" s="1">
        <f t="shared" si="142"/>
        <v>1.385068444386913</v>
      </c>
      <c r="DJ244" s="31">
        <f t="shared" si="143"/>
        <v>52.768518818161226</v>
      </c>
      <c r="DK244" s="1">
        <f t="shared" si="144"/>
        <v>7.9058930131710952</v>
      </c>
      <c r="DL244" s="1">
        <f t="shared" si="145"/>
        <v>0.61163069156337979</v>
      </c>
      <c r="DM244" s="27" t="s">
        <v>663</v>
      </c>
    </row>
    <row r="245" spans="1:117" x14ac:dyDescent="0.2">
      <c r="A245" s="27" t="s">
        <v>86</v>
      </c>
      <c r="C245" s="55">
        <v>20932</v>
      </c>
      <c r="D245" s="55">
        <v>1507</v>
      </c>
      <c r="E245" s="51">
        <v>34638</v>
      </c>
      <c r="F245" s="49">
        <v>7030</v>
      </c>
      <c r="G245" s="35">
        <v>401</v>
      </c>
      <c r="H245" s="27">
        <f t="shared" si="146"/>
        <v>64508</v>
      </c>
      <c r="DH245" s="27">
        <f t="shared" si="141"/>
        <v>32.448688534755377</v>
      </c>
      <c r="DI245" s="1">
        <f t="shared" si="142"/>
        <v>2.3361443541886278</v>
      </c>
      <c r="DJ245" s="31">
        <f t="shared" si="143"/>
        <v>53.695665653872389</v>
      </c>
      <c r="DK245" s="27">
        <f t="shared" si="144"/>
        <v>10.897873132014634</v>
      </c>
      <c r="DL245" s="1">
        <f t="shared" si="145"/>
        <v>0.62162832516897126</v>
      </c>
      <c r="DM245" s="27" t="s">
        <v>664</v>
      </c>
    </row>
    <row r="246" spans="1:117" x14ac:dyDescent="0.2">
      <c r="A246" s="2" t="s">
        <v>781</v>
      </c>
      <c r="B246" s="27"/>
      <c r="C246" s="25">
        <f>SUM(C234:C245)</f>
        <v>185254</v>
      </c>
      <c r="D246" s="25">
        <f>SUM(D233:D245)</f>
        <v>11646</v>
      </c>
      <c r="E246" s="25">
        <f>SUM(E234:E245)</f>
        <v>309154</v>
      </c>
      <c r="F246" s="25">
        <f>SUM(F234:F245)</f>
        <v>78969</v>
      </c>
      <c r="G246" s="25">
        <f>SUM(G234:G245)</f>
        <v>4533</v>
      </c>
      <c r="H246" s="27">
        <f>SUM(B246:G246)</f>
        <v>589556</v>
      </c>
      <c r="BY246" s="27"/>
      <c r="BZ246" s="27"/>
      <c r="CA246" s="27">
        <v>12</v>
      </c>
      <c r="CB246" s="27"/>
      <c r="CC246" s="27"/>
      <c r="CD246" s="27"/>
      <c r="CE246" s="27"/>
      <c r="CF246" s="27"/>
      <c r="CG246" s="27">
        <v>7</v>
      </c>
      <c r="CH246" s="27"/>
      <c r="CI246" s="27"/>
      <c r="CJ246" s="27"/>
      <c r="CK246" s="27">
        <v>3</v>
      </c>
      <c r="CL246" s="27"/>
      <c r="CM246" s="27"/>
      <c r="CN246" s="27">
        <v>2</v>
      </c>
      <c r="CO246" s="27"/>
      <c r="CP246" s="2">
        <f>CE246+CK246</f>
        <v>3</v>
      </c>
      <c r="CQ246" s="2">
        <f>CF246+CL246</f>
        <v>0</v>
      </c>
      <c r="CR246" s="2">
        <f>CG246+CM246</f>
        <v>7</v>
      </c>
      <c r="CS246" s="2">
        <f>CH246+CN246</f>
        <v>2</v>
      </c>
      <c r="CT246" s="2" t="s">
        <v>25</v>
      </c>
      <c r="CU246" s="27"/>
      <c r="CV246" s="27">
        <f>12*C246/(C246+D246+E246+F246)</f>
        <v>3.799932652220511</v>
      </c>
      <c r="CW246" s="27">
        <f>12*D246/(C246+D246+E246+F246)</f>
        <v>0.23888291571442491</v>
      </c>
      <c r="CX246" s="27">
        <f>12*E246/(C246+D246+E246+F246)</f>
        <v>6.3413711939530586</v>
      </c>
      <c r="CY246" s="27">
        <f>12*F246/(C246+D246+E246+F246)</f>
        <v>1.6198132381120058</v>
      </c>
      <c r="CZ246" s="27"/>
      <c r="DH246" s="1">
        <f t="shared" si="141"/>
        <v>31.422629911323096</v>
      </c>
      <c r="DI246" s="1">
        <f t="shared" si="142"/>
        <v>1.9753848658990834</v>
      </c>
      <c r="DJ246" s="1">
        <f t="shared" si="143"/>
        <v>52.438445202830607</v>
      </c>
      <c r="DK246" s="1">
        <f t="shared" si="144"/>
        <v>13.394656317635645</v>
      </c>
      <c r="DL246" s="1">
        <f t="shared" si="145"/>
        <v>0.76888370231157011</v>
      </c>
      <c r="DM246" s="3" t="s">
        <v>592</v>
      </c>
    </row>
    <row r="247" spans="1:117" x14ac:dyDescent="0.2">
      <c r="A247" s="27" t="s">
        <v>26</v>
      </c>
      <c r="B247" s="27"/>
      <c r="C247" s="25"/>
      <c r="D247" s="25"/>
      <c r="E247" s="25"/>
      <c r="F247" s="25"/>
      <c r="G247" s="25"/>
      <c r="H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"/>
      <c r="CQ247" s="2"/>
      <c r="CR247" s="2"/>
      <c r="CS247" s="2"/>
      <c r="CT247" s="27"/>
      <c r="CU247" s="27"/>
      <c r="CV247" s="27">
        <f>5*C246/(C246+D246+F246)</f>
        <v>3.3576443891847219</v>
      </c>
      <c r="CW247" s="27">
        <f>5*D246/(C246+D246+F246)</f>
        <v>0.21107844665402781</v>
      </c>
      <c r="CX247" s="27"/>
      <c r="CY247" s="27">
        <f>5*F246/(C246+D246+F246)</f>
        <v>1.4312771641612505</v>
      </c>
      <c r="CZ247" s="27"/>
      <c r="DH247" s="1"/>
      <c r="DI247" s="1"/>
      <c r="DJ247" s="1"/>
      <c r="DK247" s="1"/>
      <c r="DL247" s="1"/>
      <c r="DM247" s="3" t="s">
        <v>400</v>
      </c>
    </row>
    <row r="248" spans="1:117" x14ac:dyDescent="0.2">
      <c r="A248" s="27" t="s">
        <v>782</v>
      </c>
      <c r="B248" s="27"/>
      <c r="C248" s="25">
        <f>SUM(C230,C246)</f>
        <v>321381</v>
      </c>
      <c r="D248" s="25">
        <f>SUM(D230,D246)</f>
        <v>28033</v>
      </c>
      <c r="E248" s="25">
        <f>SUM(E230,E246)</f>
        <v>644768</v>
      </c>
      <c r="F248" s="25">
        <f>SUM(F230,F246)</f>
        <v>230378</v>
      </c>
      <c r="G248" s="25">
        <f>SUM(G230,G246)</f>
        <v>10449</v>
      </c>
      <c r="H248" s="27">
        <f>SUM(B248:G248)</f>
        <v>1235009</v>
      </c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">
        <v>6</v>
      </c>
      <c r="CQ248" s="2">
        <v>0</v>
      </c>
      <c r="CR248" s="2">
        <v>15</v>
      </c>
      <c r="CS248" s="2">
        <v>4</v>
      </c>
      <c r="CT248" s="27"/>
      <c r="CU248" s="27"/>
      <c r="CV248" s="27">
        <f>25*C248/(C248+D248+E248+F248)</f>
        <v>6.5611525772522379</v>
      </c>
      <c r="CW248" s="27">
        <f>25*D248/(C248+D248+E248+F248)</f>
        <v>0.57230760436401651</v>
      </c>
      <c r="CX248" s="27">
        <f>25*E248/(C248+D248+E248+F248)</f>
        <v>13.163258639837982</v>
      </c>
      <c r="CY248" s="27">
        <f>25*F248/(C248+D248+E248+F248)</f>
        <v>4.7032811785457636</v>
      </c>
      <c r="CZ248" s="27"/>
      <c r="DH248" s="1">
        <f>100*C248/H248</f>
        <v>26.022563398323413</v>
      </c>
      <c r="DI248" s="1">
        <f>100*D248/H248</f>
        <v>2.2698620010056607</v>
      </c>
      <c r="DJ248" s="1">
        <f>100*E248/H248</f>
        <v>52.207554762758811</v>
      </c>
      <c r="DK248" s="1">
        <f>100*F248/H248</f>
        <v>18.65395312908651</v>
      </c>
      <c r="DL248" s="1">
        <f>100*G248/H248</f>
        <v>0.84606670882560375</v>
      </c>
      <c r="DM248" s="3"/>
    </row>
    <row r="249" spans="1:117" x14ac:dyDescent="0.2">
      <c r="A249" s="27"/>
      <c r="B249" s="27"/>
      <c r="C249" s="25"/>
      <c r="D249" s="25"/>
      <c r="E249" s="25"/>
      <c r="F249" s="25"/>
      <c r="G249" s="25"/>
      <c r="H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"/>
      <c r="CQ249" s="2"/>
      <c r="CR249" s="2"/>
      <c r="CS249" s="2"/>
      <c r="CT249" s="27"/>
      <c r="CU249" s="27"/>
      <c r="CV249" s="27">
        <f>10*C248/(C248+D248+F248)</f>
        <v>5.5430395728123187</v>
      </c>
      <c r="CW249" s="27">
        <f>10*D248/(C248+D248+F248)</f>
        <v>0.48350097966167177</v>
      </c>
      <c r="CX249" s="27"/>
      <c r="CY249" s="27">
        <f>10*F248/(C248+D248+F248)</f>
        <v>3.9734594475260092</v>
      </c>
      <c r="CZ249" s="27"/>
      <c r="DH249" s="1" t="e">
        <f>100*C249/H249</f>
        <v>#DIV/0!</v>
      </c>
      <c r="DI249" s="1" t="e">
        <f>100*D249/H249</f>
        <v>#DIV/0!</v>
      </c>
      <c r="DJ249" s="1" t="e">
        <f>100*E249/H249</f>
        <v>#DIV/0!</v>
      </c>
      <c r="DK249" s="1" t="e">
        <f>100*F249/H249</f>
        <v>#DIV/0!</v>
      </c>
      <c r="DL249" s="1" t="e">
        <f>100*G249/H249</f>
        <v>#DIV/0!</v>
      </c>
      <c r="DM249" s="3"/>
    </row>
    <row r="250" spans="1:117" x14ac:dyDescent="0.2">
      <c r="A250" s="19"/>
      <c r="C250" s="46" t="s">
        <v>9</v>
      </c>
      <c r="D250" s="46" t="s">
        <v>10</v>
      </c>
      <c r="E250" s="46" t="s">
        <v>11</v>
      </c>
      <c r="F250" s="12" t="s">
        <v>12</v>
      </c>
      <c r="G250" s="12" t="s">
        <v>13</v>
      </c>
      <c r="H250" s="12" t="s">
        <v>14</v>
      </c>
      <c r="BY250" s="12" t="s">
        <v>16</v>
      </c>
      <c r="BZ250" s="1" t="s">
        <v>17</v>
      </c>
      <c r="CA250" s="12" t="s">
        <v>18</v>
      </c>
      <c r="CB250" s="12" t="s">
        <v>19</v>
      </c>
      <c r="CE250" s="27" t="s">
        <v>22</v>
      </c>
      <c r="CF250" s="27" t="s">
        <v>17</v>
      </c>
      <c r="CG250" s="27" t="s">
        <v>11</v>
      </c>
      <c r="CH250" s="27" t="s">
        <v>12</v>
      </c>
      <c r="CK250" s="12" t="s">
        <v>22</v>
      </c>
      <c r="CL250" s="12" t="s">
        <v>17</v>
      </c>
      <c r="CM250" s="12" t="s">
        <v>11</v>
      </c>
      <c r="CN250" s="12" t="s">
        <v>12</v>
      </c>
      <c r="CP250" s="17" t="s">
        <v>16</v>
      </c>
      <c r="CQ250" s="17" t="s">
        <v>23</v>
      </c>
      <c r="CR250" s="17" t="s">
        <v>18</v>
      </c>
      <c r="CS250" s="17" t="s">
        <v>19</v>
      </c>
      <c r="CV250" s="27">
        <f>10*C248/(C248+D248+F248)</f>
        <v>5.5430395728123187</v>
      </c>
      <c r="CW250" s="27">
        <f>10*D248/(C248+D248+F248)</f>
        <v>0.48350097966167177</v>
      </c>
      <c r="CX250" s="27"/>
      <c r="CY250" s="27">
        <f>10*F248/(C248+D248+F248)</f>
        <v>3.9734594475260092</v>
      </c>
      <c r="CZ250" s="27"/>
      <c r="DH250" s="1" t="s">
        <v>22</v>
      </c>
      <c r="DI250" s="1" t="s">
        <v>17</v>
      </c>
      <c r="DJ250" s="1" t="s">
        <v>11</v>
      </c>
      <c r="DK250" s="1" t="s">
        <v>12</v>
      </c>
      <c r="DL250" s="1" t="s">
        <v>13</v>
      </c>
    </row>
    <row r="251" spans="1:117" x14ac:dyDescent="0.2">
      <c r="A251" s="19"/>
      <c r="C251" s="46"/>
      <c r="D251" s="46">
        <v>0</v>
      </c>
      <c r="E251" s="46"/>
      <c r="F251" s="12"/>
      <c r="G251" s="12"/>
      <c r="H251" s="12"/>
      <c r="BY251" s="12"/>
      <c r="CA251" s="12"/>
      <c r="CB251" s="12"/>
      <c r="CE251" s="27"/>
      <c r="CF251" s="27"/>
      <c r="CG251" s="27"/>
      <c r="CH251" s="27"/>
      <c r="CK251" s="12"/>
      <c r="CL251" s="12"/>
      <c r="CM251" s="12"/>
      <c r="CN251" s="12"/>
      <c r="CP251" s="17"/>
      <c r="CQ251" s="17"/>
      <c r="CR251" s="17"/>
      <c r="CS251" s="17"/>
      <c r="CV251" s="27"/>
      <c r="CW251" s="27"/>
      <c r="CX251" s="27"/>
      <c r="CY251" s="27"/>
      <c r="CZ251" s="27"/>
      <c r="DH251" s="1"/>
      <c r="DI251" s="1"/>
      <c r="DJ251" s="1"/>
      <c r="DK251" s="1"/>
      <c r="DL251" s="1"/>
    </row>
    <row r="252" spans="1:117" x14ac:dyDescent="0.2">
      <c r="A252" s="27" t="s">
        <v>87</v>
      </c>
      <c r="C252" s="55">
        <v>13068</v>
      </c>
      <c r="D252" s="23">
        <v>674</v>
      </c>
      <c r="E252" s="51">
        <v>24256</v>
      </c>
      <c r="F252" s="49">
        <v>5400</v>
      </c>
      <c r="G252" s="35"/>
      <c r="H252" s="1">
        <f t="shared" ref="H252:H259" si="147">SUM(B252:G252)</f>
        <v>43398</v>
      </c>
      <c r="DH252" s="27">
        <f t="shared" ref="DH252:DH268" si="148">100*C252/H252</f>
        <v>30.111986727498962</v>
      </c>
      <c r="DI252" s="1">
        <f t="shared" ref="DI252:DI268" si="149">100*D252/H252</f>
        <v>1.5530669616111341</v>
      </c>
      <c r="DJ252" s="31">
        <f t="shared" ref="DJ252:DJ268" si="150">100*E252/H252</f>
        <v>55.891976588782896</v>
      </c>
      <c r="DK252" s="27">
        <f t="shared" ref="DK252:DK268" si="151">100*F252/H252</f>
        <v>12.44296972210701</v>
      </c>
      <c r="DL252" s="1">
        <f t="shared" ref="DL252:DL268" si="152">100*G252/H252</f>
        <v>0</v>
      </c>
      <c r="DM252" s="27" t="s">
        <v>509</v>
      </c>
    </row>
    <row r="253" spans="1:117" x14ac:dyDescent="0.2">
      <c r="A253" s="27" t="s">
        <v>339</v>
      </c>
      <c r="C253" s="55">
        <v>15929</v>
      </c>
      <c r="D253" s="55">
        <v>1011</v>
      </c>
      <c r="E253" s="51">
        <v>23681</v>
      </c>
      <c r="F253" s="49">
        <v>4843</v>
      </c>
      <c r="G253" s="35"/>
      <c r="H253" s="1">
        <f t="shared" si="147"/>
        <v>45464</v>
      </c>
      <c r="DH253" s="27">
        <f t="shared" si="148"/>
        <v>35.036512405419671</v>
      </c>
      <c r="DI253" s="1">
        <f t="shared" si="149"/>
        <v>2.2237374626077777</v>
      </c>
      <c r="DJ253" s="31">
        <f t="shared" si="150"/>
        <v>52.087365827907796</v>
      </c>
      <c r="DK253" s="27">
        <f t="shared" si="151"/>
        <v>10.652384304064755</v>
      </c>
      <c r="DL253" s="1">
        <f t="shared" si="152"/>
        <v>0</v>
      </c>
      <c r="DM253" s="27" t="s">
        <v>510</v>
      </c>
    </row>
    <row r="254" spans="1:117" x14ac:dyDescent="0.2">
      <c r="A254" s="27" t="s">
        <v>338</v>
      </c>
      <c r="C254" s="55">
        <v>13345</v>
      </c>
      <c r="D254" s="23">
        <v>844</v>
      </c>
      <c r="E254" s="51">
        <v>19277</v>
      </c>
      <c r="F254" s="49">
        <v>5993</v>
      </c>
      <c r="G254" s="50">
        <v>173</v>
      </c>
      <c r="H254" s="1">
        <f t="shared" si="147"/>
        <v>39632</v>
      </c>
      <c r="DH254" s="27">
        <f t="shared" si="148"/>
        <v>33.672285022204278</v>
      </c>
      <c r="DI254" s="1">
        <f t="shared" si="149"/>
        <v>2.1295922486879291</v>
      </c>
      <c r="DJ254" s="31">
        <f t="shared" si="150"/>
        <v>48.639987888574886</v>
      </c>
      <c r="DK254" s="27">
        <f t="shared" si="151"/>
        <v>15.121618893823173</v>
      </c>
      <c r="DL254" s="1">
        <f t="shared" si="152"/>
        <v>0.43651594670972949</v>
      </c>
      <c r="DM254" s="28" t="s">
        <v>625</v>
      </c>
    </row>
    <row r="255" spans="1:117" x14ac:dyDescent="0.2">
      <c r="A255" s="27" t="s">
        <v>168</v>
      </c>
      <c r="C255" s="55">
        <v>10642</v>
      </c>
      <c r="D255" s="23">
        <v>512</v>
      </c>
      <c r="E255" s="51">
        <v>23652</v>
      </c>
      <c r="F255" s="49">
        <v>10400</v>
      </c>
      <c r="G255" s="35"/>
      <c r="H255" s="1">
        <f t="shared" si="147"/>
        <v>45206</v>
      </c>
      <c r="DH255" s="27">
        <f t="shared" si="148"/>
        <v>23.541122859797373</v>
      </c>
      <c r="DI255" s="1">
        <f t="shared" si="149"/>
        <v>1.1325930186258462</v>
      </c>
      <c r="DJ255" s="31">
        <f t="shared" si="150"/>
        <v>52.320488430739282</v>
      </c>
      <c r="DK255" s="2">
        <f t="shared" si="151"/>
        <v>23.005795690837498</v>
      </c>
      <c r="DL255" s="1">
        <f t="shared" si="152"/>
        <v>0</v>
      </c>
      <c r="DM255" s="27" t="s">
        <v>511</v>
      </c>
    </row>
    <row r="256" spans="1:117" x14ac:dyDescent="0.2">
      <c r="A256" s="27" t="s">
        <v>167</v>
      </c>
      <c r="C256" s="55">
        <v>15888</v>
      </c>
      <c r="D256" s="23">
        <v>915</v>
      </c>
      <c r="E256" s="51">
        <v>23297</v>
      </c>
      <c r="F256" s="49">
        <v>7946</v>
      </c>
      <c r="G256" s="50">
        <v>120</v>
      </c>
      <c r="H256" s="1">
        <f>SUM(B256:G256)</f>
        <v>48166</v>
      </c>
      <c r="DH256" s="27">
        <f t="shared" si="148"/>
        <v>32.985923680604579</v>
      </c>
      <c r="DI256" s="27">
        <f t="shared" si="149"/>
        <v>1.8996802723913133</v>
      </c>
      <c r="DJ256" s="31">
        <f t="shared" si="150"/>
        <v>48.368143503716311</v>
      </c>
      <c r="DK256" s="2">
        <f t="shared" si="151"/>
        <v>16.497114146908608</v>
      </c>
      <c r="DL256" s="1">
        <f t="shared" si="152"/>
        <v>0.24913839637918864</v>
      </c>
      <c r="DM256" s="27" t="s">
        <v>626</v>
      </c>
    </row>
    <row r="257" spans="1:117" x14ac:dyDescent="0.2">
      <c r="A257" s="27" t="s">
        <v>764</v>
      </c>
      <c r="C257" s="51">
        <v>27977</v>
      </c>
      <c r="D257" s="55">
        <v>4433</v>
      </c>
      <c r="E257" s="55">
        <v>23643</v>
      </c>
      <c r="F257" s="49">
        <v>4398</v>
      </c>
      <c r="H257" s="1">
        <f>SUM(B257:G257)</f>
        <v>60451</v>
      </c>
      <c r="AQ257" s="1" t="s">
        <v>97</v>
      </c>
      <c r="AR257" s="1" t="s">
        <v>97</v>
      </c>
      <c r="AS257" s="1" t="s">
        <v>97</v>
      </c>
      <c r="AT257" s="1" t="s">
        <v>97</v>
      </c>
      <c r="AU257" s="1" t="s">
        <v>97</v>
      </c>
      <c r="DH257" s="31">
        <f t="shared" si="148"/>
        <v>46.280458553208383</v>
      </c>
      <c r="DI257" s="27">
        <f t="shared" si="149"/>
        <v>7.3332120229607449</v>
      </c>
      <c r="DJ257" s="1">
        <f t="shared" si="150"/>
        <v>39.111015533241797</v>
      </c>
      <c r="DK257" s="1">
        <f t="shared" si="151"/>
        <v>7.2753138905890724</v>
      </c>
      <c r="DL257" s="1">
        <f t="shared" si="152"/>
        <v>0</v>
      </c>
      <c r="DM257" s="27" t="s">
        <v>512</v>
      </c>
    </row>
    <row r="258" spans="1:117" x14ac:dyDescent="0.2">
      <c r="A258" s="27" t="s">
        <v>172</v>
      </c>
      <c r="C258" s="55">
        <v>11701</v>
      </c>
      <c r="D258" s="23">
        <v>737</v>
      </c>
      <c r="E258" s="51">
        <v>26165</v>
      </c>
      <c r="F258" s="49">
        <v>5450</v>
      </c>
      <c r="G258" s="50">
        <v>203</v>
      </c>
      <c r="H258" s="1">
        <f>SUM(B258:G258)</f>
        <v>44256</v>
      </c>
      <c r="DH258" s="27">
        <f t="shared" si="148"/>
        <v>26.439352856109906</v>
      </c>
      <c r="DI258" s="1">
        <f t="shared" si="149"/>
        <v>1.6653109182935648</v>
      </c>
      <c r="DJ258" s="31">
        <f t="shared" si="150"/>
        <v>59.121926970354302</v>
      </c>
      <c r="DK258" s="27">
        <f t="shared" si="151"/>
        <v>12.314714389009399</v>
      </c>
      <c r="DL258" s="1">
        <f t="shared" si="152"/>
        <v>0.45869486623282718</v>
      </c>
      <c r="DM258" s="27" t="s">
        <v>513</v>
      </c>
    </row>
    <row r="259" spans="1:117" x14ac:dyDescent="0.2">
      <c r="A259" s="27" t="s">
        <v>364</v>
      </c>
      <c r="C259" s="55">
        <v>18353</v>
      </c>
      <c r="D259" s="23">
        <v>766</v>
      </c>
      <c r="E259" s="51">
        <v>28154</v>
      </c>
      <c r="F259" s="49">
        <v>4481</v>
      </c>
      <c r="G259" s="50">
        <v>163</v>
      </c>
      <c r="H259" s="1">
        <f t="shared" si="147"/>
        <v>51917</v>
      </c>
      <c r="DH259" s="27">
        <f t="shared" si="148"/>
        <v>35.350655854537052</v>
      </c>
      <c r="DI259" s="1">
        <f t="shared" si="149"/>
        <v>1.4754319394418014</v>
      </c>
      <c r="DJ259" s="31">
        <f t="shared" si="150"/>
        <v>54.228865304235605</v>
      </c>
      <c r="DK259" s="27">
        <f t="shared" si="151"/>
        <v>8.6310842305988409</v>
      </c>
      <c r="DL259" s="1">
        <f t="shared" si="152"/>
        <v>0.31396267118670185</v>
      </c>
      <c r="DM259" s="27" t="s">
        <v>514</v>
      </c>
    </row>
    <row r="260" spans="1:117" x14ac:dyDescent="0.2">
      <c r="A260" s="27" t="s">
        <v>171</v>
      </c>
      <c r="C260" s="55">
        <v>24435</v>
      </c>
      <c r="D260" s="55">
        <v>1397</v>
      </c>
      <c r="E260" s="51">
        <v>28279</v>
      </c>
      <c r="F260" s="49">
        <v>4735</v>
      </c>
      <c r="G260" s="35">
        <v>427</v>
      </c>
      <c r="H260" s="1">
        <f t="shared" ref="H260:H268" si="153">SUM(B260:G260)</f>
        <v>59273</v>
      </c>
      <c r="DH260" s="2">
        <f t="shared" si="148"/>
        <v>41.224503568235114</v>
      </c>
      <c r="DI260" s="1">
        <f t="shared" si="149"/>
        <v>2.3568909959003257</v>
      </c>
      <c r="DJ260" s="31">
        <f t="shared" si="150"/>
        <v>47.709749801764715</v>
      </c>
      <c r="DK260" s="1">
        <f t="shared" si="151"/>
        <v>7.9884601757967371</v>
      </c>
      <c r="DL260" s="1">
        <f t="shared" si="152"/>
        <v>0.72039545830310592</v>
      </c>
      <c r="DM260" s="27" t="s">
        <v>515</v>
      </c>
    </row>
    <row r="261" spans="1:117" x14ac:dyDescent="0.2">
      <c r="A261" s="27" t="s">
        <v>340</v>
      </c>
      <c r="C261" s="55">
        <v>17431</v>
      </c>
      <c r="D261" s="55">
        <v>1129</v>
      </c>
      <c r="E261" s="51">
        <v>28372</v>
      </c>
      <c r="F261" s="49">
        <v>4920</v>
      </c>
      <c r="G261" s="35"/>
      <c r="H261" s="1">
        <f t="shared" si="153"/>
        <v>51852</v>
      </c>
      <c r="DH261" s="27">
        <f t="shared" si="148"/>
        <v>33.616832523335646</v>
      </c>
      <c r="DI261" s="1">
        <f t="shared" si="149"/>
        <v>2.1773509218545088</v>
      </c>
      <c r="DJ261" s="31">
        <f t="shared" si="150"/>
        <v>54.717272236365041</v>
      </c>
      <c r="DK261" s="1">
        <f t="shared" si="151"/>
        <v>9.4885443184448039</v>
      </c>
      <c r="DL261" s="1">
        <f t="shared" si="152"/>
        <v>0</v>
      </c>
      <c r="DM261" s="27" t="s">
        <v>627</v>
      </c>
    </row>
    <row r="262" spans="1:117" x14ac:dyDescent="0.2">
      <c r="A262" s="27" t="s">
        <v>169</v>
      </c>
      <c r="C262" s="55">
        <v>21716</v>
      </c>
      <c r="D262" s="23">
        <v>905</v>
      </c>
      <c r="E262" s="51">
        <v>27520</v>
      </c>
      <c r="F262" s="49">
        <v>5206</v>
      </c>
      <c r="G262" s="35"/>
      <c r="H262" s="1">
        <f>SUM(B262:G262)</f>
        <v>55347</v>
      </c>
      <c r="DH262" s="27">
        <f t="shared" si="148"/>
        <v>39.23609229045838</v>
      </c>
      <c r="DI262" s="1">
        <f t="shared" si="149"/>
        <v>1.6351383092127847</v>
      </c>
      <c r="DJ262" s="31">
        <f t="shared" si="150"/>
        <v>49.722658861365566</v>
      </c>
      <c r="DK262" s="27">
        <f t="shared" si="151"/>
        <v>9.4061105389632687</v>
      </c>
      <c r="DL262" s="1">
        <f t="shared" si="152"/>
        <v>0</v>
      </c>
      <c r="DM262" s="27" t="s">
        <v>516</v>
      </c>
    </row>
    <row r="263" spans="1:117" x14ac:dyDescent="0.2">
      <c r="A263" s="27" t="s">
        <v>170</v>
      </c>
      <c r="C263" s="55">
        <v>22621</v>
      </c>
      <c r="D263" s="55">
        <v>1293</v>
      </c>
      <c r="E263" s="51">
        <v>26792</v>
      </c>
      <c r="F263" s="49">
        <v>5040</v>
      </c>
      <c r="G263" s="50">
        <v>253</v>
      </c>
      <c r="H263" s="1">
        <f>SUM(B263:G263)</f>
        <v>55999</v>
      </c>
      <c r="DH263" s="2">
        <f t="shared" si="148"/>
        <v>40.395364202932193</v>
      </c>
      <c r="DI263" s="27">
        <f t="shared" si="149"/>
        <v>2.308969803032197</v>
      </c>
      <c r="DJ263" s="31">
        <f t="shared" si="150"/>
        <v>47.843711494848122</v>
      </c>
      <c r="DK263" s="1">
        <f t="shared" si="151"/>
        <v>9.0001607171556639</v>
      </c>
      <c r="DL263" s="1">
        <f t="shared" si="152"/>
        <v>0.45179378203182202</v>
      </c>
      <c r="DM263" s="27" t="s">
        <v>667</v>
      </c>
    </row>
    <row r="264" spans="1:117" x14ac:dyDescent="0.2">
      <c r="A264" s="27" t="s">
        <v>341</v>
      </c>
      <c r="C264" s="51">
        <v>22378</v>
      </c>
      <c r="D264" s="55">
        <v>1131</v>
      </c>
      <c r="E264" s="55">
        <v>19940</v>
      </c>
      <c r="F264" s="49">
        <v>5366</v>
      </c>
      <c r="G264" s="50">
        <v>493</v>
      </c>
      <c r="H264" s="1">
        <f>SUM(B264:G264)</f>
        <v>49308</v>
      </c>
      <c r="DH264" s="31">
        <f t="shared" si="148"/>
        <v>45.384116167761825</v>
      </c>
      <c r="DI264" s="1">
        <f t="shared" si="149"/>
        <v>2.2937454368459478</v>
      </c>
      <c r="DJ264" s="27">
        <f t="shared" si="150"/>
        <v>40.43968524377383</v>
      </c>
      <c r="DK264" s="1">
        <f t="shared" si="151"/>
        <v>10.882615397095806</v>
      </c>
      <c r="DL264" s="1">
        <f t="shared" si="152"/>
        <v>0.99983775452259271</v>
      </c>
      <c r="DM264" s="27" t="s">
        <v>422</v>
      </c>
    </row>
    <row r="265" spans="1:117" x14ac:dyDescent="0.2">
      <c r="A265" s="27" t="s">
        <v>204</v>
      </c>
      <c r="C265" s="55">
        <v>26342</v>
      </c>
      <c r="D265" s="23">
        <v>968</v>
      </c>
      <c r="E265" s="51">
        <v>28415</v>
      </c>
      <c r="F265" s="49">
        <v>4405</v>
      </c>
      <c r="G265" s="50">
        <v>666</v>
      </c>
      <c r="H265" s="1">
        <f>SUM(B265:G265)</f>
        <v>60796</v>
      </c>
      <c r="DH265" s="2">
        <f t="shared" si="148"/>
        <v>43.328508454503584</v>
      </c>
      <c r="DI265" s="1">
        <f t="shared" si="149"/>
        <v>1.5922100138166986</v>
      </c>
      <c r="DJ265" s="31">
        <f t="shared" si="150"/>
        <v>46.738272254753603</v>
      </c>
      <c r="DK265" s="18">
        <f t="shared" si="151"/>
        <v>7.2455424698993358</v>
      </c>
      <c r="DL265" s="1">
        <f t="shared" si="152"/>
        <v>1.0954668070267781</v>
      </c>
      <c r="DM265" s="27" t="s">
        <v>517</v>
      </c>
    </row>
    <row r="266" spans="1:117" x14ac:dyDescent="0.2">
      <c r="A266" s="27" t="s">
        <v>88</v>
      </c>
      <c r="C266" s="55">
        <v>27497</v>
      </c>
      <c r="D266" s="55">
        <v>1420</v>
      </c>
      <c r="E266" s="51">
        <v>31956</v>
      </c>
      <c r="F266" s="49">
        <v>3830</v>
      </c>
      <c r="H266" s="1">
        <f t="shared" si="153"/>
        <v>64703</v>
      </c>
      <c r="DH266" s="2">
        <f t="shared" si="148"/>
        <v>42.497256695980091</v>
      </c>
      <c r="DI266" s="1">
        <f t="shared" si="149"/>
        <v>2.1946432159250731</v>
      </c>
      <c r="DJ266" s="31">
        <f t="shared" si="150"/>
        <v>49.38874549866312</v>
      </c>
      <c r="DK266" s="1">
        <f t="shared" si="151"/>
        <v>5.9193545894317108</v>
      </c>
      <c r="DL266" s="1">
        <f t="shared" si="152"/>
        <v>0</v>
      </c>
      <c r="DM266" s="27" t="s">
        <v>518</v>
      </c>
    </row>
    <row r="267" spans="1:117" x14ac:dyDescent="0.2">
      <c r="A267" s="2" t="s">
        <v>748</v>
      </c>
      <c r="B267" s="27"/>
      <c r="C267" s="25">
        <f>SUM(C252:C266)</f>
        <v>289323</v>
      </c>
      <c r="D267" s="25">
        <f>SUM(D251:D266)</f>
        <v>18135</v>
      </c>
      <c r="E267" s="25">
        <f t="shared" ref="E267:G267" si="154">SUM(E252:E266)</f>
        <v>383399</v>
      </c>
      <c r="F267" s="25">
        <f t="shared" si="154"/>
        <v>82413</v>
      </c>
      <c r="G267" s="25">
        <f t="shared" si="154"/>
        <v>2498</v>
      </c>
      <c r="H267" s="1">
        <f t="shared" si="153"/>
        <v>775768</v>
      </c>
      <c r="BY267" s="27">
        <v>2</v>
      </c>
      <c r="BZ267" s="27"/>
      <c r="CA267" s="27">
        <v>13</v>
      </c>
      <c r="CB267" s="27"/>
      <c r="CC267" s="27"/>
      <c r="CD267" s="27"/>
      <c r="CE267" s="27">
        <v>2</v>
      </c>
      <c r="CF267" s="27"/>
      <c r="CG267" s="27">
        <v>7</v>
      </c>
      <c r="CH267" s="27"/>
      <c r="CI267" s="27"/>
      <c r="CJ267" s="27"/>
      <c r="CK267" s="27">
        <v>4</v>
      </c>
      <c r="CL267" s="27"/>
      <c r="CM267" s="27"/>
      <c r="CN267" s="27">
        <v>2</v>
      </c>
      <c r="CO267" s="27"/>
      <c r="CP267" s="2">
        <f>CE267+CK267</f>
        <v>6</v>
      </c>
      <c r="CQ267" s="2">
        <f>CF267+CL267</f>
        <v>0</v>
      </c>
      <c r="CR267" s="2">
        <f>CG267+CM267</f>
        <v>7</v>
      </c>
      <c r="CS267" s="2">
        <f>CH267+CN267</f>
        <v>2</v>
      </c>
      <c r="CT267" s="2" t="s">
        <v>25</v>
      </c>
      <c r="CU267" s="27"/>
      <c r="CV267" s="27">
        <f>15*C267/(C267+D267+E267+F267)</f>
        <v>5.6123281648066001</v>
      </c>
      <c r="CW267" s="27">
        <f>15*D267/(C267+D267+E267+F267)</f>
        <v>0.35178527551825367</v>
      </c>
      <c r="CX267" s="27">
        <f>15*E267/(C267+D267+E267+F267)</f>
        <v>7.4372276177790422</v>
      </c>
      <c r="CY267" s="27">
        <f>15*F267/(C267+D267+E267+F267)</f>
        <v>1.5986589418961035</v>
      </c>
      <c r="CZ267" s="27"/>
      <c r="DH267" s="1">
        <f t="shared" si="148"/>
        <v>37.295041816625591</v>
      </c>
      <c r="DI267" s="1">
        <f t="shared" si="149"/>
        <v>2.3376834311288941</v>
      </c>
      <c r="DJ267" s="27">
        <f t="shared" si="150"/>
        <v>49.421863237462745</v>
      </c>
      <c r="DK267" s="1">
        <f t="shared" si="151"/>
        <v>10.623408029204608</v>
      </c>
      <c r="DL267" s="1">
        <f t="shared" si="152"/>
        <v>0.32200348557816255</v>
      </c>
      <c r="DM267" s="3" t="s">
        <v>746</v>
      </c>
    </row>
    <row r="268" spans="1:117" x14ac:dyDescent="0.2">
      <c r="A268" s="2" t="s">
        <v>620</v>
      </c>
      <c r="B268" s="27"/>
      <c r="C268" s="25">
        <f>SUM(C213,C230,C246,C267)</f>
        <v>965227</v>
      </c>
      <c r="D268" s="25">
        <f>SUM(D213,D230,D246,D267)</f>
        <v>62237</v>
      </c>
      <c r="E268" s="25">
        <f>SUM(E213,E230,E246,E267)</f>
        <v>1390911</v>
      </c>
      <c r="F268" s="25">
        <f>SUM(F213,F230,F246,F267)</f>
        <v>394448</v>
      </c>
      <c r="G268" s="25">
        <f>SUM(G213,G230,G246,G267)</f>
        <v>16187</v>
      </c>
      <c r="H268" s="1">
        <f t="shared" si="153"/>
        <v>2829010</v>
      </c>
      <c r="BY268" s="25">
        <f>SUM(BY213,BY230,BY246,BY267)</f>
        <v>7</v>
      </c>
      <c r="BZ268" s="27"/>
      <c r="CA268" s="25">
        <f>SUM(CA213,CA230,CA246,CA267)</f>
        <v>48</v>
      </c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"/>
      <c r="CQ268" s="2"/>
      <c r="CR268" s="2"/>
      <c r="CS268" s="2"/>
      <c r="CT268" s="2"/>
      <c r="CU268" s="27"/>
      <c r="CV268" s="27"/>
      <c r="CW268" s="27"/>
      <c r="CX268" s="27"/>
      <c r="CY268" s="27"/>
      <c r="CZ268" s="27"/>
      <c r="DH268" s="1">
        <f t="shared" si="148"/>
        <v>34.11889671651921</v>
      </c>
      <c r="DI268" s="1">
        <f t="shared" si="149"/>
        <v>2.1999568753733638</v>
      </c>
      <c r="DJ268" s="27">
        <f t="shared" si="150"/>
        <v>49.16599799930011</v>
      </c>
      <c r="DK268" s="1">
        <f t="shared" si="151"/>
        <v>13.942969448676392</v>
      </c>
      <c r="DL268" s="1">
        <f t="shared" si="152"/>
        <v>0.57217896013092917</v>
      </c>
      <c r="DM268" s="3"/>
    </row>
    <row r="269" spans="1:117" x14ac:dyDescent="0.2">
      <c r="A269" s="2"/>
      <c r="B269" s="27"/>
      <c r="C269" s="12" t="s">
        <v>9</v>
      </c>
      <c r="D269" s="12" t="s">
        <v>10</v>
      </c>
      <c r="E269" s="12" t="s">
        <v>11</v>
      </c>
      <c r="F269" s="12" t="s">
        <v>12</v>
      </c>
      <c r="G269" s="12" t="s">
        <v>13</v>
      </c>
      <c r="H269" s="12" t="s">
        <v>14</v>
      </c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"/>
      <c r="CQ269" s="2"/>
      <c r="CR269" s="2"/>
      <c r="CS269" s="2"/>
      <c r="CT269" s="2"/>
      <c r="CU269" s="27"/>
      <c r="CV269" s="27"/>
      <c r="CW269" s="27"/>
      <c r="CX269" s="27"/>
      <c r="CY269" s="27"/>
      <c r="CZ269" s="27"/>
      <c r="DH269" s="1"/>
      <c r="DI269" s="1"/>
      <c r="DJ269" s="1"/>
      <c r="DK269" s="1"/>
      <c r="DL269" s="1"/>
      <c r="DM269" s="3" t="s">
        <v>25</v>
      </c>
    </row>
    <row r="270" spans="1:117" x14ac:dyDescent="0.2">
      <c r="A270" s="2"/>
      <c r="D270" s="1">
        <v>0</v>
      </c>
      <c r="BX270" s="2" t="s">
        <v>147</v>
      </c>
      <c r="BY270" s="27"/>
      <c r="BZ270" s="27"/>
      <c r="CA270" s="27"/>
      <c r="CB270" s="27"/>
      <c r="CC270" s="27"/>
      <c r="CD270" s="27"/>
      <c r="CE270" s="1" t="s">
        <v>29</v>
      </c>
      <c r="CK270" s="27" t="s">
        <v>43</v>
      </c>
      <c r="CL270" s="27"/>
      <c r="CM270" s="27"/>
      <c r="CN270" s="27"/>
      <c r="CO270" s="27"/>
      <c r="CP270" s="27"/>
      <c r="CQ270" s="27"/>
      <c r="CR270" s="27"/>
      <c r="CS270" s="27"/>
      <c r="CT270" s="27"/>
      <c r="DH270" s="1" t="s">
        <v>22</v>
      </c>
      <c r="DI270" s="1" t="s">
        <v>17</v>
      </c>
      <c r="DJ270" s="1" t="s">
        <v>11</v>
      </c>
      <c r="DK270" s="1" t="s">
        <v>12</v>
      </c>
      <c r="DL270" s="1" t="s">
        <v>13</v>
      </c>
    </row>
    <row r="271" spans="1:117" x14ac:dyDescent="0.2">
      <c r="A271" s="27" t="s">
        <v>91</v>
      </c>
      <c r="C271" s="55">
        <v>6018</v>
      </c>
      <c r="D271" s="55">
        <v>1778</v>
      </c>
      <c r="E271" s="55">
        <v>13718</v>
      </c>
      <c r="F271" s="51">
        <v>18719</v>
      </c>
      <c r="G271" s="35">
        <v>850</v>
      </c>
      <c r="H271" s="1">
        <f t="shared" ref="H271:H282" si="155">SUM(B271:G271)</f>
        <v>41083</v>
      </c>
      <c r="DH271" s="1">
        <f t="shared" ref="DH271:DH283" si="156">100*C271/H271</f>
        <v>14.648394713141689</v>
      </c>
      <c r="DI271" s="2">
        <f t="shared" ref="DI271:DI283" si="157">100*D271/H271</f>
        <v>4.3278241608451182</v>
      </c>
      <c r="DJ271" s="1">
        <f t="shared" ref="DJ271:DJ283" si="158">100*E271/H271</f>
        <v>33.390940291604799</v>
      </c>
      <c r="DK271" s="31">
        <f t="shared" ref="DK271:DK283" si="159">100*F271/H271</f>
        <v>45.563858530292336</v>
      </c>
      <c r="DL271" s="1">
        <f t="shared" ref="DL271:DL283" si="160">100*G271/H271</f>
        <v>2.0689823041160578</v>
      </c>
      <c r="DM271" s="28" t="s">
        <v>720</v>
      </c>
    </row>
    <row r="272" spans="1:117" x14ac:dyDescent="0.2">
      <c r="A272" s="27" t="s">
        <v>187</v>
      </c>
      <c r="C272" s="55">
        <v>12715</v>
      </c>
      <c r="D272" s="55">
        <v>1305</v>
      </c>
      <c r="E272" s="51">
        <v>19622</v>
      </c>
      <c r="F272" s="55">
        <v>16465</v>
      </c>
      <c r="G272" s="38">
        <v>225</v>
      </c>
      <c r="H272" s="1">
        <f t="shared" si="155"/>
        <v>50332</v>
      </c>
      <c r="DH272" s="27">
        <f t="shared" si="156"/>
        <v>25.262258602876898</v>
      </c>
      <c r="DI272" s="1">
        <f t="shared" si="157"/>
        <v>2.5927839148056901</v>
      </c>
      <c r="DJ272" s="31">
        <f t="shared" si="158"/>
        <v>38.985138679170312</v>
      </c>
      <c r="DK272" s="27">
        <f t="shared" si="159"/>
        <v>32.712787093697848</v>
      </c>
      <c r="DL272" s="1">
        <f t="shared" si="160"/>
        <v>0.44703170944925691</v>
      </c>
      <c r="DM272" s="30" t="s">
        <v>519</v>
      </c>
    </row>
    <row r="273" spans="1:117" x14ac:dyDescent="0.2">
      <c r="A273" s="27" t="s">
        <v>92</v>
      </c>
      <c r="C273" s="55">
        <v>12991</v>
      </c>
      <c r="D273" s="55">
        <v>1283</v>
      </c>
      <c r="E273" s="55">
        <v>16933</v>
      </c>
      <c r="F273" s="51">
        <v>18146</v>
      </c>
      <c r="G273" s="35">
        <v>1201</v>
      </c>
      <c r="H273" s="1">
        <f t="shared" si="155"/>
        <v>50554</v>
      </c>
      <c r="DH273" s="1">
        <f t="shared" si="156"/>
        <v>25.697274201843573</v>
      </c>
      <c r="DI273" s="1">
        <f t="shared" si="157"/>
        <v>2.5378802864263954</v>
      </c>
      <c r="DJ273" s="1">
        <f t="shared" si="158"/>
        <v>33.494876765438939</v>
      </c>
      <c r="DK273" s="31">
        <f t="shared" si="159"/>
        <v>35.894291252917675</v>
      </c>
      <c r="DL273" s="1">
        <f t="shared" si="160"/>
        <v>2.3756774933734226</v>
      </c>
      <c r="DM273" s="28" t="s">
        <v>520</v>
      </c>
    </row>
    <row r="274" spans="1:117" x14ac:dyDescent="0.2">
      <c r="A274" s="27" t="s">
        <v>205</v>
      </c>
      <c r="C274" s="55">
        <v>19821</v>
      </c>
      <c r="D274" s="55">
        <v>2633</v>
      </c>
      <c r="E274" s="51">
        <v>29694</v>
      </c>
      <c r="F274" s="55">
        <v>10131</v>
      </c>
      <c r="G274" s="35"/>
      <c r="H274" s="1">
        <f t="shared" ref="H274:H279" si="161">SUM(B274:G274)</f>
        <v>62279</v>
      </c>
      <c r="DH274" s="27">
        <f t="shared" si="156"/>
        <v>31.826137221214214</v>
      </c>
      <c r="DI274" s="27">
        <f t="shared" si="157"/>
        <v>4.2277493216011814</v>
      </c>
      <c r="DJ274" s="31">
        <f t="shared" si="158"/>
        <v>47.678992918961448</v>
      </c>
      <c r="DK274" s="1">
        <f t="shared" si="159"/>
        <v>16.267120538223157</v>
      </c>
      <c r="DL274" s="1">
        <f t="shared" si="160"/>
        <v>0</v>
      </c>
      <c r="DM274" s="28" t="s">
        <v>721</v>
      </c>
    </row>
    <row r="275" spans="1:117" x14ac:dyDescent="0.2">
      <c r="A275" s="27" t="s">
        <v>90</v>
      </c>
      <c r="C275" s="55">
        <v>29780</v>
      </c>
      <c r="D275" s="55">
        <v>1710</v>
      </c>
      <c r="E275" s="51">
        <v>32229</v>
      </c>
      <c r="F275" s="55">
        <v>6381</v>
      </c>
      <c r="G275" s="35"/>
      <c r="H275" s="1">
        <f>SUM(B275:G275)</f>
        <v>70100</v>
      </c>
      <c r="DH275" s="27">
        <f>100*C275/H275</f>
        <v>42.48216833095578</v>
      </c>
      <c r="DI275" s="1">
        <f>100*D275/H275</f>
        <v>2.4393723252496433</v>
      </c>
      <c r="DJ275" s="31">
        <f>100*E275/H275</f>
        <v>45.975748930099854</v>
      </c>
      <c r="DK275" s="27">
        <f>100*F275/H275</f>
        <v>9.1027104136947212</v>
      </c>
      <c r="DL275" s="1">
        <f>100*G275/H275</f>
        <v>0</v>
      </c>
      <c r="DM275" s="28" t="s">
        <v>521</v>
      </c>
    </row>
    <row r="276" spans="1:117" x14ac:dyDescent="0.2">
      <c r="A276" s="27" t="s">
        <v>343</v>
      </c>
      <c r="C276" s="51">
        <v>24137</v>
      </c>
      <c r="D276" s="55">
        <v>1866</v>
      </c>
      <c r="E276" s="55">
        <v>21728</v>
      </c>
      <c r="F276" s="55">
        <v>7779</v>
      </c>
      <c r="G276" s="35"/>
      <c r="H276" s="1">
        <f t="shared" si="161"/>
        <v>55510</v>
      </c>
      <c r="DH276" s="31">
        <f t="shared" si="156"/>
        <v>43.482255449468568</v>
      </c>
      <c r="DI276" s="1">
        <f t="shared" si="157"/>
        <v>3.3615564763105747</v>
      </c>
      <c r="DJ276" s="27">
        <f t="shared" si="158"/>
        <v>39.142496847414883</v>
      </c>
      <c r="DK276" s="1">
        <f t="shared" si="159"/>
        <v>14.013691226805982</v>
      </c>
      <c r="DL276" s="1">
        <f t="shared" si="160"/>
        <v>0</v>
      </c>
      <c r="DM276" s="28" t="s">
        <v>522</v>
      </c>
    </row>
    <row r="277" spans="1:117" x14ac:dyDescent="0.2">
      <c r="A277" s="27" t="s">
        <v>357</v>
      </c>
      <c r="C277" s="51">
        <v>25874</v>
      </c>
      <c r="D277" s="55">
        <v>1582</v>
      </c>
      <c r="E277" s="55">
        <v>19422</v>
      </c>
      <c r="F277" s="55">
        <v>15715</v>
      </c>
      <c r="G277" s="35">
        <v>679</v>
      </c>
      <c r="H277" s="1">
        <f t="shared" ref="H277:H278" si="162">SUM(B277:G277)</f>
        <v>63272</v>
      </c>
      <c r="DH277" s="3">
        <f t="shared" si="156"/>
        <v>40.893286129725631</v>
      </c>
      <c r="DI277" s="1">
        <f t="shared" si="157"/>
        <v>2.5003160955873054</v>
      </c>
      <c r="DJ277" s="1">
        <f t="shared" si="158"/>
        <v>30.696042483246934</v>
      </c>
      <c r="DK277" s="27">
        <f t="shared" si="159"/>
        <v>24.837210772537617</v>
      </c>
      <c r="DL277" s="1">
        <f t="shared" si="160"/>
        <v>1.0731445189025162</v>
      </c>
      <c r="DM277" s="27" t="s">
        <v>523</v>
      </c>
    </row>
    <row r="278" spans="1:117" x14ac:dyDescent="0.2">
      <c r="A278" s="27" t="s">
        <v>189</v>
      </c>
      <c r="C278" s="51">
        <v>24714</v>
      </c>
      <c r="D278" s="55">
        <v>1857</v>
      </c>
      <c r="E278" s="55">
        <v>20487</v>
      </c>
      <c r="F278" s="55">
        <v>7625</v>
      </c>
      <c r="G278" s="5">
        <v>1307</v>
      </c>
      <c r="H278" s="1">
        <f t="shared" si="162"/>
        <v>55990</v>
      </c>
      <c r="DH278" s="31">
        <f t="shared" si="156"/>
        <v>44.14002500446508</v>
      </c>
      <c r="DI278" s="1">
        <f t="shared" si="157"/>
        <v>3.3166636899446331</v>
      </c>
      <c r="DJ278" s="27">
        <f t="shared" si="158"/>
        <v>36.590462582604033</v>
      </c>
      <c r="DK278" s="1">
        <f t="shared" si="159"/>
        <v>13.618503304161457</v>
      </c>
      <c r="DL278" s="1">
        <f t="shared" si="160"/>
        <v>2.3343454188247903</v>
      </c>
      <c r="DM278" s="27" t="s">
        <v>524</v>
      </c>
    </row>
    <row r="279" spans="1:117" x14ac:dyDescent="0.2">
      <c r="A279" s="27" t="s">
        <v>206</v>
      </c>
      <c r="C279" s="51">
        <v>24732</v>
      </c>
      <c r="D279" s="55">
        <v>1511</v>
      </c>
      <c r="E279" s="55">
        <v>16581</v>
      </c>
      <c r="F279" s="55">
        <v>5802</v>
      </c>
      <c r="G279" s="38">
        <v>2031</v>
      </c>
      <c r="H279" s="1">
        <f t="shared" si="161"/>
        <v>50657</v>
      </c>
      <c r="DH279" s="31">
        <f t="shared" si="156"/>
        <v>48.822472708608878</v>
      </c>
      <c r="DI279" s="1">
        <f t="shared" si="157"/>
        <v>2.982805930078765</v>
      </c>
      <c r="DJ279" s="1">
        <f t="shared" si="158"/>
        <v>32.73190279724421</v>
      </c>
      <c r="DK279" s="1">
        <f t="shared" si="159"/>
        <v>11.453500996900724</v>
      </c>
      <c r="DL279" s="1">
        <f t="shared" si="160"/>
        <v>4.0093175671674199</v>
      </c>
      <c r="DM279" s="28" t="s">
        <v>525</v>
      </c>
    </row>
    <row r="280" spans="1:117" x14ac:dyDescent="0.2">
      <c r="A280" s="27" t="s">
        <v>93</v>
      </c>
      <c r="C280" s="55">
        <v>21637</v>
      </c>
      <c r="D280" s="55">
        <v>1488</v>
      </c>
      <c r="E280" s="51">
        <v>24870</v>
      </c>
      <c r="F280" s="55">
        <v>9511</v>
      </c>
      <c r="G280" s="35">
        <v>85</v>
      </c>
      <c r="H280" s="1">
        <f t="shared" si="155"/>
        <v>57591</v>
      </c>
      <c r="DH280" s="27">
        <f t="shared" si="156"/>
        <v>37.570106440242398</v>
      </c>
      <c r="DI280" s="1">
        <f t="shared" si="157"/>
        <v>2.5837370422461845</v>
      </c>
      <c r="DJ280" s="31">
        <f t="shared" si="158"/>
        <v>43.183830806896914</v>
      </c>
      <c r="DK280" s="1">
        <f t="shared" si="159"/>
        <v>16.514733204841033</v>
      </c>
      <c r="DL280" s="1">
        <f t="shared" si="160"/>
        <v>0.14759250577347155</v>
      </c>
      <c r="DM280" s="27" t="s">
        <v>526</v>
      </c>
    </row>
    <row r="281" spans="1:117" x14ac:dyDescent="0.2">
      <c r="A281" s="27" t="s">
        <v>207</v>
      </c>
      <c r="C281" s="55">
        <v>16248</v>
      </c>
      <c r="D281" s="55">
        <v>1316</v>
      </c>
      <c r="E281" s="51">
        <v>19513</v>
      </c>
      <c r="F281" s="55">
        <v>17218</v>
      </c>
      <c r="G281" s="35">
        <v>387</v>
      </c>
      <c r="H281" s="1">
        <f t="shared" si="155"/>
        <v>54682</v>
      </c>
      <c r="DH281" s="18">
        <f t="shared" si="156"/>
        <v>29.713616912329467</v>
      </c>
      <c r="DI281" s="1">
        <f t="shared" si="157"/>
        <v>2.4066420394279655</v>
      </c>
      <c r="DJ281" s="31">
        <f t="shared" si="158"/>
        <v>35.684503127171645</v>
      </c>
      <c r="DK281" s="2">
        <f t="shared" si="159"/>
        <v>31.487509600965584</v>
      </c>
      <c r="DL281" s="1">
        <f t="shared" si="160"/>
        <v>0.70772832010533626</v>
      </c>
      <c r="DM281" s="28" t="s">
        <v>527</v>
      </c>
    </row>
    <row r="282" spans="1:117" x14ac:dyDescent="0.2">
      <c r="A282" s="27" t="s">
        <v>94</v>
      </c>
      <c r="C282" s="51">
        <v>27235</v>
      </c>
      <c r="D282" s="55">
        <v>1633</v>
      </c>
      <c r="E282" s="55">
        <v>22318</v>
      </c>
      <c r="F282" s="55">
        <v>13525</v>
      </c>
      <c r="H282" s="1">
        <f t="shared" si="155"/>
        <v>64711</v>
      </c>
      <c r="DH282" s="31">
        <f t="shared" si="156"/>
        <v>42.087125836411118</v>
      </c>
      <c r="DI282" s="1">
        <f t="shared" si="157"/>
        <v>2.5235276846285792</v>
      </c>
      <c r="DJ282" s="27">
        <f t="shared" si="158"/>
        <v>34.488726800698487</v>
      </c>
      <c r="DK282" s="1">
        <f t="shared" si="159"/>
        <v>20.900619678261812</v>
      </c>
      <c r="DL282" s="1">
        <f t="shared" si="160"/>
        <v>0</v>
      </c>
      <c r="DM282" s="27" t="s">
        <v>528</v>
      </c>
    </row>
    <row r="283" spans="1:117" x14ac:dyDescent="0.2">
      <c r="A283" s="2" t="s">
        <v>749</v>
      </c>
      <c r="B283" s="27"/>
      <c r="C283" s="25">
        <f>SUM(C271:C282)</f>
        <v>245902</v>
      </c>
      <c r="D283" s="25">
        <f>SUM(D270:D282)</f>
        <v>19962</v>
      </c>
      <c r="E283" s="25">
        <f>SUM(E271:E282)</f>
        <v>257115</v>
      </c>
      <c r="F283" s="25">
        <f>SUM(F271:F282)</f>
        <v>147017</v>
      </c>
      <c r="G283" s="7">
        <f>SUM(G271:G282)</f>
        <v>6765</v>
      </c>
      <c r="H283" s="1">
        <f t="shared" ref="H283" si="163">SUM(B283:G283)</f>
        <v>676761</v>
      </c>
      <c r="BY283" s="27">
        <v>5</v>
      </c>
      <c r="BZ283" s="27"/>
      <c r="CA283" s="27">
        <v>5</v>
      </c>
      <c r="CB283" s="27">
        <v>2</v>
      </c>
      <c r="CC283" s="27"/>
      <c r="CD283" s="27"/>
      <c r="CE283" s="27">
        <v>3</v>
      </c>
      <c r="CF283" s="27"/>
      <c r="CG283" s="27">
        <v>3</v>
      </c>
      <c r="CH283" s="27">
        <v>1</v>
      </c>
      <c r="CI283" s="27"/>
      <c r="CJ283" s="27"/>
      <c r="CK283" s="27">
        <v>1</v>
      </c>
      <c r="CL283" s="27">
        <v>0</v>
      </c>
      <c r="CM283" s="27">
        <v>2</v>
      </c>
      <c r="CN283" s="27">
        <v>2</v>
      </c>
      <c r="CO283" s="27"/>
      <c r="CP283" s="2">
        <f>CE283+CK283</f>
        <v>4</v>
      </c>
      <c r="CQ283" s="2">
        <f>CF283+CL283</f>
        <v>0</v>
      </c>
      <c r="CR283" s="2">
        <f>CG283+CM283</f>
        <v>5</v>
      </c>
      <c r="CS283" s="2">
        <f>CH283+CN283</f>
        <v>3</v>
      </c>
      <c r="CT283" s="2" t="s">
        <v>25</v>
      </c>
      <c r="CU283" s="27"/>
      <c r="CV283" s="27">
        <f>12*C283/(C283+D283+E283+F283)</f>
        <v>4.4042412193505633</v>
      </c>
      <c r="CW283" s="27">
        <f>12*D283/(C283+D283+E283+F283)</f>
        <v>0.35753049271935949</v>
      </c>
      <c r="CX283" s="27">
        <f>12*E283/(C283+D283+E283+F283)</f>
        <v>4.6050722690881738</v>
      </c>
      <c r="CY283" s="27">
        <f>12*F283/(C283+D283+E283+F283)</f>
        <v>2.6331560188419036</v>
      </c>
      <c r="CZ283" s="27"/>
      <c r="DH283" s="27">
        <f t="shared" si="156"/>
        <v>36.335131604805831</v>
      </c>
      <c r="DI283" s="1">
        <f t="shared" si="157"/>
        <v>2.9496380553843973</v>
      </c>
      <c r="DJ283" s="27">
        <f t="shared" si="158"/>
        <v>37.991994219525061</v>
      </c>
      <c r="DK283" s="1">
        <f t="shared" si="159"/>
        <v>21.723621780805928</v>
      </c>
      <c r="DL283" s="1">
        <f t="shared" si="160"/>
        <v>0.99961433947878198</v>
      </c>
      <c r="DM283" s="3" t="s">
        <v>746</v>
      </c>
    </row>
    <row r="284" spans="1:117" x14ac:dyDescent="0.2">
      <c r="C284" s="27"/>
      <c r="D284" s="27">
        <v>0</v>
      </c>
      <c r="E284" s="27"/>
      <c r="F284" s="27"/>
      <c r="BY284" s="12" t="s">
        <v>16</v>
      </c>
      <c r="BZ284" s="1" t="s">
        <v>17</v>
      </c>
      <c r="CA284" s="12" t="s">
        <v>18</v>
      </c>
      <c r="CB284" s="12" t="s">
        <v>19</v>
      </c>
      <c r="CC284" s="12" t="s">
        <v>20</v>
      </c>
      <c r="CE284" s="27" t="s">
        <v>22</v>
      </c>
      <c r="CF284" s="27" t="s">
        <v>17</v>
      </c>
      <c r="CG284" s="27" t="s">
        <v>11</v>
      </c>
      <c r="CH284" s="27" t="s">
        <v>12</v>
      </c>
      <c r="CK284" s="27" t="s">
        <v>22</v>
      </c>
      <c r="CL284" s="27" t="s">
        <v>17</v>
      </c>
      <c r="CM284" s="27" t="s">
        <v>11</v>
      </c>
      <c r="CN284" s="27" t="s">
        <v>12</v>
      </c>
      <c r="CP284" s="27" t="s">
        <v>22</v>
      </c>
      <c r="CQ284" s="27" t="s">
        <v>17</v>
      </c>
      <c r="CR284" s="27" t="s">
        <v>11</v>
      </c>
      <c r="CS284" s="27" t="s">
        <v>12</v>
      </c>
      <c r="CU284" s="27" t="s">
        <v>25</v>
      </c>
      <c r="CV284" s="1" t="s">
        <v>22</v>
      </c>
      <c r="CW284" s="1" t="s">
        <v>17</v>
      </c>
      <c r="CX284" s="1" t="s">
        <v>11</v>
      </c>
      <c r="CY284" s="1" t="s">
        <v>12</v>
      </c>
      <c r="DA284" s="1" t="s">
        <v>15</v>
      </c>
      <c r="DB284" s="1" t="s">
        <v>22</v>
      </c>
      <c r="DC284" s="1" t="s">
        <v>17</v>
      </c>
      <c r="DD284" s="1" t="s">
        <v>11</v>
      </c>
      <c r="DE284" s="1" t="s">
        <v>12</v>
      </c>
      <c r="DF284" s="1" t="s">
        <v>21</v>
      </c>
      <c r="DG284" s="1" t="s">
        <v>15</v>
      </c>
      <c r="DH284" s="1" t="s">
        <v>22</v>
      </c>
      <c r="DI284" s="1" t="s">
        <v>17</v>
      </c>
      <c r="DJ284" s="1" t="s">
        <v>11</v>
      </c>
      <c r="DK284" s="1" t="s">
        <v>12</v>
      </c>
      <c r="DL284" s="1" t="s">
        <v>13</v>
      </c>
    </row>
    <row r="285" spans="1:117" x14ac:dyDescent="0.2">
      <c r="A285" s="27" t="s">
        <v>210</v>
      </c>
      <c r="B285" s="27"/>
      <c r="C285" s="51">
        <v>22206</v>
      </c>
      <c r="D285" s="55">
        <v>3704</v>
      </c>
      <c r="E285" s="55">
        <v>19937</v>
      </c>
      <c r="F285" s="55">
        <v>5183</v>
      </c>
      <c r="G285" s="27">
        <v>249</v>
      </c>
      <c r="H285" s="27">
        <f t="shared" ref="H285:H289" si="164">SUM(B285:G285)</f>
        <v>51279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H285" s="31">
        <f t="shared" ref="DH285:DH298" si="165">100*C285/H285</f>
        <v>43.304276604457968</v>
      </c>
      <c r="DI285" s="27">
        <f t="shared" ref="DI285:DI298" si="166">100*D285/H285</f>
        <v>7.223229782172039</v>
      </c>
      <c r="DJ285" s="27">
        <f t="shared" ref="DJ285:DJ298" si="167">100*E285/H285</f>
        <v>38.87946332806802</v>
      </c>
      <c r="DK285" s="27">
        <f t="shared" ref="DK285:DK298" si="168">100*F285/H285</f>
        <v>10.107451393357906</v>
      </c>
      <c r="DL285" s="27">
        <f t="shared" ref="DL285:DL298" si="169">100*G285/H285</f>
        <v>0.48557889194407067</v>
      </c>
      <c r="DM285" s="27" t="s">
        <v>668</v>
      </c>
    </row>
    <row r="286" spans="1:117" x14ac:dyDescent="0.2">
      <c r="A286" s="27" t="s">
        <v>99</v>
      </c>
      <c r="B286" s="27"/>
      <c r="C286" s="51">
        <v>24836</v>
      </c>
      <c r="D286" s="55">
        <v>2543</v>
      </c>
      <c r="E286" s="55">
        <v>22718</v>
      </c>
      <c r="F286" s="55">
        <v>6037</v>
      </c>
      <c r="G286" s="35">
        <v>937</v>
      </c>
      <c r="H286" s="27">
        <f t="shared" si="164"/>
        <v>57071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H286" s="3">
        <f t="shared" si="165"/>
        <v>43.517723537348218</v>
      </c>
      <c r="DI286" s="27">
        <f t="shared" si="166"/>
        <v>4.4558532354435707</v>
      </c>
      <c r="DJ286" s="27">
        <f t="shared" si="167"/>
        <v>39.806556745106974</v>
      </c>
      <c r="DK286" s="27">
        <f t="shared" si="168"/>
        <v>10.578051900264583</v>
      </c>
      <c r="DL286" s="27">
        <f t="shared" si="169"/>
        <v>1.6418145818366596</v>
      </c>
      <c r="DM286" s="28" t="s">
        <v>603</v>
      </c>
    </row>
    <row r="287" spans="1:117" x14ac:dyDescent="0.2">
      <c r="A287" s="27" t="s">
        <v>209</v>
      </c>
      <c r="B287" s="27"/>
      <c r="C287" s="51">
        <v>30612</v>
      </c>
      <c r="D287" s="55">
        <v>2923</v>
      </c>
      <c r="E287" s="55">
        <v>25352</v>
      </c>
      <c r="F287" s="55">
        <v>6332</v>
      </c>
      <c r="G287" s="50">
        <v>528</v>
      </c>
      <c r="H287" s="27">
        <f t="shared" si="164"/>
        <v>65747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H287" s="31">
        <f t="shared" si="165"/>
        <v>46.560299329246959</v>
      </c>
      <c r="DI287" s="27">
        <f t="shared" si="166"/>
        <v>4.4458302279951933</v>
      </c>
      <c r="DJ287" s="27">
        <f t="shared" si="167"/>
        <v>38.559934293579936</v>
      </c>
      <c r="DK287" s="27">
        <f t="shared" si="168"/>
        <v>9.6308576817193181</v>
      </c>
      <c r="DL287" s="27">
        <f t="shared" si="169"/>
        <v>0.80307846745859124</v>
      </c>
      <c r="DM287" s="27" t="s">
        <v>722</v>
      </c>
    </row>
    <row r="288" spans="1:117" x14ac:dyDescent="0.2">
      <c r="A288" s="27" t="s">
        <v>208</v>
      </c>
      <c r="B288" s="27"/>
      <c r="C288" s="51">
        <v>21091</v>
      </c>
      <c r="D288" s="55">
        <v>2648</v>
      </c>
      <c r="E288" s="55">
        <v>21005</v>
      </c>
      <c r="F288" s="55">
        <v>5202</v>
      </c>
      <c r="G288" s="38">
        <v>589</v>
      </c>
      <c r="H288" s="27">
        <f t="shared" si="164"/>
        <v>50535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H288" s="3">
        <f t="shared" si="165"/>
        <v>41.735430889482537</v>
      </c>
      <c r="DI288" s="27">
        <f t="shared" si="166"/>
        <v>5.2399327198971006</v>
      </c>
      <c r="DJ288" s="2">
        <f t="shared" si="167"/>
        <v>41.565251805679232</v>
      </c>
      <c r="DK288" s="27">
        <f t="shared" si="168"/>
        <v>10.293855743544079</v>
      </c>
      <c r="DL288" s="27">
        <f t="shared" si="169"/>
        <v>1.1655288413970515</v>
      </c>
      <c r="DM288" s="27" t="s">
        <v>718</v>
      </c>
    </row>
    <row r="289" spans="1:117" x14ac:dyDescent="0.2">
      <c r="A289" s="27" t="s">
        <v>336</v>
      </c>
      <c r="B289" s="27"/>
      <c r="C289" s="51">
        <v>22901</v>
      </c>
      <c r="D289" s="55">
        <v>1991</v>
      </c>
      <c r="E289" s="55">
        <v>18308</v>
      </c>
      <c r="F289" s="55">
        <v>5812</v>
      </c>
      <c r="G289" s="35">
        <v>329</v>
      </c>
      <c r="H289" s="27">
        <f t="shared" si="164"/>
        <v>49341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H289" s="31">
        <f t="shared" si="165"/>
        <v>46.413733000952554</v>
      </c>
      <c r="DI289" s="27">
        <f t="shared" si="166"/>
        <v>4.0351837214486936</v>
      </c>
      <c r="DJ289" s="27">
        <f t="shared" si="167"/>
        <v>37.105044486329824</v>
      </c>
      <c r="DK289" s="2">
        <f t="shared" si="168"/>
        <v>11.779250521878357</v>
      </c>
      <c r="DL289" s="27">
        <f t="shared" si="169"/>
        <v>0.66678826939056768</v>
      </c>
      <c r="DM289" s="27" t="s">
        <v>535</v>
      </c>
    </row>
    <row r="290" spans="1:117" x14ac:dyDescent="0.2">
      <c r="A290" s="27" t="s">
        <v>192</v>
      </c>
      <c r="C290" s="51">
        <v>26297</v>
      </c>
      <c r="D290" s="55">
        <v>1887</v>
      </c>
      <c r="E290" s="55">
        <v>21879</v>
      </c>
      <c r="F290" s="55">
        <v>6270</v>
      </c>
      <c r="H290" s="1">
        <f>SUM(B290:G290)</f>
        <v>56333</v>
      </c>
      <c r="DH290" s="31">
        <f t="shared" si="165"/>
        <v>46.68134130971189</v>
      </c>
      <c r="DI290" s="27">
        <f t="shared" si="166"/>
        <v>3.3497239628636857</v>
      </c>
      <c r="DJ290" s="27">
        <f t="shared" si="167"/>
        <v>38.838691353203274</v>
      </c>
      <c r="DK290" s="1">
        <f t="shared" si="168"/>
        <v>11.130243374221148</v>
      </c>
      <c r="DL290" s="1">
        <f t="shared" si="169"/>
        <v>0</v>
      </c>
      <c r="DM290" s="28" t="s">
        <v>762</v>
      </c>
    </row>
    <row r="291" spans="1:117" x14ac:dyDescent="0.2">
      <c r="A291" s="27" t="s">
        <v>763</v>
      </c>
      <c r="C291" s="51">
        <v>32482</v>
      </c>
      <c r="D291" s="55">
        <v>2547</v>
      </c>
      <c r="E291" s="55">
        <v>23279</v>
      </c>
      <c r="F291" s="55">
        <v>5321</v>
      </c>
      <c r="G291" s="35">
        <v>183</v>
      </c>
      <c r="H291" s="1">
        <f t="shared" ref="H291:H292" si="170">SUM(B291:G291)</f>
        <v>63812</v>
      </c>
      <c r="AQ291" s="1">
        <v>63.69685432</v>
      </c>
      <c r="AR291" s="1">
        <v>6.3947058290000003</v>
      </c>
      <c r="AS291" s="1">
        <v>16.37929471</v>
      </c>
      <c r="AT291" s="1">
        <v>12.95621431</v>
      </c>
      <c r="AU291" s="1">
        <v>0.57293083099999997</v>
      </c>
      <c r="AV291" s="1" t="s">
        <v>89</v>
      </c>
      <c r="DH291" s="31">
        <f t="shared" si="165"/>
        <v>50.902651538895505</v>
      </c>
      <c r="DI291" s="27">
        <f t="shared" si="166"/>
        <v>3.9914122735535638</v>
      </c>
      <c r="DJ291" s="1">
        <f t="shared" si="167"/>
        <v>36.48059926032721</v>
      </c>
      <c r="DK291" s="1">
        <f t="shared" si="168"/>
        <v>8.3385570112204608</v>
      </c>
      <c r="DL291" s="1">
        <f t="shared" si="169"/>
        <v>0.28677991600325958</v>
      </c>
      <c r="DM291" s="27" t="s">
        <v>536</v>
      </c>
    </row>
    <row r="292" spans="1:117" x14ac:dyDescent="0.2">
      <c r="A292" s="27" t="s">
        <v>98</v>
      </c>
      <c r="C292" s="55">
        <v>18407</v>
      </c>
      <c r="D292" s="55">
        <v>7909</v>
      </c>
      <c r="E292" s="51">
        <v>34303</v>
      </c>
      <c r="F292" s="55">
        <v>8392</v>
      </c>
      <c r="G292" s="35">
        <v>857</v>
      </c>
      <c r="H292" s="1">
        <f t="shared" si="170"/>
        <v>69868</v>
      </c>
      <c r="DH292" s="1">
        <f t="shared" si="165"/>
        <v>26.34539417186695</v>
      </c>
      <c r="DI292" s="2">
        <f t="shared" si="166"/>
        <v>11.319917558825214</v>
      </c>
      <c r="DJ292" s="31">
        <f t="shared" si="167"/>
        <v>49.096868380374417</v>
      </c>
      <c r="DK292" s="1">
        <f t="shared" si="168"/>
        <v>12.011221159901529</v>
      </c>
      <c r="DL292" s="1">
        <f t="shared" si="169"/>
        <v>1.2265987290318887</v>
      </c>
      <c r="DM292" s="27" t="s">
        <v>537</v>
      </c>
    </row>
    <row r="293" spans="1:117" x14ac:dyDescent="0.2">
      <c r="A293" s="27" t="s">
        <v>211</v>
      </c>
      <c r="C293" s="55">
        <v>19318</v>
      </c>
      <c r="D293" s="55">
        <v>1713</v>
      </c>
      <c r="E293" s="51">
        <v>29752</v>
      </c>
      <c r="F293" s="55">
        <v>8928</v>
      </c>
      <c r="G293" s="50">
        <v>138</v>
      </c>
      <c r="H293" s="1">
        <f>SUM(B293:G293)</f>
        <v>59849</v>
      </c>
      <c r="DH293" s="27">
        <f>100*C293/H293</f>
        <v>32.277899380106604</v>
      </c>
      <c r="DI293" s="27">
        <f>100*D293/H293</f>
        <v>2.8622032114153955</v>
      </c>
      <c r="DJ293" s="31">
        <f>100*E293/H293</f>
        <v>49.711774632825943</v>
      </c>
      <c r="DK293" s="2">
        <f>100*F293/H293</f>
        <v>14.917542481912815</v>
      </c>
      <c r="DL293" s="1">
        <f>100*G293/H293</f>
        <v>0.23058029373924377</v>
      </c>
      <c r="DM293" s="28" t="s">
        <v>609</v>
      </c>
    </row>
    <row r="294" spans="1:117" x14ac:dyDescent="0.2">
      <c r="A294" s="27" t="s">
        <v>95</v>
      </c>
      <c r="C294" s="55">
        <v>15872</v>
      </c>
      <c r="D294" s="55">
        <v>1597</v>
      </c>
      <c r="E294" s="51">
        <v>25504</v>
      </c>
      <c r="F294" s="55">
        <v>8680</v>
      </c>
      <c r="G294" s="35">
        <v>627</v>
      </c>
      <c r="H294" s="1">
        <f>SUM(B294:G294)</f>
        <v>52280</v>
      </c>
      <c r="DH294" s="27">
        <f>100*C294/H294</f>
        <v>30.359602142310635</v>
      </c>
      <c r="DI294" s="1">
        <f>100*D294/H294</f>
        <v>3.0547054322876819</v>
      </c>
      <c r="DJ294" s="31">
        <f>100*E294/H294</f>
        <v>48.783473603672533</v>
      </c>
      <c r="DK294" s="27">
        <f>100*F294/H294</f>
        <v>16.602907421576127</v>
      </c>
      <c r="DL294" s="1">
        <f>100*G294/H294</f>
        <v>1.1993114001530223</v>
      </c>
      <c r="DM294" s="28" t="s">
        <v>538</v>
      </c>
    </row>
    <row r="295" spans="1:117" x14ac:dyDescent="0.2">
      <c r="A295" s="27" t="s">
        <v>342</v>
      </c>
      <c r="C295" s="55">
        <v>17544</v>
      </c>
      <c r="D295" s="55">
        <v>1767</v>
      </c>
      <c r="E295" s="51">
        <v>20215</v>
      </c>
      <c r="F295" s="55">
        <v>7440</v>
      </c>
      <c r="G295" s="35">
        <v>863</v>
      </c>
      <c r="H295" s="1">
        <f>SUM(B295:G295)</f>
        <v>47829</v>
      </c>
      <c r="DH295" s="27">
        <f>100*C295/H295</f>
        <v>36.680674904346738</v>
      </c>
      <c r="DI295" s="1">
        <f>100*D295/H295</f>
        <v>3.6944113404001757</v>
      </c>
      <c r="DJ295" s="3">
        <f>100*E295/H295</f>
        <v>42.265152940684523</v>
      </c>
      <c r="DK295" s="1">
        <f>100*F295/H295</f>
        <v>15.555416170106003</v>
      </c>
      <c r="DL295" s="1">
        <f>100*G295/H295</f>
        <v>1.8043446444625646</v>
      </c>
      <c r="DM295" s="28" t="s">
        <v>608</v>
      </c>
    </row>
    <row r="296" spans="1:117" x14ac:dyDescent="0.2">
      <c r="A296" s="27" t="s">
        <v>96</v>
      </c>
      <c r="C296" s="55">
        <v>20613</v>
      </c>
      <c r="D296" s="55">
        <v>1723</v>
      </c>
      <c r="E296" s="51">
        <v>23024</v>
      </c>
      <c r="F296" s="55">
        <v>7397</v>
      </c>
      <c r="G296" s="35">
        <v>582</v>
      </c>
      <c r="H296" s="1">
        <f>SUM(B296:G296)</f>
        <v>53339</v>
      </c>
      <c r="BY296" s="12"/>
      <c r="CA296" s="12"/>
      <c r="CB296" s="12"/>
      <c r="CC296" s="12"/>
      <c r="CD296" s="12"/>
      <c r="CE296" s="12"/>
      <c r="CG296" s="12"/>
      <c r="CH296" s="12"/>
      <c r="CI296" s="12"/>
      <c r="CJ296" s="12"/>
      <c r="CK296" s="12"/>
      <c r="CL296" s="12"/>
      <c r="CM296" s="12"/>
      <c r="CN296" s="12"/>
      <c r="DH296" s="27">
        <f>100*C296/H296</f>
        <v>38.645268940175107</v>
      </c>
      <c r="DI296" s="1">
        <f>100*D296/H296</f>
        <v>3.2302817825606027</v>
      </c>
      <c r="DJ296" s="31">
        <f>100*E296/H296</f>
        <v>43.165413674797051</v>
      </c>
      <c r="DK296" s="27">
        <f>100*F296/H296</f>
        <v>13.867901535461858</v>
      </c>
      <c r="DL296" s="1">
        <f>100*G296/H296</f>
        <v>1.0911340670053806</v>
      </c>
      <c r="DM296" s="28" t="s">
        <v>539</v>
      </c>
    </row>
    <row r="297" spans="1:117" x14ac:dyDescent="0.2">
      <c r="A297" s="27" t="s">
        <v>188</v>
      </c>
      <c r="C297" s="51">
        <v>20649</v>
      </c>
      <c r="D297" s="55">
        <v>1314</v>
      </c>
      <c r="E297" s="55">
        <v>20398</v>
      </c>
      <c r="F297" s="55">
        <v>4653</v>
      </c>
      <c r="G297" s="35">
        <v>685</v>
      </c>
      <c r="H297" s="1">
        <f>SUM(B297:G297)</f>
        <v>47699</v>
      </c>
      <c r="DH297" s="3">
        <f>100*C297/H297</f>
        <v>43.290215727793033</v>
      </c>
      <c r="DI297" s="1">
        <f>100*D297/H297</f>
        <v>2.7547747332229187</v>
      </c>
      <c r="DJ297" s="1">
        <f>100*E297/H297</f>
        <v>42.763999245267193</v>
      </c>
      <c r="DK297" s="1">
        <f>100*F297/H297</f>
        <v>9.7549214868236227</v>
      </c>
      <c r="DL297" s="1">
        <f>100*G297/H297</f>
        <v>1.4360888068932263</v>
      </c>
      <c r="DM297" s="28" t="s">
        <v>540</v>
      </c>
    </row>
    <row r="298" spans="1:117" x14ac:dyDescent="0.2">
      <c r="A298" s="2" t="s">
        <v>751</v>
      </c>
      <c r="C298" s="7">
        <f>SUM(C285:C297)</f>
        <v>292828</v>
      </c>
      <c r="D298" s="7">
        <f t="shared" ref="D298:G298" si="171">SUM(D285:D297)</f>
        <v>34266</v>
      </c>
      <c r="E298" s="7">
        <f t="shared" si="171"/>
        <v>305674</v>
      </c>
      <c r="F298" s="7">
        <f t="shared" si="171"/>
        <v>85647</v>
      </c>
      <c r="G298" s="7">
        <f t="shared" si="171"/>
        <v>6567</v>
      </c>
      <c r="H298" s="1">
        <f t="shared" ref="H298:H301" si="172">SUM(B298:G298)</f>
        <v>724982</v>
      </c>
      <c r="BY298" s="1">
        <v>8</v>
      </c>
      <c r="CA298" s="1">
        <v>5</v>
      </c>
      <c r="CE298" s="1">
        <v>4</v>
      </c>
      <c r="CG298" s="1">
        <v>4</v>
      </c>
      <c r="CK298" s="1">
        <v>1</v>
      </c>
      <c r="CL298" s="1">
        <v>1</v>
      </c>
      <c r="CM298" s="1">
        <v>1</v>
      </c>
      <c r="CN298" s="1">
        <v>2</v>
      </c>
      <c r="CP298" s="2">
        <f>CE298+CK298</f>
        <v>5</v>
      </c>
      <c r="CQ298" s="2">
        <f>CF298+CL298</f>
        <v>1</v>
      </c>
      <c r="CR298" s="2">
        <f>CG298+CM298</f>
        <v>5</v>
      </c>
      <c r="CS298" s="2">
        <f>CH298+CN298</f>
        <v>2</v>
      </c>
      <c r="CV298" s="27">
        <f>13*C298/(C298+D298+E298+F298)</f>
        <v>5.2988370231690594</v>
      </c>
      <c r="CW298" s="27">
        <f>13*D298/(C298+D298+E298+F298)</f>
        <v>0.62005665249194408</v>
      </c>
      <c r="CX298" s="27">
        <f>13*E298/(C298+D298+E298+F298)</f>
        <v>5.5312904101389861</v>
      </c>
      <c r="CY298" s="27">
        <f>13*F298/(C298+D298+E298+F298)</f>
        <v>1.5498159142000096</v>
      </c>
      <c r="CZ298" s="27"/>
      <c r="DH298" s="27">
        <f t="shared" si="165"/>
        <v>40.39107177833381</v>
      </c>
      <c r="DI298" s="1">
        <f t="shared" si="166"/>
        <v>4.7264621742332915</v>
      </c>
      <c r="DJ298" s="1">
        <f t="shared" si="167"/>
        <v>42.162977839449809</v>
      </c>
      <c r="DK298" s="1">
        <f t="shared" si="168"/>
        <v>11.813672615320105</v>
      </c>
      <c r="DL298" s="1">
        <f t="shared" si="169"/>
        <v>0.90581559266299028</v>
      </c>
      <c r="DM298" s="3" t="s">
        <v>25</v>
      </c>
    </row>
    <row r="299" spans="1:117" x14ac:dyDescent="0.2">
      <c r="A299" s="27"/>
      <c r="C299" s="7"/>
      <c r="D299" s="7"/>
      <c r="E299" s="7"/>
      <c r="F299" s="7"/>
      <c r="G299" s="7"/>
      <c r="CP299" s="2"/>
      <c r="CQ299" s="2"/>
      <c r="CR299" s="2"/>
      <c r="CS299" s="2"/>
      <c r="CV299" s="27"/>
      <c r="CW299" s="27"/>
      <c r="CX299" s="27"/>
      <c r="CY299" s="27"/>
      <c r="CZ299" s="27"/>
      <c r="DH299" s="27"/>
      <c r="DI299" s="1"/>
      <c r="DJ299" s="1"/>
      <c r="DK299" s="1"/>
      <c r="DL299" s="1"/>
      <c r="DM299" s="28"/>
    </row>
    <row r="300" spans="1:117" x14ac:dyDescent="0.2">
      <c r="A300" s="3"/>
      <c r="C300" s="37"/>
      <c r="D300" s="47">
        <v>0</v>
      </c>
      <c r="E300" s="36"/>
      <c r="F300" s="38"/>
      <c r="G300" s="35"/>
      <c r="DH300" s="3"/>
      <c r="DI300" s="1"/>
      <c r="DJ300" s="1"/>
      <c r="DK300" s="1"/>
      <c r="DL300" s="1"/>
      <c r="DM300" s="28"/>
    </row>
    <row r="301" spans="1:117" x14ac:dyDescent="0.2">
      <c r="A301" s="27" t="s">
        <v>100</v>
      </c>
      <c r="C301" s="51">
        <v>25966</v>
      </c>
      <c r="D301" s="49">
        <v>2004</v>
      </c>
      <c r="E301" s="49">
        <v>18299</v>
      </c>
      <c r="F301" s="49">
        <v>9406</v>
      </c>
      <c r="G301" s="49">
        <v>1175</v>
      </c>
      <c r="H301" s="1">
        <f t="shared" si="172"/>
        <v>56850</v>
      </c>
      <c r="DH301" s="31">
        <f t="shared" ref="DH301:DH314" si="173">100*C301/H301</f>
        <v>45.674582233948989</v>
      </c>
      <c r="DI301" s="1">
        <f t="shared" ref="DI301:DI314" si="174">100*D301/H301</f>
        <v>3.525065963060686</v>
      </c>
      <c r="DJ301" s="1">
        <f t="shared" ref="DJ301:DJ314" si="175">100*E301/H301</f>
        <v>32.1882145998241</v>
      </c>
      <c r="DK301" s="1">
        <f t="shared" ref="DK301:DK314" si="176">100*F301/H301</f>
        <v>16.545294635004396</v>
      </c>
      <c r="DL301" s="1">
        <f t="shared" ref="DL301:DL314" si="177">100*G301/H301</f>
        <v>2.0668425681618294</v>
      </c>
      <c r="DM301" s="27" t="s">
        <v>541</v>
      </c>
    </row>
    <row r="302" spans="1:117" x14ac:dyDescent="0.2">
      <c r="A302" s="27" t="s">
        <v>212</v>
      </c>
      <c r="C302" s="51">
        <v>22255</v>
      </c>
      <c r="D302" s="55">
        <v>1347</v>
      </c>
      <c r="E302" s="55">
        <v>19480</v>
      </c>
      <c r="F302" s="55">
        <v>7756</v>
      </c>
      <c r="G302" s="1">
        <v>1013</v>
      </c>
      <c r="H302" s="1">
        <f>SUM(B302:G302)</f>
        <v>51851</v>
      </c>
      <c r="DH302" s="31">
        <f>100*C302/H302</f>
        <v>42.921062274594512</v>
      </c>
      <c r="DI302" s="1">
        <f>100*D302/H302</f>
        <v>2.5978283928950261</v>
      </c>
      <c r="DJ302" s="1">
        <f>100*E302/H302</f>
        <v>37.569188636670461</v>
      </c>
      <c r="DK302" s="27">
        <f>100*F302/H302</f>
        <v>14.958245742608629</v>
      </c>
      <c r="DL302" s="1">
        <f>100*G302/H302</f>
        <v>1.9536749532313744</v>
      </c>
      <c r="DM302" s="28" t="s">
        <v>709</v>
      </c>
    </row>
    <row r="303" spans="1:117" x14ac:dyDescent="0.2">
      <c r="A303" s="27" t="s">
        <v>213</v>
      </c>
      <c r="C303" s="51">
        <v>26174</v>
      </c>
      <c r="D303" s="55">
        <v>1398</v>
      </c>
      <c r="E303" s="55">
        <v>23129</v>
      </c>
      <c r="F303" s="55">
        <v>7544</v>
      </c>
      <c r="H303" s="1">
        <f>SUM(B303:G303)</f>
        <v>58245</v>
      </c>
      <c r="DH303" s="31">
        <f>100*C303/H303</f>
        <v>44.937762898102839</v>
      </c>
      <c r="DI303" s="1">
        <f>100*D303/H303</f>
        <v>2.4002060262683491</v>
      </c>
      <c r="DJ303" s="2">
        <f>100*E303/H303</f>
        <v>39.709846338741521</v>
      </c>
      <c r="DK303" s="27">
        <f>100*F303/H303</f>
        <v>12.952184736887286</v>
      </c>
      <c r="DL303" s="1">
        <f>100*G303/H303</f>
        <v>0</v>
      </c>
      <c r="DM303" s="28" t="s">
        <v>719</v>
      </c>
    </row>
    <row r="304" spans="1:117" x14ac:dyDescent="0.2">
      <c r="A304" s="27" t="s">
        <v>190</v>
      </c>
      <c r="C304" s="55">
        <v>14891</v>
      </c>
      <c r="D304" s="49">
        <v>1604</v>
      </c>
      <c r="E304" s="49">
        <v>17214</v>
      </c>
      <c r="F304" s="51">
        <v>20684</v>
      </c>
      <c r="G304" s="50">
        <v>352</v>
      </c>
      <c r="H304" s="1">
        <f t="shared" ref="H304:H314" si="178">SUM(B304:G304)</f>
        <v>54745</v>
      </c>
      <c r="DH304" s="1">
        <f t="shared" si="173"/>
        <v>27.20065759430085</v>
      </c>
      <c r="DI304" s="1">
        <f t="shared" si="174"/>
        <v>2.9299479404511826</v>
      </c>
      <c r="DJ304" s="1">
        <f t="shared" si="175"/>
        <v>31.443967485615126</v>
      </c>
      <c r="DK304" s="31">
        <f t="shared" si="176"/>
        <v>37.782445885468995</v>
      </c>
      <c r="DL304" s="1">
        <f t="shared" si="177"/>
        <v>0.64298109416385063</v>
      </c>
      <c r="DM304" s="27" t="s">
        <v>135</v>
      </c>
    </row>
    <row r="305" spans="1:117" x14ac:dyDescent="0.2">
      <c r="A305" s="27" t="s">
        <v>101</v>
      </c>
      <c r="C305" s="55">
        <v>19990</v>
      </c>
      <c r="D305" s="49">
        <v>2286</v>
      </c>
      <c r="E305" s="51">
        <v>32427</v>
      </c>
      <c r="F305" s="55">
        <v>9423</v>
      </c>
      <c r="G305" s="50">
        <v>145</v>
      </c>
      <c r="H305" s="1">
        <f t="shared" si="178"/>
        <v>64271</v>
      </c>
      <c r="DH305" s="27">
        <f t="shared" si="173"/>
        <v>31.102674612189013</v>
      </c>
      <c r="DI305" s="1">
        <f t="shared" si="174"/>
        <v>3.5568141152308197</v>
      </c>
      <c r="DJ305" s="31">
        <f t="shared" si="175"/>
        <v>50.453548256600953</v>
      </c>
      <c r="DK305" s="1">
        <f t="shared" si="176"/>
        <v>14.661355821443575</v>
      </c>
      <c r="DL305" s="1">
        <f t="shared" si="177"/>
        <v>0.22560719453563816</v>
      </c>
      <c r="DM305" s="27" t="s">
        <v>729</v>
      </c>
    </row>
    <row r="306" spans="1:117" x14ac:dyDescent="0.2">
      <c r="A306" s="27" t="s">
        <v>102</v>
      </c>
      <c r="C306" s="55">
        <v>24036</v>
      </c>
      <c r="D306" s="49">
        <v>1918</v>
      </c>
      <c r="E306" s="51">
        <v>31167</v>
      </c>
      <c r="F306" s="55">
        <v>10087</v>
      </c>
      <c r="G306" s="35">
        <v>819</v>
      </c>
      <c r="H306" s="1">
        <f t="shared" si="178"/>
        <v>68027</v>
      </c>
      <c r="DH306" s="27">
        <f t="shared" si="173"/>
        <v>35.333029532391549</v>
      </c>
      <c r="DI306" s="1">
        <f t="shared" si="174"/>
        <v>2.8194687403530949</v>
      </c>
      <c r="DJ306" s="31">
        <f t="shared" si="175"/>
        <v>45.815632028459291</v>
      </c>
      <c r="DK306" s="27">
        <f t="shared" si="176"/>
        <v>14.827935966601496</v>
      </c>
      <c r="DL306" s="1">
        <f t="shared" si="177"/>
        <v>1.2039337321945698</v>
      </c>
      <c r="DM306" s="27" t="s">
        <v>413</v>
      </c>
    </row>
    <row r="307" spans="1:117" x14ac:dyDescent="0.2">
      <c r="A307" s="27" t="s">
        <v>191</v>
      </c>
      <c r="C307" s="51">
        <v>28023</v>
      </c>
      <c r="D307" s="49">
        <v>1783</v>
      </c>
      <c r="E307" s="49">
        <v>17642</v>
      </c>
      <c r="F307" s="55">
        <v>8771</v>
      </c>
      <c r="G307" s="35">
        <v>714</v>
      </c>
      <c r="H307" s="1">
        <f>SUM(B307:G307)</f>
        <v>56933</v>
      </c>
      <c r="DH307" s="31">
        <f t="shared" si="173"/>
        <v>49.221014174556061</v>
      </c>
      <c r="DI307" s="1">
        <f t="shared" si="174"/>
        <v>3.1317513568580613</v>
      </c>
      <c r="DJ307" s="27">
        <f t="shared" si="175"/>
        <v>30.987300862417229</v>
      </c>
      <c r="DK307" s="1">
        <f t="shared" si="176"/>
        <v>15.405827902973671</v>
      </c>
      <c r="DL307" s="1">
        <f>100*G307/H307</f>
        <v>1.2541057031949836</v>
      </c>
      <c r="DM307" s="28" t="s">
        <v>543</v>
      </c>
    </row>
    <row r="308" spans="1:117" x14ac:dyDescent="0.2">
      <c r="A308" s="6" t="s">
        <v>214</v>
      </c>
      <c r="C308" s="51">
        <v>28300</v>
      </c>
      <c r="D308" s="49">
        <v>1873</v>
      </c>
      <c r="E308" s="49">
        <v>16592</v>
      </c>
      <c r="F308" s="55">
        <v>9598</v>
      </c>
      <c r="H308" s="1">
        <f>SUM(B308:G308)</f>
        <v>56363</v>
      </c>
      <c r="DH308" s="31">
        <f t="shared" si="173"/>
        <v>50.210244309209941</v>
      </c>
      <c r="DI308" s="1">
        <f t="shared" si="174"/>
        <v>3.3231020350229761</v>
      </c>
      <c r="DJ308" s="27">
        <f t="shared" si="175"/>
        <v>29.437751716551638</v>
      </c>
      <c r="DK308" s="1">
        <f t="shared" si="176"/>
        <v>17.028901939215444</v>
      </c>
      <c r="DL308" s="1">
        <f t="shared" si="177"/>
        <v>0</v>
      </c>
      <c r="DM308" s="27" t="s">
        <v>730</v>
      </c>
    </row>
    <row r="309" spans="1:117" x14ac:dyDescent="0.2">
      <c r="A309" s="27" t="s">
        <v>193</v>
      </c>
      <c r="C309" s="51">
        <v>22565</v>
      </c>
      <c r="D309" s="49">
        <v>1605</v>
      </c>
      <c r="E309" s="49">
        <v>15853</v>
      </c>
      <c r="F309" s="55">
        <v>18102</v>
      </c>
      <c r="H309" s="1">
        <f t="shared" si="178"/>
        <v>58125</v>
      </c>
      <c r="DH309" s="31">
        <f t="shared" si="173"/>
        <v>38.821505376344085</v>
      </c>
      <c r="DI309" s="1">
        <f t="shared" si="174"/>
        <v>2.7612903225806451</v>
      </c>
      <c r="DJ309" s="1">
        <f t="shared" si="175"/>
        <v>27.273978494623655</v>
      </c>
      <c r="DK309" s="27">
        <f t="shared" si="176"/>
        <v>31.143225806451614</v>
      </c>
      <c r="DL309" s="1">
        <f t="shared" si="177"/>
        <v>0</v>
      </c>
      <c r="DM309" s="27" t="s">
        <v>704</v>
      </c>
    </row>
    <row r="310" spans="1:117" x14ac:dyDescent="0.2">
      <c r="A310" s="27" t="s">
        <v>215</v>
      </c>
      <c r="C310" s="51">
        <v>21677</v>
      </c>
      <c r="D310" s="49">
        <v>1394</v>
      </c>
      <c r="E310" s="49">
        <v>19351</v>
      </c>
      <c r="F310" s="55">
        <v>9549</v>
      </c>
      <c r="H310" s="1">
        <f t="shared" si="178"/>
        <v>51971</v>
      </c>
      <c r="DH310" s="31">
        <f t="shared" si="173"/>
        <v>41.709799695984302</v>
      </c>
      <c r="DI310" s="1">
        <f t="shared" si="174"/>
        <v>2.6822651093879277</v>
      </c>
      <c r="DJ310" s="2">
        <f t="shared" si="175"/>
        <v>37.234226780319794</v>
      </c>
      <c r="DK310" s="1">
        <f t="shared" si="176"/>
        <v>18.373708414307981</v>
      </c>
      <c r="DL310" s="1">
        <f t="shared" si="177"/>
        <v>0</v>
      </c>
      <c r="DM310" s="27" t="s">
        <v>542</v>
      </c>
    </row>
    <row r="311" spans="1:117" x14ac:dyDescent="0.2">
      <c r="A311" s="27" t="s">
        <v>103</v>
      </c>
      <c r="C311" s="49">
        <v>21602</v>
      </c>
      <c r="D311" s="49">
        <v>1141</v>
      </c>
      <c r="E311" s="49">
        <v>12639</v>
      </c>
      <c r="F311" s="51">
        <v>25072</v>
      </c>
      <c r="G311" s="50">
        <v>77</v>
      </c>
      <c r="H311" s="1">
        <f t="shared" si="178"/>
        <v>60531</v>
      </c>
      <c r="DH311" s="27">
        <f t="shared" si="173"/>
        <v>35.687498967471214</v>
      </c>
      <c r="DI311" s="1">
        <f t="shared" si="174"/>
        <v>1.8849845533693479</v>
      </c>
      <c r="DJ311" s="1">
        <f t="shared" si="175"/>
        <v>20.880210140258711</v>
      </c>
      <c r="DK311" s="3">
        <f t="shared" si="176"/>
        <v>41.420098792354331</v>
      </c>
      <c r="DL311" s="1">
        <f t="shared" si="177"/>
        <v>0.12720754654639771</v>
      </c>
      <c r="DM311" s="27" t="s">
        <v>761</v>
      </c>
    </row>
    <row r="312" spans="1:117" x14ac:dyDescent="0.2">
      <c r="A312" s="27" t="s">
        <v>194</v>
      </c>
      <c r="C312" s="49">
        <v>14656</v>
      </c>
      <c r="D312" s="49">
        <v>1047</v>
      </c>
      <c r="E312" s="49">
        <v>14177</v>
      </c>
      <c r="F312" s="51">
        <v>23215</v>
      </c>
      <c r="G312" s="50">
        <v>249</v>
      </c>
      <c r="H312" s="1">
        <f t="shared" si="178"/>
        <v>53344</v>
      </c>
      <c r="DH312" s="27">
        <f t="shared" si="173"/>
        <v>27.474505098980202</v>
      </c>
      <c r="DI312" s="1">
        <f t="shared" si="174"/>
        <v>1.962732453509298</v>
      </c>
      <c r="DJ312" s="2">
        <f t="shared" si="175"/>
        <v>26.576559688062389</v>
      </c>
      <c r="DK312" s="31">
        <f t="shared" si="176"/>
        <v>43.519421115776844</v>
      </c>
      <c r="DL312" s="1">
        <f t="shared" si="177"/>
        <v>0.46678164367126573</v>
      </c>
      <c r="DM312" s="28" t="s">
        <v>705</v>
      </c>
    </row>
    <row r="313" spans="1:117" x14ac:dyDescent="0.2">
      <c r="A313" s="27" t="s">
        <v>195</v>
      </c>
      <c r="C313" s="49">
        <v>9734</v>
      </c>
      <c r="D313" s="49">
        <v>1083</v>
      </c>
      <c r="E313" s="49">
        <v>11842</v>
      </c>
      <c r="F313" s="51">
        <v>24085</v>
      </c>
      <c r="G313" s="50">
        <v>161</v>
      </c>
      <c r="H313" s="1">
        <f t="shared" si="178"/>
        <v>46905</v>
      </c>
      <c r="BY313" s="12"/>
      <c r="CA313" s="12"/>
      <c r="CB313" s="12"/>
      <c r="CC313" s="12"/>
      <c r="CD313" s="12"/>
      <c r="CE313" s="12"/>
      <c r="CG313" s="12"/>
      <c r="CH313" s="12"/>
      <c r="CI313" s="12"/>
      <c r="CJ313" s="12"/>
      <c r="CK313" s="12"/>
      <c r="CL313" s="12"/>
      <c r="CM313" s="12"/>
      <c r="CN313" s="12"/>
      <c r="DH313" s="1">
        <f t="shared" si="173"/>
        <v>20.75258501225882</v>
      </c>
      <c r="DI313" s="1">
        <f t="shared" si="174"/>
        <v>2.30892228973457</v>
      </c>
      <c r="DJ313" s="1">
        <f t="shared" si="175"/>
        <v>25.246775397079201</v>
      </c>
      <c r="DK313" s="31">
        <f t="shared" si="176"/>
        <v>51.34847031233344</v>
      </c>
      <c r="DL313" s="1">
        <f t="shared" si="177"/>
        <v>0.34324698859396652</v>
      </c>
      <c r="DM313" s="27" t="s">
        <v>760</v>
      </c>
    </row>
    <row r="314" spans="1:117" x14ac:dyDescent="0.2">
      <c r="A314" s="2" t="s">
        <v>750</v>
      </c>
      <c r="C314" s="7">
        <f>SUM(C301:C313)</f>
        <v>279869</v>
      </c>
      <c r="D314" s="7">
        <f>SUM(D300:D313)</f>
        <v>20483</v>
      </c>
      <c r="E314" s="7">
        <f t="shared" ref="E314:G314" si="179">SUM(E301:E313)</f>
        <v>249812</v>
      </c>
      <c r="F314" s="25">
        <f t="shared" si="179"/>
        <v>183292</v>
      </c>
      <c r="G314" s="7">
        <f t="shared" si="179"/>
        <v>4705</v>
      </c>
      <c r="H314" s="1">
        <f t="shared" si="178"/>
        <v>738161</v>
      </c>
      <c r="BX314" s="27" t="s">
        <v>25</v>
      </c>
      <c r="BY314" s="27">
        <v>7</v>
      </c>
      <c r="BZ314" s="27"/>
      <c r="CA314" s="27">
        <v>2</v>
      </c>
      <c r="CB314" s="27">
        <v>4</v>
      </c>
      <c r="CC314" s="27"/>
      <c r="CD314" s="27"/>
      <c r="CE314" s="27">
        <v>4</v>
      </c>
      <c r="CF314" s="27"/>
      <c r="CG314" s="27">
        <v>1</v>
      </c>
      <c r="CH314" s="27">
        <v>3</v>
      </c>
      <c r="CI314" s="27"/>
      <c r="CJ314" s="27"/>
      <c r="CK314" s="27">
        <v>1</v>
      </c>
      <c r="CL314" s="27"/>
      <c r="CM314" s="27">
        <v>4</v>
      </c>
      <c r="CN314" s="27"/>
      <c r="CO314" s="2"/>
      <c r="CP314" s="2">
        <f>CE314+CK314</f>
        <v>5</v>
      </c>
      <c r="CQ314" s="2">
        <f>CF314+CL314</f>
        <v>0</v>
      </c>
      <c r="CR314" s="2">
        <f>CG314+CM314</f>
        <v>5</v>
      </c>
      <c r="CS314" s="2">
        <f>CH314+CN314</f>
        <v>3</v>
      </c>
      <c r="CT314" s="2" t="s">
        <v>25</v>
      </c>
      <c r="CU314" s="27"/>
      <c r="CV314" s="27">
        <f>13*C314/(C314+D314+E314+F314)</f>
        <v>4.9604843371654193</v>
      </c>
      <c r="CW314" s="27">
        <f>13*D314/(C314+D314+E314+F314)</f>
        <v>0.3630469994110076</v>
      </c>
      <c r="CX314" s="27">
        <f>13*E314/(C314+D314+E314+F314)</f>
        <v>4.427744813594817</v>
      </c>
      <c r="CY314" s="27">
        <f>13*F314/(C314+D314+E314+F314)</f>
        <v>3.2487238498287558</v>
      </c>
      <c r="CZ314" s="27"/>
      <c r="DH314" s="1">
        <f t="shared" si="173"/>
        <v>37.914357436927716</v>
      </c>
      <c r="DI314" s="1">
        <f t="shared" si="174"/>
        <v>2.7748688971647106</v>
      </c>
      <c r="DJ314" s="1">
        <f t="shared" si="175"/>
        <v>33.842481518259568</v>
      </c>
      <c r="DK314" s="1">
        <f t="shared" si="176"/>
        <v>24.830897324567406</v>
      </c>
      <c r="DL314" s="1">
        <f t="shared" si="177"/>
        <v>0.63739482308060169</v>
      </c>
      <c r="DM314" s="3" t="s">
        <v>746</v>
      </c>
    </row>
    <row r="315" spans="1:117" x14ac:dyDescent="0.2">
      <c r="A315" s="2"/>
      <c r="C315" s="12" t="s">
        <v>9</v>
      </c>
      <c r="D315" s="12" t="s">
        <v>10</v>
      </c>
      <c r="E315" s="12" t="s">
        <v>11</v>
      </c>
      <c r="F315" s="46" t="s">
        <v>12</v>
      </c>
      <c r="G315" s="12" t="s">
        <v>13</v>
      </c>
      <c r="H315" s="12" t="s">
        <v>14</v>
      </c>
      <c r="BX315" s="2" t="s">
        <v>147</v>
      </c>
      <c r="CE315" s="1" t="s">
        <v>29</v>
      </c>
      <c r="CK315" s="27" t="s">
        <v>43</v>
      </c>
      <c r="CP315" s="1" t="s">
        <v>4</v>
      </c>
      <c r="CV315" s="1" t="s">
        <v>24</v>
      </c>
      <c r="DH315" s="1" t="s">
        <v>22</v>
      </c>
      <c r="DI315" s="1" t="s">
        <v>17</v>
      </c>
      <c r="DJ315" s="1" t="s">
        <v>11</v>
      </c>
      <c r="DK315" s="1" t="s">
        <v>12</v>
      </c>
      <c r="DL315" s="1" t="s">
        <v>13</v>
      </c>
    </row>
    <row r="316" spans="1:117" x14ac:dyDescent="0.2">
      <c r="A316" s="2"/>
      <c r="C316" s="12"/>
      <c r="D316" s="12">
        <v>0</v>
      </c>
      <c r="E316" s="12"/>
      <c r="F316" s="46"/>
      <c r="G316" s="12"/>
      <c r="H316" s="12"/>
      <c r="BX316" s="2"/>
      <c r="CK316" s="27"/>
      <c r="DH316" s="1"/>
      <c r="DI316" s="1"/>
      <c r="DJ316" s="1"/>
      <c r="DK316" s="1"/>
      <c r="DL316" s="1"/>
    </row>
    <row r="317" spans="1:117" x14ac:dyDescent="0.2">
      <c r="A317" s="27" t="s">
        <v>218</v>
      </c>
      <c r="C317" s="49">
        <v>10473</v>
      </c>
      <c r="D317" s="49">
        <v>1509</v>
      </c>
      <c r="E317" s="51">
        <v>23534</v>
      </c>
      <c r="F317" s="55">
        <v>13793</v>
      </c>
      <c r="G317" s="1">
        <v>320</v>
      </c>
      <c r="H317" s="1">
        <f t="shared" ref="H317:H326" si="180">SUM(B317:G317)</f>
        <v>49629</v>
      </c>
      <c r="CA317" s="27" t="s">
        <v>25</v>
      </c>
      <c r="CB317" s="27" t="s">
        <v>25</v>
      </c>
      <c r="DH317" s="1">
        <f t="shared" ref="DH317:DH326" si="181">100*C317/H317</f>
        <v>21.102581152148947</v>
      </c>
      <c r="DI317" s="1">
        <f t="shared" ref="DI317:DI326" si="182">100*D317/H317</f>
        <v>3.0405609623405669</v>
      </c>
      <c r="DJ317" s="31">
        <f t="shared" ref="DJ317:DJ326" si="183">100*E317/H317</f>
        <v>47.4198553265228</v>
      </c>
      <c r="DK317" s="27">
        <f t="shared" ref="DK317:DK326" si="184">100*F317/H317</f>
        <v>27.792218259485381</v>
      </c>
      <c r="DL317" s="1">
        <f t="shared" ref="DL317:DL326" si="185">100*G317/H317</f>
        <v>0.64478429950230709</v>
      </c>
      <c r="DM317" s="27" t="s">
        <v>613</v>
      </c>
    </row>
    <row r="318" spans="1:117" x14ac:dyDescent="0.2">
      <c r="A318" s="27" t="s">
        <v>216</v>
      </c>
      <c r="C318" s="49">
        <v>8221</v>
      </c>
      <c r="D318" s="49">
        <v>1217</v>
      </c>
      <c r="E318" s="51">
        <v>21021</v>
      </c>
      <c r="F318" s="55">
        <v>18556</v>
      </c>
      <c r="G318" s="35">
        <v>98</v>
      </c>
      <c r="H318" s="1">
        <f>SUM(B318:G318)</f>
        <v>49113</v>
      </c>
      <c r="DH318" s="1">
        <f t="shared" si="181"/>
        <v>16.738948954451978</v>
      </c>
      <c r="DI318" s="1">
        <f t="shared" si="182"/>
        <v>2.4779589925274368</v>
      </c>
      <c r="DJ318" s="31">
        <f t="shared" si="183"/>
        <v>42.801294972817786</v>
      </c>
      <c r="DK318" s="2">
        <f t="shared" si="184"/>
        <v>37.782257243499686</v>
      </c>
      <c r="DL318" s="1">
        <f t="shared" si="185"/>
        <v>0.19953983670311323</v>
      </c>
      <c r="DM318" s="28" t="s">
        <v>544</v>
      </c>
    </row>
    <row r="319" spans="1:117" x14ac:dyDescent="0.2">
      <c r="A319" s="27" t="s">
        <v>217</v>
      </c>
      <c r="C319" s="49">
        <v>14325</v>
      </c>
      <c r="D319" s="49">
        <v>1257</v>
      </c>
      <c r="E319" s="51">
        <v>25357</v>
      </c>
      <c r="F319" s="55">
        <v>7936</v>
      </c>
      <c r="H319" s="1">
        <f>SUM(B319:G319)</f>
        <v>48875</v>
      </c>
      <c r="DH319" s="2">
        <f t="shared" si="181"/>
        <v>29.309462915601024</v>
      </c>
      <c r="DI319" s="1">
        <f t="shared" si="182"/>
        <v>2.5718670076726342</v>
      </c>
      <c r="DJ319" s="31">
        <f t="shared" si="183"/>
        <v>51.881329923273654</v>
      </c>
      <c r="DK319" s="1">
        <f t="shared" si="184"/>
        <v>16.237340153452685</v>
      </c>
      <c r="DL319" s="1">
        <f t="shared" si="185"/>
        <v>0</v>
      </c>
      <c r="DM319" s="27" t="s">
        <v>548</v>
      </c>
    </row>
    <row r="320" spans="1:117" x14ac:dyDescent="0.2">
      <c r="A320" s="27" t="s">
        <v>196</v>
      </c>
      <c r="C320" s="49">
        <v>7605</v>
      </c>
      <c r="D320" s="50">
        <v>752</v>
      </c>
      <c r="E320" s="55">
        <v>12940</v>
      </c>
      <c r="F320" s="51">
        <v>15974</v>
      </c>
      <c r="H320" s="1">
        <f>SUM(B320:G320)</f>
        <v>37271</v>
      </c>
      <c r="DH320" s="27">
        <f t="shared" si="181"/>
        <v>20.404604115800488</v>
      </c>
      <c r="DI320" s="1">
        <f t="shared" si="182"/>
        <v>2.0176544766708702</v>
      </c>
      <c r="DJ320" s="1">
        <f t="shared" si="183"/>
        <v>34.718682085267368</v>
      </c>
      <c r="DK320" s="31">
        <f t="shared" si="184"/>
        <v>42.859059322261274</v>
      </c>
      <c r="DL320" s="1">
        <f t="shared" si="185"/>
        <v>0</v>
      </c>
      <c r="DM320" s="27" t="s">
        <v>138</v>
      </c>
    </row>
    <row r="321" spans="1:122" x14ac:dyDescent="0.2">
      <c r="A321" s="27" t="s">
        <v>197</v>
      </c>
      <c r="C321" s="49">
        <v>9820</v>
      </c>
      <c r="D321" s="50">
        <v>927</v>
      </c>
      <c r="E321" s="57">
        <v>14111</v>
      </c>
      <c r="F321" s="51">
        <v>16516</v>
      </c>
      <c r="H321" s="1">
        <f t="shared" si="180"/>
        <v>41374</v>
      </c>
      <c r="DH321" s="1">
        <f t="shared" si="181"/>
        <v>23.734712621453088</v>
      </c>
      <c r="DI321" s="1">
        <f t="shared" si="182"/>
        <v>2.2405375356504083</v>
      </c>
      <c r="DJ321" s="1">
        <f t="shared" si="183"/>
        <v>34.105960264900659</v>
      </c>
      <c r="DK321" s="31">
        <f t="shared" si="184"/>
        <v>39.918789577995845</v>
      </c>
      <c r="DL321" s="1">
        <f t="shared" si="185"/>
        <v>0</v>
      </c>
      <c r="DM321" s="27" t="s">
        <v>139</v>
      </c>
    </row>
    <row r="322" spans="1:122" x14ac:dyDescent="0.2">
      <c r="A322" s="27" t="s">
        <v>104</v>
      </c>
      <c r="C322" s="49">
        <v>13615</v>
      </c>
      <c r="D322" s="50">
        <v>934</v>
      </c>
      <c r="E322" s="51">
        <v>19582</v>
      </c>
      <c r="F322" s="57">
        <v>9543</v>
      </c>
      <c r="G322" s="35">
        <v>83</v>
      </c>
      <c r="H322" s="1">
        <f t="shared" si="180"/>
        <v>43757</v>
      </c>
      <c r="DH322" s="2">
        <f t="shared" si="181"/>
        <v>31.115021596544551</v>
      </c>
      <c r="DI322" s="1">
        <f t="shared" si="182"/>
        <v>2.1345156203578854</v>
      </c>
      <c r="DJ322" s="31">
        <f t="shared" si="183"/>
        <v>44.751696871357723</v>
      </c>
      <c r="DK322" s="1">
        <f t="shared" si="184"/>
        <v>21.809081975455356</v>
      </c>
      <c r="DL322" s="1">
        <f t="shared" si="185"/>
        <v>0.18968393628448019</v>
      </c>
      <c r="DM322" s="27" t="s">
        <v>545</v>
      </c>
    </row>
    <row r="323" spans="1:122" x14ac:dyDescent="0.2">
      <c r="A323" s="27" t="s">
        <v>198</v>
      </c>
      <c r="C323" s="49">
        <v>7775</v>
      </c>
      <c r="D323" s="49">
        <v>6155</v>
      </c>
      <c r="E323" s="51">
        <v>20069</v>
      </c>
      <c r="F323" s="57">
        <v>10339</v>
      </c>
      <c r="G323" s="35">
        <v>270</v>
      </c>
      <c r="H323" s="1">
        <f t="shared" si="180"/>
        <v>44608</v>
      </c>
      <c r="DH323" s="1">
        <f t="shared" si="181"/>
        <v>17.429609038737446</v>
      </c>
      <c r="DI323" s="1">
        <f t="shared" si="182"/>
        <v>13.797973457675754</v>
      </c>
      <c r="DJ323" s="31">
        <f t="shared" si="183"/>
        <v>44.989687948350074</v>
      </c>
      <c r="DK323" s="27">
        <f t="shared" si="184"/>
        <v>23.177456958393112</v>
      </c>
      <c r="DL323" s="1">
        <f t="shared" si="185"/>
        <v>0.60527259684361545</v>
      </c>
      <c r="DM323" s="28" t="s">
        <v>546</v>
      </c>
    </row>
    <row r="324" spans="1:122" x14ac:dyDescent="0.2">
      <c r="A324" s="27" t="s">
        <v>199</v>
      </c>
      <c r="C324" s="49">
        <v>8876</v>
      </c>
      <c r="D324" s="49">
        <v>2201</v>
      </c>
      <c r="E324" s="51">
        <v>18523</v>
      </c>
      <c r="F324" s="57">
        <v>12483</v>
      </c>
      <c r="H324" s="1">
        <f t="shared" si="180"/>
        <v>42083</v>
      </c>
      <c r="DH324" s="1">
        <f t="shared" si="181"/>
        <v>21.091652211106624</v>
      </c>
      <c r="DI324" s="1">
        <f t="shared" si="182"/>
        <v>5.230140436755935</v>
      </c>
      <c r="DJ324" s="31">
        <f t="shared" si="183"/>
        <v>44.015398141767463</v>
      </c>
      <c r="DK324" s="27">
        <f t="shared" si="184"/>
        <v>29.662809210369982</v>
      </c>
      <c r="DL324" s="1">
        <f t="shared" si="185"/>
        <v>0</v>
      </c>
      <c r="DM324" s="27" t="s">
        <v>547</v>
      </c>
    </row>
    <row r="325" spans="1:122" x14ac:dyDescent="0.2">
      <c r="A325" s="27" t="s">
        <v>105</v>
      </c>
      <c r="C325" s="49">
        <v>8751</v>
      </c>
      <c r="D325" s="50">
        <v>501</v>
      </c>
      <c r="E325" s="51">
        <v>10918</v>
      </c>
      <c r="F325" s="57">
        <v>10420</v>
      </c>
      <c r="G325" s="1">
        <v>162</v>
      </c>
      <c r="H325" s="1">
        <f t="shared" si="180"/>
        <v>30752</v>
      </c>
      <c r="BY325" s="20"/>
      <c r="CA325" s="12"/>
      <c r="CB325" s="12"/>
      <c r="CC325" s="12"/>
      <c r="CD325" s="12"/>
      <c r="CE325" s="12"/>
      <c r="CG325" s="12"/>
      <c r="CH325" s="12"/>
      <c r="CI325" s="12"/>
      <c r="CJ325" s="12"/>
      <c r="CK325" s="12"/>
      <c r="CL325" s="12"/>
      <c r="CM325" s="12"/>
      <c r="CN325" s="12"/>
      <c r="CP325" s="17"/>
      <c r="CQ325" s="17"/>
      <c r="CR325" s="17"/>
      <c r="CS325" s="17"/>
      <c r="CT325" s="17"/>
      <c r="DH325" s="27">
        <f t="shared" si="181"/>
        <v>28.456685744016649</v>
      </c>
      <c r="DI325" s="1">
        <f t="shared" si="182"/>
        <v>1.6291623309053069</v>
      </c>
      <c r="DJ325" s="31">
        <f t="shared" si="183"/>
        <v>35.503381893860563</v>
      </c>
      <c r="DK325" s="1">
        <f t="shared" si="184"/>
        <v>33.883975026014568</v>
      </c>
      <c r="DL325" s="1">
        <f t="shared" si="185"/>
        <v>0.52679500520291367</v>
      </c>
      <c r="DM325" s="27" t="s">
        <v>549</v>
      </c>
    </row>
    <row r="326" spans="1:122" x14ac:dyDescent="0.2">
      <c r="A326" s="2" t="s">
        <v>131</v>
      </c>
      <c r="C326" s="7">
        <f>SUM(C317:C325)</f>
        <v>89461</v>
      </c>
      <c r="D326" s="7">
        <f>SUM(D316:D325)</f>
        <v>15453</v>
      </c>
      <c r="E326" s="7">
        <f>SUM(E317:E325)</f>
        <v>166055</v>
      </c>
      <c r="F326" s="7">
        <f>SUM(F317:F325)</f>
        <v>115560</v>
      </c>
      <c r="G326" s="7">
        <f>SUM(G317:G325)</f>
        <v>933</v>
      </c>
      <c r="H326" s="1">
        <f t="shared" si="180"/>
        <v>387462</v>
      </c>
      <c r="CA326" s="1">
        <v>7</v>
      </c>
      <c r="CB326" s="1">
        <v>2</v>
      </c>
      <c r="CG326" s="1">
        <v>4</v>
      </c>
      <c r="CH326" s="1">
        <v>2</v>
      </c>
      <c r="CK326" s="18">
        <v>2</v>
      </c>
      <c r="CM326" s="18"/>
      <c r="CN326" s="1">
        <v>1</v>
      </c>
      <c r="CP326" s="2">
        <f>CE326+CK326</f>
        <v>2</v>
      </c>
      <c r="CQ326" s="2">
        <f>CF326+CL326</f>
        <v>0</v>
      </c>
      <c r="CR326" s="2">
        <f>CG326+CM326</f>
        <v>4</v>
      </c>
      <c r="CS326" s="2">
        <f>CH326+CN326</f>
        <v>3</v>
      </c>
      <c r="CT326" s="2"/>
      <c r="CV326" s="1">
        <f>9*C326/(B326+C326+D326+E326+F326)</f>
        <v>2.0830235247549345</v>
      </c>
      <c r="CW326" s="1">
        <f>9*D326/(B326+C326+D326+E326+F326)</f>
        <v>0.3598100013194353</v>
      </c>
      <c r="CX326" s="1">
        <f>9*E326/(B326+C326+D326+E326+F326)</f>
        <v>3.8664498653399875</v>
      </c>
      <c r="CY326" s="1">
        <f>9*F326/(B326+C326+D326+E326+F326)</f>
        <v>2.6907166085856429</v>
      </c>
      <c r="DH326" s="1">
        <f t="shared" si="181"/>
        <v>23.088973886471447</v>
      </c>
      <c r="DI326" s="1">
        <f t="shared" si="182"/>
        <v>3.9882620747324897</v>
      </c>
      <c r="DJ326" s="1">
        <f t="shared" si="183"/>
        <v>42.85710598716777</v>
      </c>
      <c r="DK326" s="1">
        <f t="shared" si="184"/>
        <v>29.824860244359446</v>
      </c>
      <c r="DL326" s="1">
        <f t="shared" si="185"/>
        <v>0.24079780726884184</v>
      </c>
      <c r="DM326" s="3" t="s">
        <v>669</v>
      </c>
    </row>
    <row r="327" spans="1:122" x14ac:dyDescent="0.2">
      <c r="A327" s="27" t="s">
        <v>26</v>
      </c>
      <c r="B327" s="27"/>
      <c r="C327" s="25"/>
      <c r="D327" s="25"/>
      <c r="E327" s="25"/>
      <c r="F327" s="25"/>
      <c r="G327" s="25"/>
      <c r="H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"/>
      <c r="CQ327" s="2"/>
      <c r="CR327" s="2"/>
      <c r="CS327" s="2"/>
      <c r="CT327" s="27"/>
      <c r="CU327" s="27"/>
      <c r="CV327" s="27">
        <f>5*C326/(C326+D326+F326)</f>
        <v>2.0288333318214393</v>
      </c>
      <c r="CW327" s="27">
        <f>5*D326/(C326+D326+F326)</f>
        <v>0.35044948610720539</v>
      </c>
      <c r="CX327" s="27"/>
      <c r="CY327" s="27">
        <f>5*F326/(C326+D326+F326)</f>
        <v>2.6207171820713553</v>
      </c>
      <c r="DH327" s="1"/>
      <c r="DI327" s="1"/>
      <c r="DJ327" s="1"/>
      <c r="DK327" s="1"/>
      <c r="DL327" s="1"/>
      <c r="DM327" s="3"/>
    </row>
    <row r="328" spans="1:122" x14ac:dyDescent="0.2">
      <c r="A328" s="2"/>
      <c r="C328" s="7"/>
      <c r="D328" s="7"/>
      <c r="E328" s="7"/>
      <c r="F328" s="7"/>
      <c r="G328" s="7"/>
      <c r="BX328" s="2" t="s">
        <v>147</v>
      </c>
      <c r="CE328" s="1" t="s">
        <v>29</v>
      </c>
      <c r="CK328" s="27" t="s">
        <v>43</v>
      </c>
      <c r="CP328" s="1" t="s">
        <v>4</v>
      </c>
      <c r="CV328" s="1" t="s">
        <v>24</v>
      </c>
    </row>
    <row r="329" spans="1:122" x14ac:dyDescent="0.2">
      <c r="C329" s="12" t="s">
        <v>9</v>
      </c>
      <c r="D329" s="12" t="s">
        <v>10</v>
      </c>
      <c r="E329" s="12" t="s">
        <v>11</v>
      </c>
      <c r="F329" s="12" t="s">
        <v>12</v>
      </c>
      <c r="G329" s="12" t="s">
        <v>13</v>
      </c>
      <c r="H329" s="12" t="s">
        <v>14</v>
      </c>
      <c r="BY329" s="12" t="s">
        <v>16</v>
      </c>
      <c r="BZ329" s="1" t="s">
        <v>17</v>
      </c>
      <c r="CA329" s="12" t="s">
        <v>18</v>
      </c>
      <c r="CB329" s="12" t="s">
        <v>19</v>
      </c>
      <c r="CC329" s="12" t="s">
        <v>20</v>
      </c>
      <c r="CE329" s="27" t="s">
        <v>22</v>
      </c>
      <c r="CF329" s="27" t="s">
        <v>17</v>
      </c>
      <c r="CG329" s="27" t="s">
        <v>11</v>
      </c>
      <c r="CH329" s="27" t="s">
        <v>12</v>
      </c>
      <c r="CK329" s="27" t="s">
        <v>22</v>
      </c>
      <c r="CL329" s="27" t="s">
        <v>17</v>
      </c>
      <c r="CM329" s="27" t="s">
        <v>11</v>
      </c>
      <c r="CN329" s="27" t="s">
        <v>12</v>
      </c>
      <c r="CP329" s="27" t="s">
        <v>22</v>
      </c>
      <c r="CQ329" s="27" t="s">
        <v>17</v>
      </c>
      <c r="CR329" s="27" t="s">
        <v>11</v>
      </c>
      <c r="CS329" s="27" t="s">
        <v>12</v>
      </c>
      <c r="CU329" s="27" t="s">
        <v>25</v>
      </c>
      <c r="CV329" s="1" t="s">
        <v>22</v>
      </c>
      <c r="CW329" s="1" t="s">
        <v>17</v>
      </c>
      <c r="CX329" s="1" t="s">
        <v>11</v>
      </c>
      <c r="CY329" s="1" t="s">
        <v>12</v>
      </c>
      <c r="DA329" s="1" t="s">
        <v>15</v>
      </c>
      <c r="DB329" s="1" t="s">
        <v>22</v>
      </c>
      <c r="DC329" s="1" t="s">
        <v>17</v>
      </c>
      <c r="DD329" s="1" t="s">
        <v>11</v>
      </c>
      <c r="DE329" s="1" t="s">
        <v>12</v>
      </c>
      <c r="DF329" s="1" t="s">
        <v>21</v>
      </c>
      <c r="DG329" s="1" t="s">
        <v>15</v>
      </c>
      <c r="DH329" s="1" t="s">
        <v>22</v>
      </c>
      <c r="DI329" s="1" t="s">
        <v>17</v>
      </c>
      <c r="DJ329" s="1" t="s">
        <v>11</v>
      </c>
      <c r="DK329" s="1" t="s">
        <v>12</v>
      </c>
      <c r="DL329" s="1" t="s">
        <v>13</v>
      </c>
    </row>
    <row r="330" spans="1:122" x14ac:dyDescent="0.2">
      <c r="A330" s="2" t="s">
        <v>801</v>
      </c>
      <c r="C330" s="29">
        <f>SUM(C332:C346)</f>
        <v>224527</v>
      </c>
      <c r="D330" s="29">
        <f t="shared" ref="D330:G330" si="186">SUM(D332:D346)</f>
        <v>18944</v>
      </c>
      <c r="E330" s="29">
        <f t="shared" si="186"/>
        <v>268280</v>
      </c>
      <c r="F330" s="29">
        <f t="shared" si="186"/>
        <v>81960</v>
      </c>
      <c r="G330" s="29">
        <f t="shared" si="186"/>
        <v>6792</v>
      </c>
      <c r="H330" s="1">
        <f t="shared" ref="H330:H346" si="187">SUM(B330:G330)</f>
        <v>600503</v>
      </c>
      <c r="BY330" s="29">
        <v>5</v>
      </c>
      <c r="BZ330" s="29" t="s">
        <v>25</v>
      </c>
      <c r="CA330" s="29">
        <v>7</v>
      </c>
      <c r="CB330" s="29">
        <v>2</v>
      </c>
      <c r="CC330" s="29">
        <v>0</v>
      </c>
      <c r="CD330" s="29" t="s">
        <v>25</v>
      </c>
      <c r="CE330" s="29">
        <v>3</v>
      </c>
      <c r="CF330" s="29">
        <v>0</v>
      </c>
      <c r="CG330" s="29">
        <v>5</v>
      </c>
      <c r="CH330" s="29">
        <v>1</v>
      </c>
      <c r="CI330" s="29">
        <v>0</v>
      </c>
      <c r="CJ330" s="29">
        <v>0</v>
      </c>
      <c r="CK330" s="29">
        <v>2</v>
      </c>
      <c r="CL330" s="29">
        <v>1</v>
      </c>
      <c r="CM330" s="29">
        <v>1</v>
      </c>
      <c r="CN330" s="29">
        <v>1</v>
      </c>
      <c r="CP330" s="2">
        <f>CE330+CK330</f>
        <v>5</v>
      </c>
      <c r="CQ330" s="2">
        <f>CF330+CL330</f>
        <v>1</v>
      </c>
      <c r="CR330" s="2">
        <f>CG330+CM330</f>
        <v>6</v>
      </c>
      <c r="CS330" s="2">
        <f>CH330+CN330</f>
        <v>2</v>
      </c>
      <c r="CT330" s="2">
        <f>CI330</f>
        <v>0</v>
      </c>
      <c r="CV330" s="1">
        <f>14*C330/(C330+D330+E330+F330)</f>
        <v>5.294458078088498</v>
      </c>
      <c r="CW330" s="1">
        <f>14*D330/(C330+D330+E330+F330)</f>
        <v>0.44670892067015772</v>
      </c>
      <c r="CX330" s="1">
        <f>14*E330/(C330+D330+E330+F330)</f>
        <v>6.3261755298453286</v>
      </c>
      <c r="CY330" s="1">
        <f>14*F330/(C330+D330+E330+F330)</f>
        <v>1.9326574713960158</v>
      </c>
      <c r="DB330" s="1">
        <v>5</v>
      </c>
      <c r="DC330" s="1">
        <v>1</v>
      </c>
      <c r="DD330" s="1">
        <v>6</v>
      </c>
      <c r="DE330" s="1">
        <v>2</v>
      </c>
      <c r="DH330" s="27">
        <f t="shared" ref="DH330:DH346" si="188">100*C330/H330</f>
        <v>37.389821532948211</v>
      </c>
      <c r="DI330" s="1">
        <f t="shared" ref="DI330:DI346" si="189">100*D330/H330</f>
        <v>3.1546886526795035</v>
      </c>
      <c r="DJ330" s="1">
        <f t="shared" ref="DJ330:DJ346" si="190">100*E330/H330</f>
        <v>44.675880053888157</v>
      </c>
      <c r="DK330" s="1">
        <f t="shared" ref="DK330:DK346" si="191">100*F330/H330</f>
        <v>13.648557958911113</v>
      </c>
      <c r="DL330" s="1">
        <f t="shared" ref="DL330:DL346" si="192">100*G330/H330</f>
        <v>1.1310518015730147</v>
      </c>
      <c r="DM330" s="3" t="s">
        <v>25</v>
      </c>
      <c r="DO330" s="1">
        <f>C330/BY330</f>
        <v>44905.4</v>
      </c>
      <c r="DQ330" s="1">
        <f>E330/CA330</f>
        <v>38325.714285714283</v>
      </c>
      <c r="DR330" s="1">
        <f>F330/CB330</f>
        <v>40980</v>
      </c>
    </row>
    <row r="331" spans="1:122" x14ac:dyDescent="0.2">
      <c r="A331" s="2" t="s">
        <v>401</v>
      </c>
      <c r="C331" s="49">
        <v>224527</v>
      </c>
      <c r="D331" s="49">
        <v>18944</v>
      </c>
      <c r="E331" s="49">
        <v>268280</v>
      </c>
      <c r="F331" s="49">
        <v>81960</v>
      </c>
      <c r="G331" s="29">
        <v>6792</v>
      </c>
      <c r="H331" s="1">
        <f t="shared" si="187"/>
        <v>600503</v>
      </c>
      <c r="BY331" s="5"/>
      <c r="BZ331" s="5"/>
      <c r="CA331" s="5"/>
      <c r="CB331" s="5"/>
      <c r="CE331" s="29" t="s">
        <v>25</v>
      </c>
      <c r="CF331" s="5"/>
      <c r="CG331" s="29" t="s">
        <v>25</v>
      </c>
      <c r="CH331" s="5"/>
      <c r="CK331" s="5"/>
      <c r="CL331" s="5"/>
      <c r="CM331" s="5"/>
      <c r="CN331" s="5"/>
      <c r="CP331" s="2"/>
      <c r="CQ331" s="2"/>
      <c r="CR331" s="2"/>
      <c r="CS331" s="2"/>
      <c r="CT331" s="2"/>
      <c r="CV331" s="1">
        <f>14*C331/(C331+D331+E331+F331)</f>
        <v>5.294458078088498</v>
      </c>
      <c r="CW331" s="1">
        <f>14*D331/(C331+D331+E331+F331)</f>
        <v>0.44670892067015772</v>
      </c>
      <c r="CX331" s="1">
        <f>14*E331/(C331+D331+E331+F331)</f>
        <v>6.3261755298453286</v>
      </c>
      <c r="CY331" s="1">
        <f>14*F331/(C331+D331+E331+F331)</f>
        <v>1.9326574713960158</v>
      </c>
      <c r="DB331" s="1">
        <v>5</v>
      </c>
      <c r="DC331" s="1">
        <v>1</v>
      </c>
      <c r="DD331" s="1">
        <v>6</v>
      </c>
      <c r="DE331" s="1">
        <v>2</v>
      </c>
      <c r="DH331" s="27">
        <f t="shared" si="188"/>
        <v>37.389821532948211</v>
      </c>
      <c r="DI331" s="1">
        <f t="shared" si="189"/>
        <v>3.1546886526795035</v>
      </c>
      <c r="DJ331" s="27">
        <f t="shared" si="190"/>
        <v>44.675880053888157</v>
      </c>
      <c r="DK331" s="1">
        <f t="shared" si="191"/>
        <v>13.648557958911113</v>
      </c>
      <c r="DL331" s="1">
        <f t="shared" si="192"/>
        <v>1.1310518015730147</v>
      </c>
    </row>
    <row r="332" spans="1:122" x14ac:dyDescent="0.2">
      <c r="A332" s="2"/>
      <c r="C332" s="49"/>
      <c r="D332" s="49">
        <v>0</v>
      </c>
      <c r="E332" s="49"/>
      <c r="F332" s="49"/>
      <c r="G332" s="29"/>
      <c r="BY332" s="5"/>
      <c r="BZ332" s="5"/>
      <c r="CA332" s="5"/>
      <c r="CB332" s="5"/>
      <c r="CE332" s="29"/>
      <c r="CF332" s="5"/>
      <c r="CG332" s="29"/>
      <c r="CH332" s="5"/>
      <c r="CK332" s="5"/>
      <c r="CL332" s="5"/>
      <c r="CM332" s="5"/>
      <c r="CN332" s="5"/>
      <c r="CP332" s="2"/>
      <c r="CQ332" s="2"/>
      <c r="CR332" s="2"/>
      <c r="CS332" s="2"/>
      <c r="CT332" s="2"/>
      <c r="DH332" s="27"/>
      <c r="DI332" s="27" t="s">
        <v>25</v>
      </c>
      <c r="DJ332" s="27"/>
      <c r="DK332" s="1"/>
      <c r="DL332" s="1"/>
    </row>
    <row r="333" spans="1:122" x14ac:dyDescent="0.2">
      <c r="A333" s="27" t="s">
        <v>311</v>
      </c>
      <c r="C333" s="55">
        <v>18408</v>
      </c>
      <c r="D333" s="55">
        <v>1376</v>
      </c>
      <c r="E333" s="51">
        <v>24531</v>
      </c>
      <c r="F333" s="55">
        <v>2842</v>
      </c>
      <c r="H333" s="1">
        <f t="shared" si="187"/>
        <v>47157</v>
      </c>
      <c r="BY333" s="12"/>
      <c r="CA333" s="12"/>
      <c r="CB333" s="12"/>
      <c r="CC333" s="12"/>
      <c r="CD333" s="12"/>
      <c r="CE333" s="12"/>
      <c r="CG333" s="12"/>
      <c r="CH333" s="12"/>
      <c r="CI333" s="12"/>
      <c r="CJ333" s="12"/>
      <c r="CK333" s="12"/>
      <c r="CL333" s="12"/>
      <c r="CM333" s="12"/>
      <c r="CN333" s="12"/>
      <c r="DH333" s="2">
        <f t="shared" si="188"/>
        <v>39.035562058655131</v>
      </c>
      <c r="DI333" s="1">
        <f t="shared" si="189"/>
        <v>2.9179125050363677</v>
      </c>
      <c r="DJ333" s="31">
        <f t="shared" si="190"/>
        <v>52.019848590877281</v>
      </c>
      <c r="DK333" s="1">
        <f t="shared" si="191"/>
        <v>6.0266768454312194</v>
      </c>
      <c r="DL333" s="1">
        <f t="shared" si="192"/>
        <v>0</v>
      </c>
      <c r="DM333" s="28" t="s">
        <v>733</v>
      </c>
    </row>
    <row r="334" spans="1:122" x14ac:dyDescent="0.2">
      <c r="A334" s="27" t="s">
        <v>106</v>
      </c>
      <c r="C334" s="55">
        <v>15102</v>
      </c>
      <c r="D334" s="55">
        <v>1677</v>
      </c>
      <c r="E334" s="51">
        <v>31993</v>
      </c>
      <c r="F334" s="55">
        <v>4799</v>
      </c>
      <c r="H334" s="1">
        <f t="shared" si="187"/>
        <v>53571</v>
      </c>
      <c r="DH334" s="2">
        <f t="shared" si="188"/>
        <v>28.190625525004201</v>
      </c>
      <c r="DI334" s="1">
        <f t="shared" si="189"/>
        <v>3.1304250434003471</v>
      </c>
      <c r="DJ334" s="31">
        <f t="shared" si="190"/>
        <v>59.720744432622126</v>
      </c>
      <c r="DK334" s="1">
        <f t="shared" si="191"/>
        <v>8.9582049989733257</v>
      </c>
      <c r="DL334" s="1">
        <f t="shared" si="192"/>
        <v>0</v>
      </c>
      <c r="DM334" s="27" t="s">
        <v>736</v>
      </c>
    </row>
    <row r="335" spans="1:122" x14ac:dyDescent="0.2">
      <c r="A335" s="27" t="s">
        <v>107</v>
      </c>
      <c r="C335" s="55">
        <v>16709</v>
      </c>
      <c r="D335" s="23">
        <v>990</v>
      </c>
      <c r="E335" s="51">
        <v>28096</v>
      </c>
      <c r="F335" s="55">
        <v>2404</v>
      </c>
      <c r="H335" s="1">
        <f t="shared" si="187"/>
        <v>48199</v>
      </c>
      <c r="DH335" s="27">
        <f t="shared" si="188"/>
        <v>34.666694329757881</v>
      </c>
      <c r="DI335" s="1">
        <f t="shared" si="189"/>
        <v>2.0539845225004667</v>
      </c>
      <c r="DJ335" s="31">
        <f t="shared" si="190"/>
        <v>58.29166580219507</v>
      </c>
      <c r="DK335" s="1">
        <f t="shared" si="191"/>
        <v>4.987655345546588</v>
      </c>
      <c r="DL335" s="1">
        <f t="shared" si="192"/>
        <v>0</v>
      </c>
      <c r="DM335" s="27" t="s">
        <v>735</v>
      </c>
    </row>
    <row r="336" spans="1:122" x14ac:dyDescent="0.2">
      <c r="A336" s="27" t="s">
        <v>310</v>
      </c>
      <c r="C336" s="55">
        <v>14005</v>
      </c>
      <c r="D336" s="55">
        <v>1119</v>
      </c>
      <c r="E336" s="51">
        <v>28530</v>
      </c>
      <c r="F336" s="55">
        <v>5169</v>
      </c>
      <c r="H336" s="1">
        <f t="shared" si="187"/>
        <v>48823</v>
      </c>
      <c r="DH336" s="27">
        <f t="shared" si="188"/>
        <v>28.685250803924379</v>
      </c>
      <c r="DI336" s="1">
        <f t="shared" si="189"/>
        <v>2.2919525633410482</v>
      </c>
      <c r="DJ336" s="31">
        <f t="shared" si="190"/>
        <v>58.435573397783834</v>
      </c>
      <c r="DK336" s="1">
        <f t="shared" si="191"/>
        <v>10.58722323495074</v>
      </c>
      <c r="DL336" s="1">
        <f t="shared" si="192"/>
        <v>0</v>
      </c>
      <c r="DM336" s="27" t="s">
        <v>550</v>
      </c>
    </row>
    <row r="337" spans="1:122" x14ac:dyDescent="0.2">
      <c r="A337" s="27" t="s">
        <v>312</v>
      </c>
      <c r="C337" s="55">
        <v>14648</v>
      </c>
      <c r="D337" s="55">
        <v>1016</v>
      </c>
      <c r="E337" s="55">
        <v>12713</v>
      </c>
      <c r="F337" s="51">
        <v>14709</v>
      </c>
      <c r="H337" s="1">
        <f>SUM(B337:G337)</f>
        <v>43086</v>
      </c>
      <c r="DH337" s="27">
        <f t="shared" si="188"/>
        <v>33.997122034999769</v>
      </c>
      <c r="DI337" s="1">
        <f t="shared" si="189"/>
        <v>2.3580745485772643</v>
      </c>
      <c r="DJ337" s="1">
        <f t="shared" si="190"/>
        <v>29.506104070927911</v>
      </c>
      <c r="DK337" s="31">
        <f t="shared" si="191"/>
        <v>34.138699345495056</v>
      </c>
      <c r="DL337" s="1">
        <f t="shared" si="192"/>
        <v>0</v>
      </c>
      <c r="DM337" s="27" t="s">
        <v>738</v>
      </c>
    </row>
    <row r="338" spans="1:122" x14ac:dyDescent="0.2">
      <c r="A338" s="27" t="s">
        <v>313</v>
      </c>
      <c r="C338" s="55">
        <v>17478</v>
      </c>
      <c r="D338" s="23">
        <v>783</v>
      </c>
      <c r="E338" s="51">
        <v>18717</v>
      </c>
      <c r="F338" s="55">
        <v>6270</v>
      </c>
      <c r="G338" s="35">
        <v>627</v>
      </c>
      <c r="H338" s="1">
        <f>SUM(B338:G338)</f>
        <v>43875</v>
      </c>
      <c r="DH338" s="2">
        <f t="shared" si="188"/>
        <v>39.835897435897436</v>
      </c>
      <c r="DI338" s="1">
        <f t="shared" si="189"/>
        <v>1.7846153846153847</v>
      </c>
      <c r="DJ338" s="31">
        <f t="shared" si="190"/>
        <v>42.659829059829057</v>
      </c>
      <c r="DK338" s="27">
        <f t="shared" si="191"/>
        <v>14.290598290598291</v>
      </c>
      <c r="DL338" s="1">
        <f t="shared" si="192"/>
        <v>1.4290598290598291</v>
      </c>
      <c r="DM338" s="28" t="s">
        <v>734</v>
      </c>
    </row>
    <row r="339" spans="1:122" x14ac:dyDescent="0.2">
      <c r="A339" s="27" t="s">
        <v>109</v>
      </c>
      <c r="C339" s="55">
        <v>5193</v>
      </c>
      <c r="D339" s="23">
        <v>826</v>
      </c>
      <c r="E339" s="51">
        <v>23402</v>
      </c>
      <c r="F339" s="55">
        <v>4543</v>
      </c>
      <c r="G339" s="35"/>
      <c r="H339" s="1">
        <f>SUM(B339:G339)</f>
        <v>33964</v>
      </c>
      <c r="DH339" s="1">
        <f t="shared" si="188"/>
        <v>15.289718525497586</v>
      </c>
      <c r="DI339" s="1">
        <f t="shared" si="189"/>
        <v>2.4319868095630666</v>
      </c>
      <c r="DJ339" s="31">
        <f t="shared" si="190"/>
        <v>68.902367212342483</v>
      </c>
      <c r="DK339" s="27">
        <f t="shared" si="191"/>
        <v>13.375927452596867</v>
      </c>
      <c r="DL339" s="1">
        <f t="shared" si="192"/>
        <v>0</v>
      </c>
      <c r="DM339" s="27" t="s">
        <v>551</v>
      </c>
    </row>
    <row r="340" spans="1:122" x14ac:dyDescent="0.2">
      <c r="A340" s="27" t="s">
        <v>108</v>
      </c>
      <c r="C340" s="55">
        <v>4189</v>
      </c>
      <c r="D340" s="55">
        <v>1379</v>
      </c>
      <c r="E340" s="51">
        <v>18471</v>
      </c>
      <c r="F340" s="55">
        <v>9490</v>
      </c>
      <c r="G340" s="1">
        <v>356</v>
      </c>
      <c r="H340" s="1">
        <f t="shared" si="187"/>
        <v>33885</v>
      </c>
      <c r="DH340" s="1">
        <f t="shared" si="188"/>
        <v>12.36240224288033</v>
      </c>
      <c r="DI340" s="1">
        <f t="shared" si="189"/>
        <v>4.0696473365796075</v>
      </c>
      <c r="DJ340" s="31">
        <f t="shared" si="190"/>
        <v>54.510845506861443</v>
      </c>
      <c r="DK340" s="27">
        <f t="shared" si="191"/>
        <v>28.006492548325216</v>
      </c>
      <c r="DL340" s="1">
        <f t="shared" si="192"/>
        <v>1.0506123653534012</v>
      </c>
      <c r="DM340" s="28" t="s">
        <v>737</v>
      </c>
    </row>
    <row r="341" spans="1:122" x14ac:dyDescent="0.2">
      <c r="A341" s="27" t="s">
        <v>314</v>
      </c>
      <c r="C341" s="51">
        <v>25617</v>
      </c>
      <c r="D341" s="55">
        <v>1707</v>
      </c>
      <c r="E341" s="55">
        <v>15508</v>
      </c>
      <c r="F341" s="55">
        <v>5649</v>
      </c>
      <c r="G341" s="50">
        <v>882</v>
      </c>
      <c r="H341" s="1">
        <f>SUM(B341:G341)</f>
        <v>49363</v>
      </c>
      <c r="DH341" s="31">
        <f t="shared" si="188"/>
        <v>51.895144136296416</v>
      </c>
      <c r="DI341" s="1">
        <f t="shared" si="189"/>
        <v>3.4580556287097624</v>
      </c>
      <c r="DJ341" s="1">
        <f t="shared" si="190"/>
        <v>31.416242934991796</v>
      </c>
      <c r="DK341" s="27">
        <f t="shared" si="191"/>
        <v>11.44379393472844</v>
      </c>
      <c r="DL341" s="1">
        <f t="shared" si="192"/>
        <v>1.7867633652735855</v>
      </c>
      <c r="DM341" s="27" t="s">
        <v>552</v>
      </c>
    </row>
    <row r="342" spans="1:122" x14ac:dyDescent="0.2">
      <c r="A342" s="27" t="s">
        <v>219</v>
      </c>
      <c r="C342" s="51">
        <v>25086</v>
      </c>
      <c r="D342" s="55">
        <v>1779</v>
      </c>
      <c r="E342" s="55">
        <v>15509</v>
      </c>
      <c r="F342" s="55">
        <v>2371</v>
      </c>
      <c r="G342" s="35"/>
      <c r="H342" s="1">
        <f>SUM(B342:G342)</f>
        <v>44745</v>
      </c>
      <c r="DH342" s="31">
        <f>100*C342/H342</f>
        <v>56.064364733489775</v>
      </c>
      <c r="DI342" s="1">
        <f>100*D342/H342</f>
        <v>3.9758632249413344</v>
      </c>
      <c r="DJ342" s="1">
        <f>100*E342/H342</f>
        <v>34.660855961559953</v>
      </c>
      <c r="DK342" s="1">
        <f>100*F342/H342</f>
        <v>5.2989160800089392</v>
      </c>
      <c r="DL342" s="1">
        <f>100*G342/H342</f>
        <v>0</v>
      </c>
      <c r="DM342" s="27" t="s">
        <v>703</v>
      </c>
    </row>
    <row r="343" spans="1:122" x14ac:dyDescent="0.2">
      <c r="A343" s="27" t="s">
        <v>315</v>
      </c>
      <c r="C343" s="51">
        <v>25060</v>
      </c>
      <c r="D343" s="55">
        <v>1637</v>
      </c>
      <c r="E343" s="55">
        <v>10621</v>
      </c>
      <c r="F343" s="55">
        <v>2554</v>
      </c>
      <c r="G343" s="49">
        <v>1315</v>
      </c>
      <c r="H343" s="1">
        <f t="shared" si="187"/>
        <v>41187</v>
      </c>
      <c r="DH343" s="31">
        <f t="shared" si="188"/>
        <v>60.84444120717702</v>
      </c>
      <c r="DI343" s="1">
        <f t="shared" si="189"/>
        <v>3.9745550780586107</v>
      </c>
      <c r="DJ343" s="1">
        <f t="shared" si="190"/>
        <v>25.787262971325905</v>
      </c>
      <c r="DK343" s="1">
        <f t="shared" si="191"/>
        <v>6.2009857479301722</v>
      </c>
      <c r="DL343" s="1">
        <f t="shared" si="192"/>
        <v>3.1927549955082917</v>
      </c>
      <c r="DM343" s="28" t="s">
        <v>553</v>
      </c>
    </row>
    <row r="344" spans="1:122" x14ac:dyDescent="0.2">
      <c r="A344" s="27" t="s">
        <v>316</v>
      </c>
      <c r="C344" s="51">
        <v>20666</v>
      </c>
      <c r="D344" s="55">
        <v>2526</v>
      </c>
      <c r="E344" s="55">
        <v>15338</v>
      </c>
      <c r="F344" s="55">
        <v>2576</v>
      </c>
      <c r="H344" s="1">
        <f t="shared" si="187"/>
        <v>41106</v>
      </c>
      <c r="DH344" s="31">
        <f t="shared" si="188"/>
        <v>50.274899041502458</v>
      </c>
      <c r="DI344" s="27">
        <f t="shared" si="189"/>
        <v>6.145088308276164</v>
      </c>
      <c r="DJ344" s="2">
        <f t="shared" si="190"/>
        <v>37.313287597917579</v>
      </c>
      <c r="DK344" s="27">
        <f t="shared" si="191"/>
        <v>6.2667250523037996</v>
      </c>
      <c r="DL344" s="1">
        <f t="shared" si="192"/>
        <v>0</v>
      </c>
      <c r="DM344" s="27" t="s">
        <v>732</v>
      </c>
    </row>
    <row r="345" spans="1:122" x14ac:dyDescent="0.2">
      <c r="A345" s="27" t="s">
        <v>317</v>
      </c>
      <c r="C345" s="51">
        <v>19276</v>
      </c>
      <c r="D345" s="55">
        <v>1592</v>
      </c>
      <c r="E345" s="55">
        <v>12276</v>
      </c>
      <c r="F345" s="55">
        <v>5097</v>
      </c>
      <c r="G345" s="49">
        <v>3357</v>
      </c>
      <c r="H345" s="1">
        <f t="shared" si="187"/>
        <v>41598</v>
      </c>
      <c r="DH345" s="31">
        <f t="shared" si="188"/>
        <v>46.338766286840716</v>
      </c>
      <c r="DI345" s="1">
        <f t="shared" si="189"/>
        <v>3.8271070724554064</v>
      </c>
      <c r="DJ345" s="1">
        <f t="shared" si="190"/>
        <v>29.511034184335784</v>
      </c>
      <c r="DK345" s="1">
        <f t="shared" si="191"/>
        <v>12.252992932352518</v>
      </c>
      <c r="DL345" s="1">
        <f t="shared" si="192"/>
        <v>8.0700995240155784</v>
      </c>
      <c r="DM345" s="27" t="s">
        <v>708</v>
      </c>
    </row>
    <row r="346" spans="1:122" x14ac:dyDescent="0.2">
      <c r="A346" s="27" t="s">
        <v>318</v>
      </c>
      <c r="C346" s="55">
        <v>3090</v>
      </c>
      <c r="D346" s="23">
        <v>537</v>
      </c>
      <c r="E346" s="55">
        <v>12575</v>
      </c>
      <c r="F346" s="51">
        <v>13487</v>
      </c>
      <c r="G346" s="50">
        <v>255</v>
      </c>
      <c r="H346" s="1">
        <f t="shared" si="187"/>
        <v>29944</v>
      </c>
      <c r="DH346" s="1">
        <f t="shared" si="188"/>
        <v>10.319262623563986</v>
      </c>
      <c r="DI346" s="1">
        <f t="shared" si="189"/>
        <v>1.7933475821533529</v>
      </c>
      <c r="DJ346" s="2">
        <f t="shared" si="190"/>
        <v>41.995057440555705</v>
      </c>
      <c r="DK346" s="31">
        <f t="shared" si="191"/>
        <v>45.04074271974352</v>
      </c>
      <c r="DL346" s="1">
        <f t="shared" si="192"/>
        <v>0.85158963398343579</v>
      </c>
      <c r="DM346" s="28" t="s">
        <v>731</v>
      </c>
    </row>
    <row r="347" spans="1:122" x14ac:dyDescent="0.2">
      <c r="A347" s="27"/>
      <c r="C347" s="55"/>
      <c r="D347" s="23"/>
      <c r="E347" s="55"/>
      <c r="F347" s="51"/>
      <c r="G347" s="50"/>
      <c r="DH347" s="1"/>
      <c r="DI347" s="1"/>
      <c r="DJ347" s="1"/>
      <c r="DK347" s="31"/>
      <c r="DL347" s="1"/>
      <c r="DM347" s="28"/>
    </row>
    <row r="348" spans="1:122" x14ac:dyDescent="0.2">
      <c r="A348" s="2"/>
      <c r="C348" s="29"/>
      <c r="D348" s="29" t="s">
        <v>25</v>
      </c>
      <c r="E348" s="29"/>
      <c r="F348" s="29"/>
      <c r="G348" s="5"/>
      <c r="BX348" s="2" t="s">
        <v>147</v>
      </c>
      <c r="CE348" s="1" t="s">
        <v>29</v>
      </c>
      <c r="CK348" s="1" t="s">
        <v>30</v>
      </c>
      <c r="CO348" s="1" t="s">
        <v>31</v>
      </c>
      <c r="CU348" s="1" t="s">
        <v>24</v>
      </c>
      <c r="DH348" s="1"/>
      <c r="DI348" s="1"/>
      <c r="DJ348" s="1"/>
      <c r="DK348" s="1"/>
      <c r="DL348" s="1"/>
    </row>
    <row r="349" spans="1:122" x14ac:dyDescent="0.2">
      <c r="C349" s="46" t="s">
        <v>9</v>
      </c>
      <c r="D349" s="46" t="s">
        <v>10</v>
      </c>
      <c r="E349" s="46" t="s">
        <v>11</v>
      </c>
      <c r="F349" s="46" t="s">
        <v>12</v>
      </c>
      <c r="G349" s="12" t="s">
        <v>13</v>
      </c>
      <c r="H349" s="12" t="s">
        <v>14</v>
      </c>
      <c r="BY349" s="12" t="s">
        <v>16</v>
      </c>
      <c r="BZ349" s="1" t="s">
        <v>17</v>
      </c>
      <c r="CA349" s="12" t="s">
        <v>18</v>
      </c>
      <c r="CB349" s="12" t="s">
        <v>19</v>
      </c>
      <c r="CC349" s="12" t="s">
        <v>20</v>
      </c>
      <c r="CE349" s="12" t="s">
        <v>16</v>
      </c>
      <c r="CF349" s="1" t="s">
        <v>17</v>
      </c>
      <c r="CG349" s="12" t="s">
        <v>18</v>
      </c>
      <c r="CH349" s="12" t="s">
        <v>19</v>
      </c>
      <c r="CI349" s="12" t="s">
        <v>21</v>
      </c>
      <c r="CJ349" s="12"/>
      <c r="CK349" s="12" t="s">
        <v>22</v>
      </c>
      <c r="CL349" s="12" t="s">
        <v>17</v>
      </c>
      <c r="CM349" s="12" t="s">
        <v>11</v>
      </c>
      <c r="CN349" s="12" t="s">
        <v>12</v>
      </c>
      <c r="CP349" s="17" t="s">
        <v>16</v>
      </c>
      <c r="CQ349" s="17" t="s">
        <v>23</v>
      </c>
      <c r="CR349" s="17" t="s">
        <v>18</v>
      </c>
      <c r="CS349" s="17" t="s">
        <v>19</v>
      </c>
      <c r="CT349" s="17" t="s">
        <v>20</v>
      </c>
      <c r="CU349" s="1" t="s">
        <v>15</v>
      </c>
      <c r="CV349" s="1" t="s">
        <v>22</v>
      </c>
      <c r="CW349" s="1" t="s">
        <v>17</v>
      </c>
      <c r="CX349" s="1" t="s">
        <v>11</v>
      </c>
      <c r="CY349" s="1" t="s">
        <v>12</v>
      </c>
      <c r="DA349" s="1" t="s">
        <v>15</v>
      </c>
      <c r="DB349" s="1" t="s">
        <v>22</v>
      </c>
      <c r="DC349" s="1" t="s">
        <v>17</v>
      </c>
      <c r="DD349" s="1" t="s">
        <v>11</v>
      </c>
      <c r="DE349" s="1" t="s">
        <v>12</v>
      </c>
      <c r="DF349" s="1" t="s">
        <v>21</v>
      </c>
      <c r="DG349" s="1" t="s">
        <v>15</v>
      </c>
      <c r="DH349" s="1" t="s">
        <v>22</v>
      </c>
      <c r="DI349" s="1" t="s">
        <v>17</v>
      </c>
      <c r="DJ349" s="1" t="s">
        <v>11</v>
      </c>
      <c r="DK349" s="1" t="s">
        <v>12</v>
      </c>
      <c r="DL349" s="1" t="s">
        <v>13</v>
      </c>
    </row>
    <row r="350" spans="1:122" x14ac:dyDescent="0.2">
      <c r="A350" s="2" t="s">
        <v>346</v>
      </c>
      <c r="C350" s="29">
        <f>SUM(C352:C365)</f>
        <v>267937</v>
      </c>
      <c r="D350" s="29">
        <f>SUM(D352:D366)</f>
        <v>11527</v>
      </c>
      <c r="E350" s="29">
        <f>SUM(E352:E365)</f>
        <v>131681</v>
      </c>
      <c r="F350" s="29">
        <f>SUM(F352:F365)</f>
        <v>138574</v>
      </c>
      <c r="G350" s="29">
        <f>SUM(G352:G365)</f>
        <v>2176</v>
      </c>
      <c r="H350" s="1">
        <f>SUM(B350:G350)</f>
        <v>551895</v>
      </c>
      <c r="BY350" s="5">
        <v>10</v>
      </c>
      <c r="BZ350" s="5"/>
      <c r="CA350" s="5">
        <v>1</v>
      </c>
      <c r="CB350" s="1">
        <v>3</v>
      </c>
      <c r="CE350" s="5">
        <v>6</v>
      </c>
      <c r="CF350" s="5"/>
      <c r="CG350" s="5">
        <v>1</v>
      </c>
      <c r="CH350" s="5">
        <v>2</v>
      </c>
      <c r="CK350" s="5">
        <v>1</v>
      </c>
      <c r="CL350" s="5"/>
      <c r="CM350" s="5">
        <v>2</v>
      </c>
      <c r="CN350" s="5">
        <v>2</v>
      </c>
      <c r="CP350" s="2">
        <f>CE350+CK350</f>
        <v>7</v>
      </c>
      <c r="CQ350" s="2">
        <f>CF350+CL350</f>
        <v>0</v>
      </c>
      <c r="CR350" s="2">
        <f>CG350+CM350</f>
        <v>3</v>
      </c>
      <c r="CS350" s="2">
        <f>CH350+CN350</f>
        <v>4</v>
      </c>
      <c r="CT350" s="2">
        <f>CI350</f>
        <v>0</v>
      </c>
      <c r="CV350" s="1">
        <f>14*C350/(C350+D350+E350+F350)</f>
        <v>6.8237008362454272</v>
      </c>
      <c r="CW350" s="1">
        <f>14*D350/(C350+D350+E350+F350)</f>
        <v>0.29356453024181445</v>
      </c>
      <c r="CX350" s="1">
        <f>14*E350/(C350+D350+E350+F350)</f>
        <v>3.3535933813457421</v>
      </c>
      <c r="CY350" s="1">
        <f>14*F350/(C350+D350+E350+F350)</f>
        <v>3.5291412521670162</v>
      </c>
      <c r="DB350" s="1">
        <v>7</v>
      </c>
      <c r="DD350" s="1">
        <v>3</v>
      </c>
      <c r="DE350" s="1">
        <v>4</v>
      </c>
      <c r="DH350" s="1">
        <f>100*C350/H350</f>
        <v>48.548546372045408</v>
      </c>
      <c r="DI350" s="1">
        <f>100*D350/H350</f>
        <v>2.0886219298960853</v>
      </c>
      <c r="DJ350" s="1">
        <f>100*E350/H350</f>
        <v>23.859792170612163</v>
      </c>
      <c r="DK350" s="1">
        <f>100*F350/H350</f>
        <v>25.108761630382592</v>
      </c>
      <c r="DL350" s="1">
        <f>100*G350/H350</f>
        <v>0.39427789706375305</v>
      </c>
      <c r="DO350" s="1">
        <f>C350/BY350</f>
        <v>26793.7</v>
      </c>
      <c r="DQ350" s="1">
        <f>E350/CA350</f>
        <v>131681</v>
      </c>
      <c r="DR350" s="1">
        <f>F350/CB350</f>
        <v>46191.333333333336</v>
      </c>
    </row>
    <row r="351" spans="1:122" x14ac:dyDescent="0.2">
      <c r="A351" s="2" t="s">
        <v>401</v>
      </c>
      <c r="C351" s="55">
        <v>267937</v>
      </c>
      <c r="D351" s="55">
        <v>11527</v>
      </c>
      <c r="E351" s="55">
        <v>131681</v>
      </c>
      <c r="F351" s="55">
        <v>138574</v>
      </c>
      <c r="G351" s="29">
        <v>2176</v>
      </c>
      <c r="H351" s="1">
        <f>SUM(B351:G351)</f>
        <v>551895</v>
      </c>
      <c r="BY351" s="29" t="s">
        <v>25</v>
      </c>
      <c r="BZ351" s="5"/>
      <c r="CA351" s="5"/>
      <c r="CE351" s="5"/>
      <c r="CF351" s="5"/>
      <c r="CG351" s="5"/>
      <c r="CH351" s="5"/>
      <c r="CK351" s="5"/>
      <c r="CL351" s="5"/>
      <c r="CM351" s="5"/>
      <c r="CN351" s="5"/>
      <c r="CP351" s="2"/>
      <c r="CQ351" s="2"/>
      <c r="CR351" s="2"/>
      <c r="CS351" s="2"/>
      <c r="CT351" s="2"/>
      <c r="CV351" s="1">
        <f>14*C351/(C351+D351+E351+F351)</f>
        <v>6.8237008362454272</v>
      </c>
      <c r="CW351" s="1">
        <f>14*D351/(C351+D351+E351+F351)</f>
        <v>0.29356453024181445</v>
      </c>
      <c r="CX351" s="1">
        <f>14*E351/(C351+D351+E351+F351)</f>
        <v>3.3535933813457421</v>
      </c>
      <c r="CY351" s="1">
        <f>14*F351/(C351+D351+E351+F351)</f>
        <v>3.5291412521670162</v>
      </c>
      <c r="DB351" s="1">
        <v>7</v>
      </c>
      <c r="DD351" s="1">
        <v>3</v>
      </c>
      <c r="DE351" s="1">
        <v>4</v>
      </c>
      <c r="DH351" s="1"/>
      <c r="DI351" s="1"/>
      <c r="DJ351" s="1"/>
      <c r="DK351" s="1"/>
      <c r="DL351" s="1"/>
    </row>
    <row r="352" spans="1:122" x14ac:dyDescent="0.2">
      <c r="A352" s="27" t="s">
        <v>319</v>
      </c>
      <c r="C352" s="51">
        <v>16486</v>
      </c>
      <c r="D352" s="23">
        <v>852</v>
      </c>
      <c r="E352" s="55">
        <v>8401</v>
      </c>
      <c r="F352" s="55">
        <v>11144</v>
      </c>
      <c r="G352" s="35"/>
      <c r="H352" s="1">
        <f t="shared" ref="H352:H365" si="193">SUM(B352:G352)</f>
        <v>36883</v>
      </c>
      <c r="DH352" s="31">
        <f t="shared" ref="DH352:DH365" si="194">100*C352/H352</f>
        <v>44.698099395385405</v>
      </c>
      <c r="DI352" s="1">
        <f t="shared" ref="DI352:DI365" si="195">100*D352/H352</f>
        <v>2.3100073204457336</v>
      </c>
      <c r="DJ352" s="1">
        <f t="shared" ref="DJ352:DJ365" si="196">100*E352/H352</f>
        <v>22.777431336930292</v>
      </c>
      <c r="DK352" s="27">
        <f t="shared" ref="DK352:DK365" si="197">100*F352/H352</f>
        <v>30.214461947238565</v>
      </c>
      <c r="DL352" s="1">
        <f t="shared" ref="DL352:DL365" si="198">100*G352/H352</f>
        <v>0</v>
      </c>
      <c r="DM352" s="27" t="s">
        <v>679</v>
      </c>
    </row>
    <row r="353" spans="1:122" x14ac:dyDescent="0.2">
      <c r="A353" s="27" t="s">
        <v>320</v>
      </c>
      <c r="C353" s="55">
        <v>12931</v>
      </c>
      <c r="D353" s="23">
        <v>878</v>
      </c>
      <c r="E353" s="51">
        <v>23552</v>
      </c>
      <c r="F353" s="55">
        <v>5362</v>
      </c>
      <c r="H353" s="1">
        <f t="shared" si="193"/>
        <v>42723</v>
      </c>
      <c r="DH353" s="1">
        <f t="shared" si="194"/>
        <v>30.267069260117502</v>
      </c>
      <c r="DI353" s="1">
        <f t="shared" si="195"/>
        <v>2.0550991269339698</v>
      </c>
      <c r="DJ353" s="31">
        <f t="shared" si="196"/>
        <v>55.127214849144487</v>
      </c>
      <c r="DK353" s="1">
        <f t="shared" si="197"/>
        <v>12.55061676380404</v>
      </c>
      <c r="DL353" s="1">
        <f t="shared" si="198"/>
        <v>0</v>
      </c>
      <c r="DM353" s="27" t="s">
        <v>532</v>
      </c>
    </row>
    <row r="354" spans="1:122" x14ac:dyDescent="0.2">
      <c r="A354" s="27" t="s">
        <v>220</v>
      </c>
      <c r="C354" s="55">
        <v>16711</v>
      </c>
      <c r="D354" s="23">
        <v>839</v>
      </c>
      <c r="E354" s="55">
        <v>13143</v>
      </c>
      <c r="F354" s="51">
        <v>16843</v>
      </c>
      <c r="G354" s="50">
        <v>298</v>
      </c>
      <c r="H354" s="1">
        <f>SUM(B354:G354)</f>
        <v>47834</v>
      </c>
      <c r="BY354" s="12"/>
      <c r="CA354" s="12"/>
      <c r="CB354" s="12"/>
      <c r="CC354" s="12"/>
      <c r="CD354" s="12"/>
      <c r="CE354" s="12"/>
      <c r="CG354" s="12"/>
      <c r="CH354" s="12"/>
      <c r="CI354" s="12"/>
      <c r="CJ354" s="12"/>
      <c r="CK354" s="12"/>
      <c r="CL354" s="12"/>
      <c r="CM354" s="12"/>
      <c r="CN354" s="12"/>
      <c r="DH354" s="27">
        <f t="shared" si="194"/>
        <v>34.935401597190285</v>
      </c>
      <c r="DI354" s="1">
        <f t="shared" si="195"/>
        <v>1.753982522891667</v>
      </c>
      <c r="DJ354" s="1">
        <f t="shared" si="196"/>
        <v>27.476272107705817</v>
      </c>
      <c r="DK354" s="31">
        <f t="shared" si="197"/>
        <v>35.211355939290044</v>
      </c>
      <c r="DL354" s="1">
        <f t="shared" si="198"/>
        <v>0.62298783292218929</v>
      </c>
      <c r="DM354" s="28" t="s">
        <v>680</v>
      </c>
    </row>
    <row r="355" spans="1:122" x14ac:dyDescent="0.2">
      <c r="A355" s="27" t="s">
        <v>281</v>
      </c>
      <c r="C355" s="51">
        <v>23273</v>
      </c>
      <c r="D355" s="23">
        <v>961</v>
      </c>
      <c r="E355" s="55">
        <v>7545</v>
      </c>
      <c r="F355" s="55">
        <v>9978</v>
      </c>
      <c r="G355" s="50">
        <v>208</v>
      </c>
      <c r="H355" s="1">
        <f t="shared" si="193"/>
        <v>41965</v>
      </c>
      <c r="DH355" s="31">
        <f t="shared" si="194"/>
        <v>55.458119861789584</v>
      </c>
      <c r="DI355" s="1">
        <f t="shared" si="195"/>
        <v>2.290003574407244</v>
      </c>
      <c r="DJ355" s="1">
        <f t="shared" si="196"/>
        <v>17.979268437984036</v>
      </c>
      <c r="DK355" s="27">
        <f t="shared" si="197"/>
        <v>23.776956987966162</v>
      </c>
      <c r="DL355" s="1">
        <f t="shared" si="198"/>
        <v>0.49565113785297271</v>
      </c>
      <c r="DM355" s="27" t="s">
        <v>531</v>
      </c>
    </row>
    <row r="356" spans="1:122" x14ac:dyDescent="0.2">
      <c r="A356" s="27" t="s">
        <v>322</v>
      </c>
      <c r="C356" s="51">
        <v>26315</v>
      </c>
      <c r="D356" s="23">
        <v>994</v>
      </c>
      <c r="E356" s="55">
        <v>5076</v>
      </c>
      <c r="F356" s="55">
        <v>5131</v>
      </c>
      <c r="H356" s="1">
        <f t="shared" si="193"/>
        <v>37516</v>
      </c>
      <c r="DH356" s="31">
        <f t="shared" si="194"/>
        <v>70.143405480328397</v>
      </c>
      <c r="DI356" s="1">
        <f t="shared" si="195"/>
        <v>2.6495361978889007</v>
      </c>
      <c r="DJ356" s="1">
        <f t="shared" si="196"/>
        <v>13.530227103102677</v>
      </c>
      <c r="DK356" s="1">
        <f t="shared" si="197"/>
        <v>13.67683121868003</v>
      </c>
      <c r="DL356" s="1">
        <f t="shared" si="198"/>
        <v>0</v>
      </c>
      <c r="DM356" s="27" t="s">
        <v>533</v>
      </c>
    </row>
    <row r="357" spans="1:122" x14ac:dyDescent="0.2">
      <c r="A357" s="27" t="s">
        <v>323</v>
      </c>
      <c r="C357" s="51">
        <v>25050</v>
      </c>
      <c r="D357" s="23">
        <v>993</v>
      </c>
      <c r="E357" s="55">
        <v>5381</v>
      </c>
      <c r="F357" s="55">
        <v>4783</v>
      </c>
      <c r="H357" s="1">
        <f t="shared" si="193"/>
        <v>36207</v>
      </c>
      <c r="DH357" s="31">
        <f t="shared" si="194"/>
        <v>69.185516612809678</v>
      </c>
      <c r="DI357" s="1">
        <f t="shared" si="195"/>
        <v>2.7425635926754497</v>
      </c>
      <c r="DJ357" s="1">
        <f t="shared" si="196"/>
        <v>14.86176706161792</v>
      </c>
      <c r="DK357" s="1">
        <f t="shared" si="197"/>
        <v>13.210152732896953</v>
      </c>
      <c r="DL357" s="1">
        <f t="shared" si="198"/>
        <v>0</v>
      </c>
      <c r="DM357" s="27" t="s">
        <v>689</v>
      </c>
    </row>
    <row r="358" spans="1:122" x14ac:dyDescent="0.2">
      <c r="A358" s="27" t="s">
        <v>321</v>
      </c>
      <c r="C358" s="51">
        <v>21683</v>
      </c>
      <c r="D358" s="55">
        <v>1030</v>
      </c>
      <c r="E358" s="55">
        <v>6504</v>
      </c>
      <c r="F358" s="55">
        <v>7396</v>
      </c>
      <c r="G358" s="35"/>
      <c r="H358" s="1">
        <f>SUM(B358:G358)</f>
        <v>36613</v>
      </c>
      <c r="DH358" s="31">
        <f t="shared" si="194"/>
        <v>59.222134214623225</v>
      </c>
      <c r="DI358" s="1">
        <f t="shared" si="195"/>
        <v>2.813208423237648</v>
      </c>
      <c r="DJ358" s="1">
        <f t="shared" si="196"/>
        <v>17.764182121104525</v>
      </c>
      <c r="DK358" s="1">
        <f t="shared" si="197"/>
        <v>20.200475241034606</v>
      </c>
      <c r="DL358" s="1">
        <f t="shared" si="198"/>
        <v>0</v>
      </c>
      <c r="DM358" s="27" t="s">
        <v>691</v>
      </c>
    </row>
    <row r="359" spans="1:122" x14ac:dyDescent="0.2">
      <c r="A359" s="27" t="s">
        <v>221</v>
      </c>
      <c r="C359" s="55">
        <v>12401</v>
      </c>
      <c r="D359" s="23">
        <v>658</v>
      </c>
      <c r="E359" s="55">
        <v>9234</v>
      </c>
      <c r="F359" s="51">
        <v>14921</v>
      </c>
      <c r="G359" s="1">
        <v>501</v>
      </c>
      <c r="H359" s="1">
        <f t="shared" si="193"/>
        <v>37715</v>
      </c>
      <c r="DH359" s="27">
        <f t="shared" si="194"/>
        <v>32.880816651199787</v>
      </c>
      <c r="DI359" s="1">
        <f t="shared" si="195"/>
        <v>1.7446639268195678</v>
      </c>
      <c r="DJ359" s="1">
        <f t="shared" si="196"/>
        <v>24.483627204030228</v>
      </c>
      <c r="DK359" s="31">
        <f t="shared" si="197"/>
        <v>39.562508285827917</v>
      </c>
      <c r="DL359" s="1">
        <f t="shared" si="198"/>
        <v>1.3283839321224977</v>
      </c>
      <c r="DM359" s="27" t="s">
        <v>404</v>
      </c>
    </row>
    <row r="360" spans="1:122" x14ac:dyDescent="0.2">
      <c r="A360" s="27" t="s">
        <v>222</v>
      </c>
      <c r="C360" s="51">
        <v>18592</v>
      </c>
      <c r="D360" s="23">
        <v>686</v>
      </c>
      <c r="E360" s="55">
        <v>11287</v>
      </c>
      <c r="F360" s="55">
        <v>14115</v>
      </c>
      <c r="G360" s="50">
        <v>93</v>
      </c>
      <c r="H360" s="1">
        <f t="shared" si="193"/>
        <v>44773</v>
      </c>
      <c r="DH360" s="3">
        <f t="shared" si="194"/>
        <v>41.525026243494963</v>
      </c>
      <c r="DI360" s="1">
        <f t="shared" si="195"/>
        <v>1.532173408080763</v>
      </c>
      <c r="DJ360" s="1">
        <f t="shared" si="196"/>
        <v>25.209389587474593</v>
      </c>
      <c r="DK360" s="2">
        <f t="shared" si="197"/>
        <v>31.525696290174881</v>
      </c>
      <c r="DL360" s="1">
        <f t="shared" si="198"/>
        <v>0.20771447077479732</v>
      </c>
      <c r="DM360" s="27" t="s">
        <v>599</v>
      </c>
    </row>
    <row r="361" spans="1:122" x14ac:dyDescent="0.2">
      <c r="A361" s="27" t="s">
        <v>223</v>
      </c>
      <c r="C361" s="51">
        <v>19166</v>
      </c>
      <c r="D361" s="23">
        <v>846</v>
      </c>
      <c r="E361" s="55">
        <v>12165</v>
      </c>
      <c r="F361" s="55">
        <v>13909</v>
      </c>
      <c r="G361" s="35"/>
      <c r="H361" s="1">
        <f>SUM(B361:G361)</f>
        <v>46086</v>
      </c>
      <c r="DH361" s="3">
        <f t="shared" si="194"/>
        <v>41.587466909690576</v>
      </c>
      <c r="DI361" s="1">
        <f t="shared" si="195"/>
        <v>1.8356984767608384</v>
      </c>
      <c r="DJ361" s="2">
        <f t="shared" si="196"/>
        <v>26.396302564770213</v>
      </c>
      <c r="DK361" s="27">
        <f t="shared" si="197"/>
        <v>30.180532048778371</v>
      </c>
      <c r="DL361" s="1">
        <f t="shared" si="198"/>
        <v>0</v>
      </c>
      <c r="DM361" s="27" t="s">
        <v>690</v>
      </c>
    </row>
    <row r="362" spans="1:122" x14ac:dyDescent="0.2">
      <c r="A362" s="27" t="s">
        <v>365</v>
      </c>
      <c r="C362" s="51">
        <v>26004</v>
      </c>
      <c r="D362" s="23">
        <v>902</v>
      </c>
      <c r="E362" s="55">
        <v>5774</v>
      </c>
      <c r="F362" s="55">
        <v>7499</v>
      </c>
      <c r="G362" s="35"/>
      <c r="H362" s="1">
        <f t="shared" si="193"/>
        <v>40179</v>
      </c>
      <c r="DH362" s="31">
        <f t="shared" si="194"/>
        <v>64.720376315985959</v>
      </c>
      <c r="DI362" s="1">
        <f t="shared" si="195"/>
        <v>2.2449538316035742</v>
      </c>
      <c r="DJ362" s="1">
        <f t="shared" si="196"/>
        <v>14.370691157072102</v>
      </c>
      <c r="DK362" s="1">
        <f t="shared" si="197"/>
        <v>18.663978695338361</v>
      </c>
      <c r="DL362" s="1">
        <f t="shared" si="198"/>
        <v>0</v>
      </c>
      <c r="DM362" s="27" t="s">
        <v>529</v>
      </c>
    </row>
    <row r="363" spans="1:122" x14ac:dyDescent="0.2">
      <c r="A363" s="27" t="s">
        <v>324</v>
      </c>
      <c r="C363" s="51">
        <v>20547</v>
      </c>
      <c r="D363" s="23">
        <v>575</v>
      </c>
      <c r="E363" s="55">
        <v>5550</v>
      </c>
      <c r="F363" s="55">
        <v>5930</v>
      </c>
      <c r="G363" s="49">
        <v>1076</v>
      </c>
      <c r="H363" s="1">
        <f t="shared" si="193"/>
        <v>33678</v>
      </c>
      <c r="BY363" s="12"/>
      <c r="CA363" s="12"/>
      <c r="CB363" s="12"/>
      <c r="CC363" s="12"/>
      <c r="CD363" s="12"/>
      <c r="DH363" s="31">
        <f t="shared" si="194"/>
        <v>61.010154997327632</v>
      </c>
      <c r="DI363" s="1">
        <f t="shared" si="195"/>
        <v>1.7073460419264801</v>
      </c>
      <c r="DJ363" s="1">
        <f t="shared" si="196"/>
        <v>16.479600926420808</v>
      </c>
      <c r="DK363" s="1">
        <f t="shared" si="197"/>
        <v>17.607933962824397</v>
      </c>
      <c r="DL363" s="1">
        <f t="shared" si="198"/>
        <v>3.1949640715006828</v>
      </c>
      <c r="DM363" s="27" t="s">
        <v>356</v>
      </c>
    </row>
    <row r="364" spans="1:122" x14ac:dyDescent="0.2">
      <c r="A364" s="27" t="s">
        <v>110</v>
      </c>
      <c r="C364" s="51">
        <v>19673</v>
      </c>
      <c r="D364" s="23">
        <v>761</v>
      </c>
      <c r="E364" s="55">
        <v>7832</v>
      </c>
      <c r="F364" s="55">
        <v>11244</v>
      </c>
      <c r="G364" s="35"/>
      <c r="H364" s="1">
        <f>SUM(B364:G364)</f>
        <v>39510</v>
      </c>
      <c r="DH364" s="31">
        <f t="shared" si="194"/>
        <v>49.792457605669448</v>
      </c>
      <c r="DI364" s="1">
        <f t="shared" si="195"/>
        <v>1.9260946595798532</v>
      </c>
      <c r="DJ364" s="1">
        <f t="shared" si="196"/>
        <v>19.822829663376361</v>
      </c>
      <c r="DK364" s="1">
        <f t="shared" si="197"/>
        <v>28.458618071374335</v>
      </c>
      <c r="DL364" s="1">
        <f t="shared" si="198"/>
        <v>0</v>
      </c>
      <c r="DM364" s="27" t="s">
        <v>534</v>
      </c>
    </row>
    <row r="365" spans="1:122" x14ac:dyDescent="0.2">
      <c r="A365" s="62" t="s">
        <v>325</v>
      </c>
      <c r="C365" s="55">
        <v>9105</v>
      </c>
      <c r="D365" s="23">
        <v>552</v>
      </c>
      <c r="E365" s="55">
        <v>10237</v>
      </c>
      <c r="F365" s="51">
        <v>10319</v>
      </c>
      <c r="H365" s="1">
        <f t="shared" si="193"/>
        <v>30213</v>
      </c>
      <c r="DH365" s="27">
        <f t="shared" si="194"/>
        <v>30.13603415748188</v>
      </c>
      <c r="DI365" s="1">
        <f t="shared" si="195"/>
        <v>1.8270281004865456</v>
      </c>
      <c r="DJ365" s="2">
        <f t="shared" si="196"/>
        <v>33.88276569688545</v>
      </c>
      <c r="DK365" s="31">
        <f t="shared" si="197"/>
        <v>34.154172045146126</v>
      </c>
      <c r="DL365" s="1">
        <f t="shared" si="198"/>
        <v>0</v>
      </c>
      <c r="DM365" s="27" t="s">
        <v>530</v>
      </c>
    </row>
    <row r="366" spans="1:122" x14ac:dyDescent="0.2">
      <c r="A366" s="19"/>
      <c r="C366" s="7"/>
      <c r="D366" s="7">
        <v>0</v>
      </c>
      <c r="E366" s="7"/>
      <c r="F366" s="7"/>
      <c r="G366" s="7"/>
      <c r="BY366" s="12" t="s">
        <v>16</v>
      </c>
      <c r="BZ366" s="1" t="s">
        <v>17</v>
      </c>
      <c r="CA366" s="12" t="s">
        <v>18</v>
      </c>
      <c r="CB366" s="12" t="s">
        <v>19</v>
      </c>
      <c r="CC366" s="12" t="s">
        <v>20</v>
      </c>
      <c r="CE366" s="27" t="s">
        <v>22</v>
      </c>
      <c r="CF366" s="27" t="s">
        <v>17</v>
      </c>
      <c r="CG366" s="27" t="s">
        <v>11</v>
      </c>
      <c r="CH366" s="27" t="s">
        <v>12</v>
      </c>
      <c r="CK366" s="27" t="s">
        <v>22</v>
      </c>
      <c r="CL366" s="27" t="s">
        <v>17</v>
      </c>
      <c r="CM366" s="27" t="s">
        <v>11</v>
      </c>
      <c r="CN366" s="27" t="s">
        <v>12</v>
      </c>
      <c r="CP366" s="27" t="s">
        <v>22</v>
      </c>
      <c r="CQ366" s="27" t="s">
        <v>17</v>
      </c>
      <c r="CR366" s="27" t="s">
        <v>11</v>
      </c>
      <c r="CS366" s="27" t="s">
        <v>12</v>
      </c>
      <c r="CU366" s="27" t="s">
        <v>25</v>
      </c>
      <c r="CV366" s="1" t="s">
        <v>22</v>
      </c>
      <c r="CW366" s="1" t="s">
        <v>17</v>
      </c>
      <c r="CX366" s="1" t="s">
        <v>11</v>
      </c>
      <c r="CY366" s="1" t="s">
        <v>12</v>
      </c>
      <c r="DH366" s="1"/>
      <c r="DI366" s="1"/>
      <c r="DJ366" s="1"/>
      <c r="DK366" s="1"/>
      <c r="DL366" s="1"/>
      <c r="DM366" s="3" t="s">
        <v>670</v>
      </c>
    </row>
    <row r="367" spans="1:122" x14ac:dyDescent="0.2">
      <c r="C367" s="12" t="s">
        <v>9</v>
      </c>
      <c r="D367" s="12" t="s">
        <v>10</v>
      </c>
      <c r="E367" s="12" t="s">
        <v>11</v>
      </c>
      <c r="F367" s="12" t="s">
        <v>12</v>
      </c>
      <c r="G367" s="12" t="s">
        <v>13</v>
      </c>
      <c r="H367" s="12" t="s">
        <v>14</v>
      </c>
      <c r="BX367" s="2" t="s">
        <v>147</v>
      </c>
      <c r="CD367" s="27" t="s">
        <v>25</v>
      </c>
      <c r="CE367" s="1" t="s">
        <v>29</v>
      </c>
      <c r="CK367" s="1" t="s">
        <v>43</v>
      </c>
      <c r="CO367" s="1" t="s">
        <v>4</v>
      </c>
      <c r="CV367" s="1" t="s">
        <v>24</v>
      </c>
    </row>
    <row r="368" spans="1:122" x14ac:dyDescent="0.2">
      <c r="A368" s="2" t="s">
        <v>783</v>
      </c>
      <c r="C368" s="5">
        <f t="shared" ref="C368:AH368" si="199">SUM(C389,C408)</f>
        <v>1150101</v>
      </c>
      <c r="D368" s="5">
        <f t="shared" si="199"/>
        <v>48742</v>
      </c>
      <c r="E368" s="5">
        <f t="shared" si="199"/>
        <v>473416</v>
      </c>
      <c r="F368" s="5">
        <f t="shared" si="199"/>
        <v>224800</v>
      </c>
      <c r="G368" s="5">
        <f t="shared" si="199"/>
        <v>33582</v>
      </c>
      <c r="H368" s="5">
        <f t="shared" si="199"/>
        <v>1930641</v>
      </c>
      <c r="I368" s="5">
        <f t="shared" si="199"/>
        <v>0</v>
      </c>
      <c r="J368" s="5">
        <f t="shared" si="199"/>
        <v>0</v>
      </c>
      <c r="K368" s="5">
        <f t="shared" si="199"/>
        <v>0</v>
      </c>
      <c r="L368" s="5">
        <f t="shared" si="199"/>
        <v>0</v>
      </c>
      <c r="M368" s="5">
        <f t="shared" si="199"/>
        <v>0</v>
      </c>
      <c r="N368" s="5">
        <f t="shared" si="199"/>
        <v>0</v>
      </c>
      <c r="O368" s="5">
        <f t="shared" si="199"/>
        <v>0</v>
      </c>
      <c r="P368" s="5">
        <f t="shared" si="199"/>
        <v>0</v>
      </c>
      <c r="Q368" s="5">
        <f t="shared" si="199"/>
        <v>0</v>
      </c>
      <c r="R368" s="5">
        <f t="shared" si="199"/>
        <v>0</v>
      </c>
      <c r="S368" s="5">
        <f t="shared" si="199"/>
        <v>0</v>
      </c>
      <c r="T368" s="5">
        <f t="shared" si="199"/>
        <v>0</v>
      </c>
      <c r="U368" s="5">
        <f t="shared" si="199"/>
        <v>0</v>
      </c>
      <c r="V368" s="5">
        <f t="shared" si="199"/>
        <v>0</v>
      </c>
      <c r="W368" s="5">
        <f t="shared" si="199"/>
        <v>0</v>
      </c>
      <c r="X368" s="5">
        <f t="shared" si="199"/>
        <v>0</v>
      </c>
      <c r="Y368" s="5">
        <f t="shared" si="199"/>
        <v>0</v>
      </c>
      <c r="Z368" s="5">
        <f t="shared" si="199"/>
        <v>0</v>
      </c>
      <c r="AA368" s="5">
        <f t="shared" si="199"/>
        <v>0</v>
      </c>
      <c r="AB368" s="5">
        <f t="shared" si="199"/>
        <v>0</v>
      </c>
      <c r="AC368" s="5">
        <f t="shared" si="199"/>
        <v>0</v>
      </c>
      <c r="AD368" s="5">
        <f t="shared" si="199"/>
        <v>0</v>
      </c>
      <c r="AE368" s="5">
        <f t="shared" si="199"/>
        <v>0</v>
      </c>
      <c r="AF368" s="5">
        <f t="shared" si="199"/>
        <v>0</v>
      </c>
      <c r="AG368" s="5">
        <f t="shared" si="199"/>
        <v>0</v>
      </c>
      <c r="AH368" s="5">
        <f t="shared" si="199"/>
        <v>0</v>
      </c>
      <c r="AI368" s="5">
        <f t="shared" ref="AI368:BN368" si="200">SUM(AI389,AI408)</f>
        <v>0</v>
      </c>
      <c r="AJ368" s="5">
        <f t="shared" si="200"/>
        <v>0</v>
      </c>
      <c r="AK368" s="5">
        <f t="shared" si="200"/>
        <v>0</v>
      </c>
      <c r="AL368" s="5">
        <f t="shared" si="200"/>
        <v>0</v>
      </c>
      <c r="AM368" s="5">
        <f t="shared" si="200"/>
        <v>0</v>
      </c>
      <c r="AN368" s="5">
        <f t="shared" si="200"/>
        <v>0</v>
      </c>
      <c r="AO368" s="5">
        <f t="shared" si="200"/>
        <v>0</v>
      </c>
      <c r="AP368" s="5">
        <f t="shared" si="200"/>
        <v>0</v>
      </c>
      <c r="AQ368" s="5">
        <f t="shared" si="200"/>
        <v>0</v>
      </c>
      <c r="AR368" s="5">
        <f t="shared" si="200"/>
        <v>0</v>
      </c>
      <c r="AS368" s="5">
        <f t="shared" si="200"/>
        <v>0</v>
      </c>
      <c r="AT368" s="5">
        <f t="shared" si="200"/>
        <v>0</v>
      </c>
      <c r="AU368" s="5">
        <f t="shared" si="200"/>
        <v>0</v>
      </c>
      <c r="AV368" s="5">
        <f t="shared" si="200"/>
        <v>0</v>
      </c>
      <c r="AW368" s="5">
        <f t="shared" si="200"/>
        <v>0</v>
      </c>
      <c r="AX368" s="5">
        <f t="shared" si="200"/>
        <v>0</v>
      </c>
      <c r="AY368" s="5">
        <f t="shared" si="200"/>
        <v>0</v>
      </c>
      <c r="AZ368" s="5">
        <f t="shared" si="200"/>
        <v>0</v>
      </c>
      <c r="BA368" s="5">
        <f t="shared" si="200"/>
        <v>0</v>
      </c>
      <c r="BB368" s="5">
        <f t="shared" si="200"/>
        <v>0</v>
      </c>
      <c r="BC368" s="5">
        <f t="shared" si="200"/>
        <v>0</v>
      </c>
      <c r="BD368" s="5">
        <f t="shared" si="200"/>
        <v>0</v>
      </c>
      <c r="BE368" s="5">
        <f t="shared" si="200"/>
        <v>0</v>
      </c>
      <c r="BF368" s="5">
        <f t="shared" si="200"/>
        <v>0</v>
      </c>
      <c r="BG368" s="5">
        <f t="shared" si="200"/>
        <v>0</v>
      </c>
      <c r="BH368" s="5">
        <f t="shared" si="200"/>
        <v>0</v>
      </c>
      <c r="BI368" s="5">
        <f t="shared" si="200"/>
        <v>0</v>
      </c>
      <c r="BJ368" s="5">
        <f t="shared" si="200"/>
        <v>0</v>
      </c>
      <c r="BK368" s="5">
        <f t="shared" si="200"/>
        <v>0</v>
      </c>
      <c r="BL368" s="5">
        <f t="shared" si="200"/>
        <v>0</v>
      </c>
      <c r="BM368" s="5">
        <f t="shared" si="200"/>
        <v>0</v>
      </c>
      <c r="BN368" s="5">
        <f t="shared" si="200"/>
        <v>0</v>
      </c>
      <c r="BO368" s="5">
        <f t="shared" ref="BO368:CN368" si="201">SUM(BO389,BO408)</f>
        <v>0</v>
      </c>
      <c r="BP368" s="5">
        <f t="shared" si="201"/>
        <v>0</v>
      </c>
      <c r="BQ368" s="5">
        <f t="shared" si="201"/>
        <v>0</v>
      </c>
      <c r="BR368" s="5">
        <f t="shared" si="201"/>
        <v>0</v>
      </c>
      <c r="BS368" s="5">
        <f t="shared" si="201"/>
        <v>0</v>
      </c>
      <c r="BT368" s="5">
        <f t="shared" si="201"/>
        <v>0</v>
      </c>
      <c r="BU368" s="5">
        <f t="shared" si="201"/>
        <v>0</v>
      </c>
      <c r="BV368" s="5">
        <f t="shared" si="201"/>
        <v>0</v>
      </c>
      <c r="BW368" s="5">
        <f t="shared" si="201"/>
        <v>0</v>
      </c>
      <c r="BX368" s="5">
        <f t="shared" si="201"/>
        <v>0</v>
      </c>
      <c r="BY368" s="5">
        <f t="shared" si="201"/>
        <v>29</v>
      </c>
      <c r="BZ368" s="5">
        <f t="shared" si="201"/>
        <v>0</v>
      </c>
      <c r="CA368" s="5">
        <f t="shared" si="201"/>
        <v>4</v>
      </c>
      <c r="CB368" s="5">
        <f t="shared" si="201"/>
        <v>1</v>
      </c>
      <c r="CC368" s="5">
        <f t="shared" si="201"/>
        <v>0</v>
      </c>
      <c r="CD368" s="5">
        <f t="shared" si="201"/>
        <v>0</v>
      </c>
      <c r="CE368" s="5">
        <f t="shared" si="201"/>
        <v>18</v>
      </c>
      <c r="CF368" s="5">
        <f t="shared" si="201"/>
        <v>0</v>
      </c>
      <c r="CG368" s="5">
        <f t="shared" si="201"/>
        <v>2</v>
      </c>
      <c r="CH368" s="5">
        <f t="shared" si="201"/>
        <v>1</v>
      </c>
      <c r="CI368" s="5">
        <f t="shared" si="201"/>
        <v>0</v>
      </c>
      <c r="CJ368" s="5">
        <f t="shared" si="201"/>
        <v>0</v>
      </c>
      <c r="CK368" s="5">
        <f t="shared" si="201"/>
        <v>2</v>
      </c>
      <c r="CL368" s="5">
        <f t="shared" si="201"/>
        <v>1</v>
      </c>
      <c r="CM368" s="5">
        <f t="shared" si="201"/>
        <v>7</v>
      </c>
      <c r="CN368" s="5">
        <f t="shared" si="201"/>
        <v>3</v>
      </c>
      <c r="CP368" s="2">
        <f>CE368+CK368</f>
        <v>20</v>
      </c>
      <c r="CQ368" s="2">
        <f>CF368+CL368</f>
        <v>1</v>
      </c>
      <c r="CR368" s="2">
        <f>CG368+CM368</f>
        <v>9</v>
      </c>
      <c r="CS368" s="2">
        <f>CH368+CN368</f>
        <v>4</v>
      </c>
      <c r="CT368" s="2">
        <f>CI368</f>
        <v>0</v>
      </c>
      <c r="CV368" s="1">
        <f>34*C368/(C368+D368+E368+F368)</f>
        <v>20.612660966264094</v>
      </c>
      <c r="CW368" s="1">
        <f>34*D368/(C368+D368+E368+F368)</f>
        <v>0.87357746912457657</v>
      </c>
      <c r="CX368" s="1">
        <f>34*E368/(C368+D368+E368+F368)</f>
        <v>8.484788295988686</v>
      </c>
      <c r="CY368" s="1">
        <f>34*F368/(C368+D368+E368+F368)</f>
        <v>4.028973268622642</v>
      </c>
      <c r="DB368" s="1">
        <v>21</v>
      </c>
      <c r="DC368" s="1">
        <v>1</v>
      </c>
      <c r="DD368" s="1">
        <v>8</v>
      </c>
      <c r="DE368" s="1">
        <v>4</v>
      </c>
      <c r="DH368" s="1">
        <f>100*C368/H368</f>
        <v>59.570940428593403</v>
      </c>
      <c r="DI368" s="1">
        <f>100*D368/H368</f>
        <v>2.5246537289946707</v>
      </c>
      <c r="DJ368" s="1">
        <f>100*E368/H368</f>
        <v>24.521182343066371</v>
      </c>
      <c r="DK368" s="1">
        <f>100*F368/H368</f>
        <v>11.643801203848877</v>
      </c>
      <c r="DL368" s="1">
        <f>100*G368/H368</f>
        <v>1.7394222954966769</v>
      </c>
      <c r="DM368" s="3" t="s">
        <v>786</v>
      </c>
      <c r="DO368" s="1">
        <f>C368/BY368</f>
        <v>39658.65517241379</v>
      </c>
      <c r="DQ368" s="1">
        <f>E368/CA368</f>
        <v>118354</v>
      </c>
      <c r="DR368" s="1">
        <f>F368/CB368</f>
        <v>224800</v>
      </c>
    </row>
    <row r="369" spans="1:117" x14ac:dyDescent="0.2">
      <c r="A369" s="1" t="s">
        <v>44</v>
      </c>
      <c r="C369" s="49">
        <v>1150101</v>
      </c>
      <c r="D369" s="49">
        <v>48742</v>
      </c>
      <c r="E369" s="49">
        <v>473416</v>
      </c>
      <c r="F369" s="49">
        <v>224800</v>
      </c>
      <c r="G369" s="27">
        <v>33582</v>
      </c>
      <c r="BY369" s="1">
        <v>29</v>
      </c>
      <c r="CA369" s="1">
        <v>4</v>
      </c>
      <c r="CB369" s="1">
        <v>1</v>
      </c>
      <c r="CV369" s="1">
        <f>34*C369/(C369+D369+E369+F369)</f>
        <v>20.612660966264094</v>
      </c>
      <c r="CW369" s="1">
        <f>34*D369/(C369+D369+E369+F369)</f>
        <v>0.87357746912457657</v>
      </c>
      <c r="CX369" s="1">
        <f>34*E369/(C369+D369+E369+F369)</f>
        <v>8.484788295988686</v>
      </c>
      <c r="CY369" s="1">
        <f>34*F369/(C369+D369+E369+F369)</f>
        <v>4.028973268622642</v>
      </c>
      <c r="DB369" s="27">
        <v>21</v>
      </c>
      <c r="DC369" s="27">
        <v>1</v>
      </c>
      <c r="DD369" s="27">
        <v>8</v>
      </c>
      <c r="DE369" s="1">
        <v>4</v>
      </c>
    </row>
    <row r="370" spans="1:117" x14ac:dyDescent="0.2">
      <c r="C370" s="49"/>
      <c r="D370" s="49">
        <v>0</v>
      </c>
      <c r="E370" s="49"/>
      <c r="F370" s="49"/>
      <c r="DB370" s="27"/>
      <c r="DC370" s="27"/>
      <c r="DD370" s="27"/>
    </row>
    <row r="371" spans="1:117" x14ac:dyDescent="0.2">
      <c r="A371" s="27" t="s">
        <v>228</v>
      </c>
      <c r="C371" s="51">
        <v>37263</v>
      </c>
      <c r="D371" s="55">
        <v>1246</v>
      </c>
      <c r="E371" s="55">
        <v>15172</v>
      </c>
      <c r="F371" s="55">
        <v>4255</v>
      </c>
      <c r="G371" s="43">
        <v>494</v>
      </c>
      <c r="H371" s="1">
        <f>SUM(B371:G371)</f>
        <v>58430</v>
      </c>
      <c r="DH371" s="31">
        <f t="shared" ref="DH371:DH381" si="202">100*C371/H371</f>
        <v>63.773746363169607</v>
      </c>
      <c r="DI371" s="1">
        <f t="shared" ref="DI371:DI381" si="203">100*D371/H371</f>
        <v>2.1324661988704432</v>
      </c>
      <c r="DJ371" s="1">
        <f t="shared" ref="DJ371:DJ381" si="204">100*E371/H371</f>
        <v>25.966113297963375</v>
      </c>
      <c r="DK371" s="1">
        <f t="shared" ref="DK371:DK381" si="205">100*F371/H371</f>
        <v>7.2822180386787609</v>
      </c>
      <c r="DL371" s="1">
        <f t="shared" ref="DL371:DL381" si="206">100*G371/H371</f>
        <v>0.84545610131781623</v>
      </c>
      <c r="DM371" s="27" t="s">
        <v>554</v>
      </c>
    </row>
    <row r="372" spans="1:117" x14ac:dyDescent="0.2">
      <c r="A372" s="27" t="s">
        <v>226</v>
      </c>
      <c r="C372" s="51">
        <v>42415</v>
      </c>
      <c r="D372" s="55">
        <v>1691</v>
      </c>
      <c r="E372" s="55">
        <v>14396</v>
      </c>
      <c r="F372" s="55">
        <v>4915</v>
      </c>
      <c r="G372" s="43">
        <v>145</v>
      </c>
      <c r="H372" s="1">
        <f t="shared" ref="H372:H378" si="207">SUM(B372:G372)</f>
        <v>63562</v>
      </c>
      <c r="DH372" s="31">
        <f t="shared" si="202"/>
        <v>66.730121770869388</v>
      </c>
      <c r="DI372" s="1">
        <f t="shared" si="203"/>
        <v>2.6603945753752241</v>
      </c>
      <c r="DJ372" s="1">
        <f t="shared" si="204"/>
        <v>22.648752399232247</v>
      </c>
      <c r="DK372" s="2">
        <f t="shared" si="205"/>
        <v>7.7326075328026178</v>
      </c>
      <c r="DL372" s="1">
        <f t="shared" si="206"/>
        <v>0.22812372172052484</v>
      </c>
      <c r="DM372" s="27" t="s">
        <v>417</v>
      </c>
    </row>
    <row r="373" spans="1:117" x14ac:dyDescent="0.2">
      <c r="A373" s="27" t="s">
        <v>224</v>
      </c>
      <c r="C373" s="51">
        <v>43706</v>
      </c>
      <c r="D373" s="55">
        <v>1734</v>
      </c>
      <c r="E373" s="55">
        <v>16379</v>
      </c>
      <c r="F373" s="55">
        <v>4532</v>
      </c>
      <c r="G373" s="43"/>
      <c r="H373" s="1">
        <f t="shared" si="207"/>
        <v>66351</v>
      </c>
      <c r="DH373" s="31">
        <f t="shared" si="202"/>
        <v>65.870898705369925</v>
      </c>
      <c r="DI373" s="1">
        <f t="shared" si="203"/>
        <v>2.6133743274404306</v>
      </c>
      <c r="DJ373" s="1">
        <f t="shared" si="204"/>
        <v>24.685385299392625</v>
      </c>
      <c r="DK373" s="1">
        <f t="shared" si="205"/>
        <v>6.8303416677970192</v>
      </c>
      <c r="DL373" s="1">
        <f t="shared" si="206"/>
        <v>0</v>
      </c>
      <c r="DM373" s="27" t="s">
        <v>555</v>
      </c>
    </row>
    <row r="374" spans="1:117" x14ac:dyDescent="0.2">
      <c r="A374" s="27" t="s">
        <v>111</v>
      </c>
      <c r="C374" s="55">
        <v>27746</v>
      </c>
      <c r="D374" s="55">
        <v>1347</v>
      </c>
      <c r="E374" s="51">
        <v>28496</v>
      </c>
      <c r="F374" s="55">
        <v>3412</v>
      </c>
      <c r="G374" s="43">
        <v>248</v>
      </c>
      <c r="H374" s="1">
        <f t="shared" si="207"/>
        <v>61249</v>
      </c>
      <c r="DH374" s="27">
        <f t="shared" si="202"/>
        <v>45.300331433982599</v>
      </c>
      <c r="DI374" s="1">
        <f t="shared" si="203"/>
        <v>2.199219579095169</v>
      </c>
      <c r="DJ374" s="31">
        <f t="shared" si="204"/>
        <v>46.524841221897503</v>
      </c>
      <c r="DK374" s="18">
        <f t="shared" si="205"/>
        <v>5.5707031951542065</v>
      </c>
      <c r="DL374" s="1">
        <f t="shared" si="206"/>
        <v>0.40490456987052847</v>
      </c>
      <c r="DM374" s="27" t="s">
        <v>556</v>
      </c>
    </row>
    <row r="375" spans="1:117" x14ac:dyDescent="0.2">
      <c r="A375" s="27" t="s">
        <v>229</v>
      </c>
      <c r="C375" s="51">
        <v>37858</v>
      </c>
      <c r="D375" s="55">
        <v>1586</v>
      </c>
      <c r="E375" s="55">
        <v>19108</v>
      </c>
      <c r="F375" s="55">
        <v>3128</v>
      </c>
      <c r="G375" s="43">
        <v>839</v>
      </c>
      <c r="H375" s="1">
        <f t="shared" si="207"/>
        <v>62519</v>
      </c>
      <c r="DH375" s="31">
        <f t="shared" si="202"/>
        <v>60.554391464994644</v>
      </c>
      <c r="DI375" s="1">
        <f t="shared" si="203"/>
        <v>2.5368288040435707</v>
      </c>
      <c r="DJ375" s="27">
        <f t="shared" si="204"/>
        <v>30.563508693357221</v>
      </c>
      <c r="DK375" s="1">
        <f t="shared" si="205"/>
        <v>5.0032790031830325</v>
      </c>
      <c r="DL375" s="1">
        <f t="shared" si="206"/>
        <v>1.3419920344215359</v>
      </c>
      <c r="DM375" s="27" t="s">
        <v>557</v>
      </c>
    </row>
    <row r="376" spans="1:117" x14ac:dyDescent="0.2">
      <c r="A376" s="27" t="s">
        <v>225</v>
      </c>
      <c r="C376" s="51">
        <v>38229</v>
      </c>
      <c r="D376" s="55">
        <v>1360</v>
      </c>
      <c r="E376" s="55">
        <v>20038</v>
      </c>
      <c r="F376" s="55">
        <v>3665</v>
      </c>
      <c r="G376" s="43"/>
      <c r="H376" s="1">
        <f t="shared" si="207"/>
        <v>63292</v>
      </c>
      <c r="DH376" s="31">
        <f t="shared" si="202"/>
        <v>60.400998546419771</v>
      </c>
      <c r="DI376" s="1">
        <f t="shared" si="203"/>
        <v>2.1487707767174364</v>
      </c>
      <c r="DJ376" s="2">
        <f t="shared" si="204"/>
        <v>31.659609429311761</v>
      </c>
      <c r="DK376" s="1">
        <f t="shared" si="205"/>
        <v>5.7906212475510337</v>
      </c>
      <c r="DL376" s="1">
        <f t="shared" si="206"/>
        <v>0</v>
      </c>
      <c r="DM376" s="27" t="s">
        <v>558</v>
      </c>
    </row>
    <row r="377" spans="1:117" x14ac:dyDescent="0.2">
      <c r="A377" s="27" t="s">
        <v>227</v>
      </c>
      <c r="C377" s="51">
        <v>30669</v>
      </c>
      <c r="D377" s="55">
        <v>2146</v>
      </c>
      <c r="E377" s="55">
        <v>29083</v>
      </c>
      <c r="F377" s="55">
        <v>4770</v>
      </c>
      <c r="G377" s="43">
        <v>140</v>
      </c>
      <c r="H377" s="1">
        <f t="shared" si="207"/>
        <v>66808</v>
      </c>
      <c r="DH377" s="31">
        <f t="shared" si="202"/>
        <v>45.906178900730453</v>
      </c>
      <c r="DI377" s="27">
        <f t="shared" si="203"/>
        <v>3.2121901568674409</v>
      </c>
      <c r="DJ377" s="2">
        <f t="shared" si="204"/>
        <v>43.532211711172316</v>
      </c>
      <c r="DK377" s="27">
        <f t="shared" si="205"/>
        <v>7.1398634894024671</v>
      </c>
      <c r="DL377" s="1">
        <f t="shared" si="206"/>
        <v>0.20955574182732606</v>
      </c>
      <c r="DM377" s="27" t="s">
        <v>759</v>
      </c>
    </row>
    <row r="378" spans="1:117" x14ac:dyDescent="0.2">
      <c r="A378" s="27" t="s">
        <v>230</v>
      </c>
      <c r="C378" s="51">
        <v>19694</v>
      </c>
      <c r="D378" s="55">
        <v>1229</v>
      </c>
      <c r="E378" s="55">
        <v>14762</v>
      </c>
      <c r="F378" s="55">
        <v>4006</v>
      </c>
      <c r="G378" s="43">
        <v>1356</v>
      </c>
      <c r="H378" s="1">
        <f t="shared" si="207"/>
        <v>41047</v>
      </c>
      <c r="DH378" s="31">
        <f t="shared" si="202"/>
        <v>47.979145857188101</v>
      </c>
      <c r="DI378" s="1">
        <f t="shared" si="203"/>
        <v>2.9941286817550612</v>
      </c>
      <c r="DJ378" s="27">
        <f t="shared" si="204"/>
        <v>35.963651423977389</v>
      </c>
      <c r="DK378" s="27">
        <f t="shared" si="205"/>
        <v>9.7595439374375719</v>
      </c>
      <c r="DL378" s="1">
        <f t="shared" si="206"/>
        <v>3.3035300996418742</v>
      </c>
      <c r="DM378" s="27" t="s">
        <v>559</v>
      </c>
    </row>
    <row r="379" spans="1:117" x14ac:dyDescent="0.2">
      <c r="A379" s="27" t="s">
        <v>231</v>
      </c>
      <c r="C379" s="55">
        <v>17885</v>
      </c>
      <c r="D379" s="23">
        <v>846</v>
      </c>
      <c r="E379" s="51">
        <v>20644</v>
      </c>
      <c r="F379" s="55">
        <v>3605</v>
      </c>
      <c r="G379" s="43">
        <v>2013</v>
      </c>
      <c r="H379" s="1">
        <f>SUM(B379:G379)</f>
        <v>44993</v>
      </c>
      <c r="DH379" s="27">
        <f t="shared" si="202"/>
        <v>39.750627875447293</v>
      </c>
      <c r="DI379" s="1">
        <f t="shared" si="203"/>
        <v>1.8802924899428799</v>
      </c>
      <c r="DJ379" s="31">
        <f t="shared" si="204"/>
        <v>45.882692863334299</v>
      </c>
      <c r="DK379" s="1">
        <f t="shared" si="205"/>
        <v>8.0123574778298838</v>
      </c>
      <c r="DL379" s="1">
        <f t="shared" si="206"/>
        <v>4.4740292934456471</v>
      </c>
      <c r="DM379" s="27" t="s">
        <v>560</v>
      </c>
    </row>
    <row r="380" spans="1:117" x14ac:dyDescent="0.2">
      <c r="A380" s="27" t="s">
        <v>326</v>
      </c>
      <c r="C380" s="51">
        <v>32760</v>
      </c>
      <c r="D380" s="55">
        <v>1384</v>
      </c>
      <c r="E380" s="55">
        <v>14671</v>
      </c>
      <c r="F380" s="55">
        <v>4836</v>
      </c>
      <c r="G380" s="43">
        <v>911</v>
      </c>
      <c r="H380" s="1">
        <f>SUM(B380:G380)</f>
        <v>54562</v>
      </c>
      <c r="DH380" s="31">
        <f t="shared" si="202"/>
        <v>60.041787324511567</v>
      </c>
      <c r="DI380" s="1">
        <f t="shared" si="203"/>
        <v>2.5365639089476191</v>
      </c>
      <c r="DJ380" s="1">
        <f t="shared" si="204"/>
        <v>26.888677101279278</v>
      </c>
      <c r="DK380" s="1">
        <f t="shared" si="205"/>
        <v>8.8633114621898024</v>
      </c>
      <c r="DL380" s="1">
        <f t="shared" si="206"/>
        <v>1.6696602030717349</v>
      </c>
      <c r="DM380" s="28" t="s">
        <v>402</v>
      </c>
    </row>
    <row r="381" spans="1:117" x14ac:dyDescent="0.2">
      <c r="A381" s="27" t="s">
        <v>360</v>
      </c>
      <c r="C381" s="51">
        <v>42228</v>
      </c>
      <c r="D381" s="55">
        <v>2509</v>
      </c>
      <c r="E381" s="55">
        <v>17380</v>
      </c>
      <c r="F381" s="55">
        <v>4521</v>
      </c>
      <c r="G381" s="43"/>
      <c r="H381" s="1">
        <f>SUM(B381:G381)</f>
        <v>66638</v>
      </c>
      <c r="DH381" s="31">
        <f t="shared" si="202"/>
        <v>63.369248776974096</v>
      </c>
      <c r="DI381" s="27">
        <f t="shared" si="203"/>
        <v>3.7651190011705031</v>
      </c>
      <c r="DJ381" s="1">
        <f t="shared" si="204"/>
        <v>26.081214922416638</v>
      </c>
      <c r="DK381" s="1">
        <f t="shared" si="205"/>
        <v>6.7844172994387586</v>
      </c>
      <c r="DL381" s="1">
        <f t="shared" si="206"/>
        <v>0</v>
      </c>
      <c r="DM381" s="27" t="s">
        <v>695</v>
      </c>
    </row>
    <row r="382" spans="1:117" x14ac:dyDescent="0.2">
      <c r="A382" s="27" t="s">
        <v>359</v>
      </c>
      <c r="C382" s="51">
        <v>46166</v>
      </c>
      <c r="D382" s="55">
        <v>1983</v>
      </c>
      <c r="E382" s="55">
        <v>8149</v>
      </c>
      <c r="F382" s="55">
        <v>3919</v>
      </c>
      <c r="G382" s="42">
        <v>769</v>
      </c>
      <c r="H382" s="1">
        <f>SUM(B382:G382)</f>
        <v>60986</v>
      </c>
      <c r="DH382" s="31">
        <f t="shared" ref="DH382:DH396" si="208">100*C382/H382</f>
        <v>75.699340832322179</v>
      </c>
      <c r="DI382" s="27">
        <f t="shared" ref="DI382:DI396" si="209">100*D382/H382</f>
        <v>3.2515659331649887</v>
      </c>
      <c r="DJ382" s="1">
        <f t="shared" ref="DJ382:DJ396" si="210">100*E382/H382</f>
        <v>13.362083101039582</v>
      </c>
      <c r="DK382" s="1">
        <f t="shared" ref="DK382:DK396" si="211">100*F382/H382</f>
        <v>6.4260649985242511</v>
      </c>
      <c r="DL382" s="1">
        <f t="shared" ref="DL382:DL396" si="212">100*G382/H382</f>
        <v>1.2609451349490046</v>
      </c>
      <c r="DM382" s="27" t="s">
        <v>692</v>
      </c>
    </row>
    <row r="383" spans="1:117" x14ac:dyDescent="0.2">
      <c r="A383" s="27" t="s">
        <v>133</v>
      </c>
      <c r="C383" s="51">
        <v>32321</v>
      </c>
      <c r="D383" s="55">
        <v>1461</v>
      </c>
      <c r="E383" s="55">
        <v>10532</v>
      </c>
      <c r="F383" s="55">
        <v>11674</v>
      </c>
      <c r="G383" s="42">
        <v>955</v>
      </c>
      <c r="H383" s="1">
        <f t="shared" ref="H383:H389" si="213">SUM(B383:G383)</f>
        <v>56943</v>
      </c>
      <c r="DH383" s="31">
        <f t="shared" si="208"/>
        <v>56.760269040970798</v>
      </c>
      <c r="DI383" s="1">
        <f t="shared" si="209"/>
        <v>2.5657236183551975</v>
      </c>
      <c r="DJ383" s="27">
        <f t="shared" si="210"/>
        <v>18.495688671127269</v>
      </c>
      <c r="DK383" s="2">
        <f t="shared" si="211"/>
        <v>20.50120295734331</v>
      </c>
      <c r="DL383" s="1">
        <f t="shared" si="212"/>
        <v>1.6771157122034315</v>
      </c>
      <c r="DM383" s="27" t="s">
        <v>696</v>
      </c>
    </row>
    <row r="384" spans="1:117" x14ac:dyDescent="0.2">
      <c r="A384" s="27" t="s">
        <v>382</v>
      </c>
      <c r="C384" s="51">
        <v>34849</v>
      </c>
      <c r="D384" s="55">
        <v>1319</v>
      </c>
      <c r="E384" s="55">
        <v>9085</v>
      </c>
      <c r="F384" s="55">
        <v>4897</v>
      </c>
      <c r="G384" s="43">
        <v>500</v>
      </c>
      <c r="H384" s="1">
        <f t="shared" si="213"/>
        <v>50650</v>
      </c>
      <c r="BY384" s="12"/>
      <c r="CA384" s="12"/>
      <c r="CB384" s="12"/>
      <c r="CC384" s="12"/>
      <c r="CD384" s="12"/>
      <c r="CE384" s="12"/>
      <c r="CG384" s="12"/>
      <c r="CH384" s="12"/>
      <c r="CI384" s="12"/>
      <c r="CJ384" s="12"/>
      <c r="CK384" s="12"/>
      <c r="CL384" s="12"/>
      <c r="CM384" s="12"/>
      <c r="CN384" s="12"/>
      <c r="DH384" s="31">
        <f t="shared" si="208"/>
        <v>68.803553800592297</v>
      </c>
      <c r="DI384" s="1">
        <f t="shared" si="209"/>
        <v>2.6041461006910169</v>
      </c>
      <c r="DJ384" s="27">
        <f t="shared" si="210"/>
        <v>17.936821322803553</v>
      </c>
      <c r="DK384" s="1">
        <f t="shared" si="211"/>
        <v>9.6683119447186581</v>
      </c>
      <c r="DL384" s="1">
        <f t="shared" si="212"/>
        <v>0.98716683119447191</v>
      </c>
      <c r="DM384" s="28" t="s">
        <v>740</v>
      </c>
    </row>
    <row r="385" spans="1:117" x14ac:dyDescent="0.2">
      <c r="A385" s="27" t="s">
        <v>358</v>
      </c>
      <c r="B385" s="27"/>
      <c r="C385" s="51">
        <v>38701</v>
      </c>
      <c r="D385" s="23">
        <v>919</v>
      </c>
      <c r="E385" s="55">
        <v>6840</v>
      </c>
      <c r="F385" s="55">
        <v>2622</v>
      </c>
      <c r="G385" s="43">
        <v>906</v>
      </c>
      <c r="H385" s="1">
        <f t="shared" si="213"/>
        <v>49988</v>
      </c>
      <c r="DH385" s="31">
        <f t="shared" si="208"/>
        <v>77.420580939425463</v>
      </c>
      <c r="DI385" s="1">
        <f t="shared" si="209"/>
        <v>1.8384412258942147</v>
      </c>
      <c r="DJ385" s="1">
        <f t="shared" si="210"/>
        <v>13.683283988157157</v>
      </c>
      <c r="DK385" s="27">
        <f t="shared" si="211"/>
        <v>5.2452588621269101</v>
      </c>
      <c r="DL385" s="1">
        <f t="shared" si="212"/>
        <v>1.8124349843962551</v>
      </c>
      <c r="DM385" s="27" t="s">
        <v>563</v>
      </c>
    </row>
    <row r="386" spans="1:117" x14ac:dyDescent="0.2">
      <c r="A386" s="27" t="s">
        <v>232</v>
      </c>
      <c r="C386" s="51">
        <v>46245</v>
      </c>
      <c r="D386" s="55">
        <v>1621</v>
      </c>
      <c r="E386" s="55">
        <v>8356</v>
      </c>
      <c r="F386" s="55">
        <v>5233</v>
      </c>
      <c r="G386" s="43">
        <v>757</v>
      </c>
      <c r="H386" s="1">
        <f t="shared" si="213"/>
        <v>62212</v>
      </c>
      <c r="DH386" s="31">
        <f t="shared" si="208"/>
        <v>74.33453353050858</v>
      </c>
      <c r="DI386" s="1">
        <f t="shared" si="209"/>
        <v>2.6056066353758118</v>
      </c>
      <c r="DJ386" s="2">
        <f t="shared" si="210"/>
        <v>13.43149231659487</v>
      </c>
      <c r="DK386" s="27">
        <f t="shared" si="211"/>
        <v>8.4115604706487499</v>
      </c>
      <c r="DL386" s="1">
        <f t="shared" si="212"/>
        <v>1.216807046871986</v>
      </c>
      <c r="DM386" s="28" t="s">
        <v>564</v>
      </c>
    </row>
    <row r="387" spans="1:117" x14ac:dyDescent="0.2">
      <c r="A387" s="27" t="s">
        <v>381</v>
      </c>
      <c r="C387" s="51">
        <v>43599</v>
      </c>
      <c r="D387" s="55">
        <v>1773</v>
      </c>
      <c r="E387" s="55">
        <v>9235</v>
      </c>
      <c r="F387" s="55">
        <v>7055</v>
      </c>
      <c r="H387" s="1">
        <f t="shared" si="213"/>
        <v>61662</v>
      </c>
      <c r="DH387" s="31">
        <f t="shared" si="208"/>
        <v>70.706431838085038</v>
      </c>
      <c r="DI387" s="1">
        <f t="shared" si="209"/>
        <v>2.8753527293957379</v>
      </c>
      <c r="DJ387" s="1">
        <f t="shared" si="210"/>
        <v>14.976809055820441</v>
      </c>
      <c r="DK387" s="1">
        <f t="shared" si="211"/>
        <v>11.441406376698778</v>
      </c>
      <c r="DL387" s="1">
        <f t="shared" si="212"/>
        <v>0</v>
      </c>
      <c r="DM387" s="27" t="s">
        <v>561</v>
      </c>
    </row>
    <row r="388" spans="1:117" x14ac:dyDescent="0.2">
      <c r="A388" s="30" t="s">
        <v>233</v>
      </c>
      <c r="C388" s="51">
        <v>47552</v>
      </c>
      <c r="D388" s="55">
        <v>1868</v>
      </c>
      <c r="E388" s="55">
        <v>5505</v>
      </c>
      <c r="F388" s="55">
        <v>3844</v>
      </c>
      <c r="G388" s="43"/>
      <c r="H388" s="1">
        <f>SUM(B388:G388)</f>
        <v>58769</v>
      </c>
      <c r="DH388" s="31">
        <f>100*C388/H388</f>
        <v>80.91340672803689</v>
      </c>
      <c r="DI388" s="1">
        <f>100*D388/H388</f>
        <v>3.1785465126171961</v>
      </c>
      <c r="DJ388" s="1">
        <f>100*E388/H388</f>
        <v>9.3671833789923262</v>
      </c>
      <c r="DK388" s="1">
        <f>100*F388/H388</f>
        <v>6.5408633803535876</v>
      </c>
      <c r="DL388" s="1">
        <f>100*G388/H388</f>
        <v>0</v>
      </c>
      <c r="DM388" s="27" t="s">
        <v>600</v>
      </c>
    </row>
    <row r="389" spans="1:117" x14ac:dyDescent="0.2">
      <c r="A389" s="2" t="s">
        <v>784</v>
      </c>
      <c r="C389" s="25">
        <f>SUM(C371:C388)</f>
        <v>659886</v>
      </c>
      <c r="D389" s="25">
        <f t="shared" ref="D389:G389" si="214">SUM(D371:D388)</f>
        <v>28022</v>
      </c>
      <c r="E389" s="25">
        <f t="shared" si="214"/>
        <v>267831</v>
      </c>
      <c r="F389" s="25">
        <f t="shared" si="214"/>
        <v>84889</v>
      </c>
      <c r="G389" s="25">
        <f t="shared" si="214"/>
        <v>10033</v>
      </c>
      <c r="H389" s="1">
        <f t="shared" si="213"/>
        <v>1050661</v>
      </c>
      <c r="BY389" s="1">
        <v>16</v>
      </c>
      <c r="CA389" s="1">
        <v>2</v>
      </c>
      <c r="CE389" s="1">
        <v>10</v>
      </c>
      <c r="CG389" s="1">
        <v>1</v>
      </c>
      <c r="CK389" s="1">
        <v>1</v>
      </c>
      <c r="CL389" s="1">
        <v>1</v>
      </c>
      <c r="CM389" s="18">
        <v>4</v>
      </c>
      <c r="CN389" s="1">
        <v>1</v>
      </c>
      <c r="CO389" s="2"/>
      <c r="CP389" s="2">
        <f>CE389+CK389</f>
        <v>11</v>
      </c>
      <c r="CQ389" s="2">
        <f>CF389+CL389</f>
        <v>1</v>
      </c>
      <c r="CR389" s="2">
        <f>CG389+CM389</f>
        <v>5</v>
      </c>
      <c r="CS389" s="2">
        <f>CH389+CN389</f>
        <v>1</v>
      </c>
      <c r="CT389" s="2"/>
      <c r="CV389" s="1">
        <f>18*C389/(B389+C389+D389+E389+F389)</f>
        <v>11.414211418489604</v>
      </c>
      <c r="CW389" s="1">
        <f>18*D389/(B389+C389+D389+E389+F389)</f>
        <v>0.48470346752153509</v>
      </c>
      <c r="CX389" s="1">
        <f>18*E389/(B389+C389+D389+E389+F389)</f>
        <v>4.6327390767882468</v>
      </c>
      <c r="CY389" s="1">
        <f>18*F389/(B389+C389+D389+E389+F389)</f>
        <v>1.4683460372006134</v>
      </c>
      <c r="DH389" s="1">
        <f>100*C389/H389</f>
        <v>62.806747371416662</v>
      </c>
      <c r="DI389" s="1">
        <f>100*D389/H389</f>
        <v>2.6670829125664701</v>
      </c>
      <c r="DJ389" s="18">
        <f>100*E389/H389</f>
        <v>25.491666674598182</v>
      </c>
      <c r="DK389" s="1">
        <f>100*F389/H389</f>
        <v>8.0795803784474725</v>
      </c>
      <c r="DL389" s="1">
        <f>100*G389/H389</f>
        <v>0.95492266297121531</v>
      </c>
      <c r="DM389" s="3"/>
    </row>
    <row r="390" spans="1:117" x14ac:dyDescent="0.2">
      <c r="A390" s="27"/>
      <c r="C390" s="51"/>
      <c r="D390" s="55"/>
      <c r="E390" s="55"/>
      <c r="F390" s="55"/>
      <c r="DH390" s="31"/>
      <c r="DI390" s="1"/>
      <c r="DJ390" s="1"/>
      <c r="DK390" s="1"/>
      <c r="DL390" s="1"/>
      <c r="DM390" s="27"/>
    </row>
    <row r="391" spans="1:117" x14ac:dyDescent="0.2">
      <c r="A391" s="27"/>
      <c r="C391" s="51"/>
      <c r="D391" s="55"/>
      <c r="E391" s="55"/>
      <c r="F391" s="55"/>
      <c r="BX391" s="2" t="s">
        <v>147</v>
      </c>
      <c r="CD391" s="27" t="s">
        <v>25</v>
      </c>
      <c r="CE391" s="1" t="s">
        <v>29</v>
      </c>
      <c r="CK391" s="1" t="s">
        <v>43</v>
      </c>
      <c r="CO391" s="1" t="s">
        <v>4</v>
      </c>
      <c r="CU391" s="1" t="s">
        <v>15</v>
      </c>
      <c r="CV391" s="1" t="s">
        <v>22</v>
      </c>
      <c r="CW391" s="1" t="s">
        <v>17</v>
      </c>
      <c r="CX391" s="1" t="s">
        <v>11</v>
      </c>
      <c r="CY391" s="1" t="s">
        <v>12</v>
      </c>
      <c r="DA391" s="1" t="s">
        <v>15</v>
      </c>
      <c r="DB391" s="1" t="s">
        <v>22</v>
      </c>
      <c r="DC391" s="1" t="s">
        <v>17</v>
      </c>
      <c r="DD391" s="1" t="s">
        <v>11</v>
      </c>
      <c r="DE391" s="1" t="s">
        <v>12</v>
      </c>
      <c r="DF391" s="1" t="s">
        <v>21</v>
      </c>
      <c r="DG391" s="1" t="s">
        <v>15</v>
      </c>
      <c r="DH391" s="1" t="s">
        <v>22</v>
      </c>
      <c r="DI391" s="1" t="s">
        <v>17</v>
      </c>
      <c r="DJ391" s="1" t="s">
        <v>11</v>
      </c>
      <c r="DK391" s="1" t="s">
        <v>12</v>
      </c>
      <c r="DL391" s="1" t="s">
        <v>13</v>
      </c>
      <c r="DM391" s="27"/>
    </row>
    <row r="392" spans="1:117" x14ac:dyDescent="0.2">
      <c r="A392" s="27" t="s">
        <v>241</v>
      </c>
      <c r="C392" s="51">
        <v>39882</v>
      </c>
      <c r="D392" s="55">
        <v>1283</v>
      </c>
      <c r="E392" s="55">
        <v>7500</v>
      </c>
      <c r="F392" s="55">
        <v>5513</v>
      </c>
      <c r="G392" s="43">
        <v>601</v>
      </c>
      <c r="H392" s="1">
        <f t="shared" ref="H392:H396" si="215">SUM(B392:G392)</f>
        <v>54779</v>
      </c>
      <c r="DH392" s="31">
        <f t="shared" si="208"/>
        <v>72.80527209332044</v>
      </c>
      <c r="DI392" s="27">
        <f t="shared" si="209"/>
        <v>2.3421384107048322</v>
      </c>
      <c r="DJ392" s="1">
        <f t="shared" si="210"/>
        <v>13.691378082841965</v>
      </c>
      <c r="DK392" s="1">
        <f t="shared" si="211"/>
        <v>10.0640756494277</v>
      </c>
      <c r="DL392" s="1">
        <f t="shared" si="212"/>
        <v>1.0971357637050694</v>
      </c>
      <c r="DM392" s="28" t="s">
        <v>562</v>
      </c>
    </row>
    <row r="393" spans="1:117" x14ac:dyDescent="0.2">
      <c r="A393" s="6" t="s">
        <v>240</v>
      </c>
      <c r="C393" s="51">
        <v>28625</v>
      </c>
      <c r="D393" s="23">
        <v>743</v>
      </c>
      <c r="E393" s="55">
        <v>13403</v>
      </c>
      <c r="F393" s="55">
        <v>3663</v>
      </c>
      <c r="G393" s="11">
        <v>832</v>
      </c>
      <c r="H393" s="1">
        <f t="shared" si="215"/>
        <v>47266</v>
      </c>
      <c r="DH393" s="31">
        <f t="shared" si="208"/>
        <v>60.561502983116831</v>
      </c>
      <c r="DI393" s="1">
        <f t="shared" si="209"/>
        <v>1.5719544704438708</v>
      </c>
      <c r="DJ393" s="2">
        <f t="shared" si="210"/>
        <v>28.356535353107944</v>
      </c>
      <c r="DK393" s="1">
        <f t="shared" si="211"/>
        <v>7.7497566961452202</v>
      </c>
      <c r="DL393" s="1">
        <f t="shared" si="212"/>
        <v>1.7602504971861381</v>
      </c>
      <c r="DM393" s="28" t="s">
        <v>565</v>
      </c>
    </row>
    <row r="394" spans="1:117" x14ac:dyDescent="0.2">
      <c r="A394" s="27" t="s">
        <v>239</v>
      </c>
      <c r="C394" s="51">
        <v>34342</v>
      </c>
      <c r="D394" s="55">
        <v>1247</v>
      </c>
      <c r="E394" s="55">
        <v>6360</v>
      </c>
      <c r="F394" s="55">
        <v>7127</v>
      </c>
      <c r="G394" s="50">
        <v>443</v>
      </c>
      <c r="H394" s="1">
        <f t="shared" si="215"/>
        <v>49519</v>
      </c>
      <c r="BY394" s="12"/>
      <c r="CA394" s="12"/>
      <c r="CB394" s="12"/>
      <c r="CC394" s="12"/>
      <c r="CD394" s="12"/>
      <c r="CE394" s="12"/>
      <c r="CG394" s="12"/>
      <c r="CH394" s="12"/>
      <c r="CI394" s="12"/>
      <c r="CJ394" s="12"/>
      <c r="CK394" s="12"/>
      <c r="CL394" s="12"/>
      <c r="CM394" s="12"/>
      <c r="CN394" s="12"/>
      <c r="CP394" s="17"/>
      <c r="CQ394" s="17"/>
      <c r="CR394" s="17"/>
      <c r="CS394" s="17"/>
      <c r="CT394" s="17"/>
      <c r="DH394" s="31">
        <f t="shared" si="208"/>
        <v>69.351158141319488</v>
      </c>
      <c r="DI394" s="1">
        <f t="shared" si="209"/>
        <v>2.5182253276520123</v>
      </c>
      <c r="DJ394" s="1">
        <f t="shared" si="210"/>
        <v>12.843554999091259</v>
      </c>
      <c r="DK394" s="27">
        <f t="shared" si="211"/>
        <v>14.392455421151476</v>
      </c>
      <c r="DL394" s="1">
        <f t="shared" si="212"/>
        <v>0.89460611078575902</v>
      </c>
      <c r="DM394" s="27" t="s">
        <v>671</v>
      </c>
    </row>
    <row r="395" spans="1:117" x14ac:dyDescent="0.2">
      <c r="A395" s="27" t="s">
        <v>238</v>
      </c>
      <c r="C395" s="51">
        <v>37950</v>
      </c>
      <c r="D395" s="55">
        <v>1538</v>
      </c>
      <c r="E395" s="55">
        <v>7467</v>
      </c>
      <c r="F395" s="55">
        <v>4753</v>
      </c>
      <c r="G395" s="50">
        <v>817</v>
      </c>
      <c r="H395" s="1">
        <f t="shared" si="215"/>
        <v>52525</v>
      </c>
      <c r="DH395" s="31">
        <f t="shared" si="208"/>
        <v>72.251308900523554</v>
      </c>
      <c r="DI395" s="18">
        <f t="shared" si="209"/>
        <v>2.928129462160876</v>
      </c>
      <c r="DJ395" s="1">
        <f t="shared" si="210"/>
        <v>14.216087577344123</v>
      </c>
      <c r="DK395" s="1">
        <f t="shared" si="211"/>
        <v>9.0490242741551636</v>
      </c>
      <c r="DL395" s="1">
        <f t="shared" si="212"/>
        <v>1.5554497858162779</v>
      </c>
      <c r="DM395" s="28" t="s">
        <v>700</v>
      </c>
    </row>
    <row r="396" spans="1:117" x14ac:dyDescent="0.2">
      <c r="A396" s="27" t="s">
        <v>383</v>
      </c>
      <c r="C396" s="51">
        <v>38895</v>
      </c>
      <c r="D396" s="55">
        <v>1673</v>
      </c>
      <c r="E396" s="55">
        <v>7819</v>
      </c>
      <c r="F396" s="55">
        <v>4343</v>
      </c>
      <c r="G396" s="50">
        <v>613</v>
      </c>
      <c r="H396" s="1">
        <f t="shared" si="215"/>
        <v>53343</v>
      </c>
      <c r="BY396" s="12"/>
      <c r="CA396" s="12"/>
      <c r="CB396" s="12"/>
      <c r="CC396" s="12"/>
      <c r="CU396" s="27" t="s">
        <v>25</v>
      </c>
      <c r="DH396" s="31">
        <f t="shared" si="208"/>
        <v>72.914909172712441</v>
      </c>
      <c r="DI396" s="1">
        <f t="shared" si="209"/>
        <v>3.1363065444388205</v>
      </c>
      <c r="DJ396" s="1">
        <f t="shared" si="210"/>
        <v>14.65796824325591</v>
      </c>
      <c r="DK396" s="27">
        <f t="shared" si="211"/>
        <v>8.1416493260596514</v>
      </c>
      <c r="DL396" s="1">
        <f t="shared" si="212"/>
        <v>1.149166713533172</v>
      </c>
      <c r="DM396" s="27" t="s">
        <v>739</v>
      </c>
    </row>
    <row r="397" spans="1:117" x14ac:dyDescent="0.2">
      <c r="A397" s="27" t="s">
        <v>234</v>
      </c>
      <c r="C397" s="51">
        <v>26370</v>
      </c>
      <c r="D397" s="55">
        <v>1037</v>
      </c>
      <c r="E397" s="55">
        <v>18649</v>
      </c>
      <c r="F397" s="55">
        <v>6955</v>
      </c>
      <c r="G397" s="43">
        <v>446</v>
      </c>
      <c r="H397" s="1">
        <f>SUM(B397:G397)</f>
        <v>53457</v>
      </c>
      <c r="DH397" s="31">
        <f t="shared" ref="DH397:DH408" si="216">100*C397/H397</f>
        <v>49.329367529042031</v>
      </c>
      <c r="DI397" s="1">
        <f t="shared" ref="DI397:DI408" si="217">100*D397/H397</f>
        <v>1.9398769104139777</v>
      </c>
      <c r="DJ397" s="2">
        <f t="shared" ref="DJ397:DJ408" si="218">100*E397/H397</f>
        <v>34.885983126625135</v>
      </c>
      <c r="DK397" s="1">
        <f t="shared" ref="DK397:DK408" si="219">100*F397/H397</f>
        <v>13.010457002824701</v>
      </c>
      <c r="DL397" s="1">
        <f t="shared" ref="DL397:DL408" si="220">100*G397/H397</f>
        <v>0.83431543109415041</v>
      </c>
      <c r="DM397" s="27" t="s">
        <v>567</v>
      </c>
    </row>
    <row r="398" spans="1:117" x14ac:dyDescent="0.2">
      <c r="A398" s="27" t="s">
        <v>112</v>
      </c>
      <c r="C398" s="55">
        <v>18703</v>
      </c>
      <c r="D398" s="55">
        <v>1403</v>
      </c>
      <c r="E398" s="51">
        <v>19902</v>
      </c>
      <c r="F398" s="55">
        <v>13084</v>
      </c>
      <c r="G398" s="43">
        <v>420</v>
      </c>
      <c r="H398" s="1">
        <f t="shared" ref="H398:H403" si="221">SUM(B398:G398)</f>
        <v>53512</v>
      </c>
      <c r="DH398" s="27">
        <f t="shared" si="216"/>
        <v>34.951039019285396</v>
      </c>
      <c r="DI398" s="1">
        <f t="shared" si="217"/>
        <v>2.6218418298699357</v>
      </c>
      <c r="DJ398" s="31">
        <f t="shared" si="218"/>
        <v>37.191657945881296</v>
      </c>
      <c r="DK398" s="27">
        <f t="shared" si="219"/>
        <v>24.45059052175213</v>
      </c>
      <c r="DL398" s="1">
        <f t="shared" si="220"/>
        <v>0.78487068321124231</v>
      </c>
      <c r="DM398" s="27" t="s">
        <v>566</v>
      </c>
    </row>
    <row r="399" spans="1:117" x14ac:dyDescent="0.2">
      <c r="A399" s="27" t="s">
        <v>327</v>
      </c>
      <c r="C399" s="51">
        <v>26783</v>
      </c>
      <c r="D399" s="23">
        <v>821</v>
      </c>
      <c r="E399" s="55">
        <v>13343</v>
      </c>
      <c r="F399" s="55">
        <v>6609</v>
      </c>
      <c r="G399" s="49">
        <v>11652</v>
      </c>
      <c r="H399" s="1">
        <f t="shared" si="221"/>
        <v>59208</v>
      </c>
      <c r="DH399" s="31">
        <f t="shared" si="216"/>
        <v>45.235441156600459</v>
      </c>
      <c r="DI399" s="1">
        <f t="shared" si="217"/>
        <v>1.3866369409539252</v>
      </c>
      <c r="DJ399" s="1">
        <f t="shared" si="218"/>
        <v>22.535805972165925</v>
      </c>
      <c r="DK399" s="1">
        <f t="shared" si="219"/>
        <v>11.162342926631537</v>
      </c>
      <c r="DL399" s="1">
        <f t="shared" si="220"/>
        <v>19.679773003648155</v>
      </c>
      <c r="DM399" s="28" t="s">
        <v>699</v>
      </c>
    </row>
    <row r="400" spans="1:117" x14ac:dyDescent="0.2">
      <c r="A400" s="27" t="s">
        <v>362</v>
      </c>
      <c r="C400" s="51">
        <v>22166</v>
      </c>
      <c r="D400" s="55">
        <v>1079</v>
      </c>
      <c r="E400" s="55">
        <v>13509</v>
      </c>
      <c r="F400" s="55">
        <v>11582</v>
      </c>
      <c r="G400" s="42">
        <v>665</v>
      </c>
      <c r="H400" s="1">
        <f t="shared" si="221"/>
        <v>49001</v>
      </c>
      <c r="DH400" s="31">
        <f t="shared" si="216"/>
        <v>45.235811514050731</v>
      </c>
      <c r="DI400" s="1">
        <f t="shared" si="217"/>
        <v>2.2019958776351505</v>
      </c>
      <c r="DJ400" s="1">
        <f t="shared" si="218"/>
        <v>27.568825126017835</v>
      </c>
      <c r="DK400" s="27">
        <f t="shared" si="219"/>
        <v>23.636252321381196</v>
      </c>
      <c r="DL400" s="1">
        <f t="shared" si="220"/>
        <v>1.3571151609150833</v>
      </c>
      <c r="DM400" s="27" t="s">
        <v>707</v>
      </c>
    </row>
    <row r="401" spans="1:122" x14ac:dyDescent="0.2">
      <c r="A401" s="27" t="s">
        <v>235</v>
      </c>
      <c r="C401" s="51">
        <v>19157</v>
      </c>
      <c r="D401" s="55">
        <v>1129</v>
      </c>
      <c r="E401" s="55">
        <v>10397</v>
      </c>
      <c r="F401" s="55">
        <v>16309</v>
      </c>
      <c r="G401" s="1">
        <v>950</v>
      </c>
      <c r="H401" s="1">
        <f t="shared" si="221"/>
        <v>47942</v>
      </c>
      <c r="DH401" s="31">
        <f t="shared" si="216"/>
        <v>39.958700095949276</v>
      </c>
      <c r="DI401" s="1">
        <f t="shared" si="217"/>
        <v>2.3549288723874682</v>
      </c>
      <c r="DJ401" s="1">
        <f t="shared" si="218"/>
        <v>21.686621334112051</v>
      </c>
      <c r="DK401" s="2">
        <f t="shared" si="219"/>
        <v>34.018188644612238</v>
      </c>
      <c r="DL401" s="1">
        <f t="shared" si="220"/>
        <v>1.981561052938968</v>
      </c>
      <c r="DM401" s="27" t="s">
        <v>418</v>
      </c>
    </row>
    <row r="402" spans="1:122" x14ac:dyDescent="0.2">
      <c r="A402" s="27" t="s">
        <v>328</v>
      </c>
      <c r="C402" s="55">
        <v>17395</v>
      </c>
      <c r="D402" s="55">
        <v>1278</v>
      </c>
      <c r="E402" s="55">
        <v>11524</v>
      </c>
      <c r="F402" s="51">
        <v>24446</v>
      </c>
      <c r="G402" s="1">
        <v>961</v>
      </c>
      <c r="H402" s="1">
        <f t="shared" si="221"/>
        <v>55604</v>
      </c>
      <c r="DH402" s="1">
        <f t="shared" si="216"/>
        <v>31.283720595640602</v>
      </c>
      <c r="DI402" s="1">
        <f t="shared" si="217"/>
        <v>2.2983957988633912</v>
      </c>
      <c r="DJ402" s="1">
        <f t="shared" si="218"/>
        <v>20.725127688655494</v>
      </c>
      <c r="DK402" s="31">
        <f t="shared" si="219"/>
        <v>43.964462988274228</v>
      </c>
      <c r="DL402" s="1">
        <f t="shared" si="220"/>
        <v>1.7282929285662902</v>
      </c>
      <c r="DM402" s="27" t="s">
        <v>134</v>
      </c>
    </row>
    <row r="403" spans="1:122" x14ac:dyDescent="0.2">
      <c r="A403" s="62" t="s">
        <v>236</v>
      </c>
      <c r="C403" s="55">
        <v>20331</v>
      </c>
      <c r="D403" s="55">
        <v>1096</v>
      </c>
      <c r="E403" s="51">
        <v>20423</v>
      </c>
      <c r="F403" s="55">
        <v>6330</v>
      </c>
      <c r="G403" s="43">
        <v>1337</v>
      </c>
      <c r="H403" s="1">
        <f t="shared" si="221"/>
        <v>49517</v>
      </c>
      <c r="DH403" s="27">
        <f t="shared" si="216"/>
        <v>41.058626330351196</v>
      </c>
      <c r="DI403" s="1">
        <f t="shared" si="217"/>
        <v>2.2133812630005858</v>
      </c>
      <c r="DJ403" s="31">
        <f t="shared" si="218"/>
        <v>41.244421107902333</v>
      </c>
      <c r="DK403" s="27">
        <f t="shared" si="219"/>
        <v>12.783488498899368</v>
      </c>
      <c r="DL403" s="1">
        <f t="shared" si="220"/>
        <v>2.7000827998465176</v>
      </c>
      <c r="DM403" s="28" t="s">
        <v>568</v>
      </c>
    </row>
    <row r="404" spans="1:122" x14ac:dyDescent="0.2">
      <c r="A404" s="27" t="s">
        <v>237</v>
      </c>
      <c r="C404" s="51">
        <v>28805</v>
      </c>
      <c r="D404" s="55">
        <v>1275</v>
      </c>
      <c r="E404" s="55">
        <v>17428</v>
      </c>
      <c r="F404" s="55">
        <v>9846</v>
      </c>
      <c r="G404" s="50">
        <v>386</v>
      </c>
      <c r="H404" s="1">
        <f>SUM(B404:G404)</f>
        <v>57740</v>
      </c>
      <c r="DH404" s="31">
        <f t="shared" si="216"/>
        <v>49.887426394180814</v>
      </c>
      <c r="DI404" s="1">
        <f t="shared" si="217"/>
        <v>2.2081745756841014</v>
      </c>
      <c r="DJ404" s="1">
        <f t="shared" si="218"/>
        <v>30.183581572566677</v>
      </c>
      <c r="DK404" s="1">
        <f t="shared" si="219"/>
        <v>17.052303429165224</v>
      </c>
      <c r="DL404" s="1">
        <f t="shared" si="220"/>
        <v>0.66851402840318674</v>
      </c>
      <c r="DM404" s="27" t="s">
        <v>698</v>
      </c>
    </row>
    <row r="405" spans="1:122" x14ac:dyDescent="0.2">
      <c r="A405" s="27" t="s">
        <v>242</v>
      </c>
      <c r="C405" s="51">
        <v>42642</v>
      </c>
      <c r="D405" s="55">
        <v>1648</v>
      </c>
      <c r="E405" s="55">
        <v>13615</v>
      </c>
      <c r="F405" s="55">
        <v>6540</v>
      </c>
      <c r="G405" s="41">
        <v>2241</v>
      </c>
      <c r="H405" s="1">
        <f>SUM(B405:G405)</f>
        <v>66686</v>
      </c>
      <c r="DH405" s="31">
        <f t="shared" si="216"/>
        <v>63.944456107728762</v>
      </c>
      <c r="DI405" s="1">
        <f t="shared" si="217"/>
        <v>2.4712833278349278</v>
      </c>
      <c r="DJ405" s="1">
        <f t="shared" si="218"/>
        <v>20.416579192034309</v>
      </c>
      <c r="DK405" s="1">
        <f t="shared" si="219"/>
        <v>9.8071559247818136</v>
      </c>
      <c r="DL405" s="1">
        <f t="shared" si="220"/>
        <v>3.3605254476201902</v>
      </c>
      <c r="DM405" s="28" t="s">
        <v>569</v>
      </c>
    </row>
    <row r="406" spans="1:122" x14ac:dyDescent="0.2">
      <c r="A406" s="27" t="s">
        <v>361</v>
      </c>
      <c r="C406" s="51">
        <v>44949</v>
      </c>
      <c r="D406" s="55">
        <v>1595</v>
      </c>
      <c r="E406" s="55">
        <v>14660</v>
      </c>
      <c r="F406" s="55">
        <v>6645</v>
      </c>
      <c r="G406" s="50">
        <v>495</v>
      </c>
      <c r="H406" s="1">
        <f>SUM(B406:G406)</f>
        <v>68344</v>
      </c>
      <c r="DH406" s="31">
        <f t="shared" si="216"/>
        <v>65.768758047524287</v>
      </c>
      <c r="DI406" s="1">
        <f t="shared" si="217"/>
        <v>2.3337820437785322</v>
      </c>
      <c r="DJ406" s="1">
        <f t="shared" si="218"/>
        <v>21.450310195481681</v>
      </c>
      <c r="DK406" s="1">
        <f t="shared" si="219"/>
        <v>9.7228725272152641</v>
      </c>
      <c r="DL406" s="1">
        <f t="shared" si="220"/>
        <v>0.72427718600023416</v>
      </c>
      <c r="DM406" s="27" t="s">
        <v>697</v>
      </c>
    </row>
    <row r="407" spans="1:122" x14ac:dyDescent="0.2">
      <c r="A407" s="27" t="s">
        <v>384</v>
      </c>
      <c r="C407" s="51">
        <v>43220</v>
      </c>
      <c r="D407" s="55">
        <v>1875</v>
      </c>
      <c r="E407" s="55">
        <v>9586</v>
      </c>
      <c r="F407" s="55">
        <v>6166</v>
      </c>
      <c r="G407" s="50">
        <v>690</v>
      </c>
      <c r="H407" s="1">
        <f>SUM(B407:G407)</f>
        <v>61537</v>
      </c>
      <c r="DH407" s="31">
        <f t="shared" si="216"/>
        <v>70.234168061491459</v>
      </c>
      <c r="DI407" s="1">
        <f t="shared" si="217"/>
        <v>3.0469473649999186</v>
      </c>
      <c r="DJ407" s="1">
        <f t="shared" si="218"/>
        <v>15.57761996847425</v>
      </c>
      <c r="DK407" s="1">
        <f t="shared" si="219"/>
        <v>10.0199879747144</v>
      </c>
      <c r="DL407" s="1">
        <f t="shared" si="220"/>
        <v>1.1212766303199702</v>
      </c>
      <c r="DM407" s="27" t="s">
        <v>570</v>
      </c>
    </row>
    <row r="408" spans="1:122" x14ac:dyDescent="0.2">
      <c r="A408" s="22" t="s">
        <v>785</v>
      </c>
      <c r="C408" s="25">
        <f>SUM(C392:C407)</f>
        <v>490215</v>
      </c>
      <c r="D408" s="25">
        <f t="shared" ref="D408:G408" si="222">SUM(D392:D407)</f>
        <v>20720</v>
      </c>
      <c r="E408" s="25">
        <f t="shared" si="222"/>
        <v>205585</v>
      </c>
      <c r="F408" s="25">
        <f t="shared" si="222"/>
        <v>139911</v>
      </c>
      <c r="G408" s="25">
        <f t="shared" si="222"/>
        <v>23549</v>
      </c>
      <c r="H408" s="1">
        <f>SUM(B408:G408)</f>
        <v>879980</v>
      </c>
      <c r="BY408" s="1">
        <v>13</v>
      </c>
      <c r="CA408" s="1">
        <v>2</v>
      </c>
      <c r="CB408" s="1">
        <v>1</v>
      </c>
      <c r="CE408" s="1">
        <v>8</v>
      </c>
      <c r="CG408" s="1">
        <v>1</v>
      </c>
      <c r="CH408" s="1">
        <v>1</v>
      </c>
      <c r="CK408" s="18">
        <v>1</v>
      </c>
      <c r="CM408" s="1">
        <v>3</v>
      </c>
      <c r="CN408" s="1">
        <v>2</v>
      </c>
      <c r="CP408" s="2">
        <f>CE408+CK408</f>
        <v>9</v>
      </c>
      <c r="CQ408" s="2">
        <f>CF408+CL408</f>
        <v>0</v>
      </c>
      <c r="CR408" s="2">
        <f>CG408+CM408</f>
        <v>4</v>
      </c>
      <c r="CS408" s="2">
        <f>CH408+CN408</f>
        <v>3</v>
      </c>
      <c r="CV408" s="1">
        <f>16*C408/(B408+C408+D408+E408+F408)</f>
        <v>9.1582859564868624</v>
      </c>
      <c r="CW408" s="1">
        <f>16*D408/(B408+C408+D408+E408+F408)</f>
        <v>0.38709481557767061</v>
      </c>
      <c r="CX408" s="1">
        <f>16*E408/(B408+C408+D408+E408+F408)</f>
        <v>3.8407764314930217</v>
      </c>
      <c r="CY408" s="1">
        <f>16*F408/(B408+C408+D408+E408+F408)</f>
        <v>2.6138427964424453</v>
      </c>
      <c r="DH408" s="1">
        <f t="shared" si="216"/>
        <v>55.70751607991091</v>
      </c>
      <c r="DI408" s="1">
        <f t="shared" si="217"/>
        <v>2.3545989681583674</v>
      </c>
      <c r="DJ408" s="18">
        <f t="shared" si="218"/>
        <v>23.362462783245075</v>
      </c>
      <c r="DK408" s="1">
        <f t="shared" si="219"/>
        <v>15.899338621332303</v>
      </c>
      <c r="DL408" s="1">
        <f t="shared" si="220"/>
        <v>2.6760835473533491</v>
      </c>
      <c r="DM408" s="3"/>
    </row>
    <row r="409" spans="1:122" x14ac:dyDescent="0.2">
      <c r="C409" s="12"/>
      <c r="D409" s="12"/>
      <c r="E409" s="12"/>
      <c r="F409" s="12"/>
      <c r="G409" s="12"/>
      <c r="H409" s="12"/>
      <c r="BX409" s="2" t="s">
        <v>147</v>
      </c>
      <c r="CE409" s="1" t="s">
        <v>29</v>
      </c>
      <c r="CK409" s="27" t="s">
        <v>43</v>
      </c>
      <c r="CP409" s="1" t="s">
        <v>4</v>
      </c>
      <c r="CV409" s="1" t="s">
        <v>24</v>
      </c>
      <c r="DM409"/>
    </row>
    <row r="410" spans="1:122" x14ac:dyDescent="0.2">
      <c r="C410" s="12" t="s">
        <v>9</v>
      </c>
      <c r="D410" s="12" t="s">
        <v>10</v>
      </c>
      <c r="E410" s="12" t="s">
        <v>11</v>
      </c>
      <c r="F410" s="12" t="s">
        <v>12</v>
      </c>
      <c r="G410" s="12" t="s">
        <v>13</v>
      </c>
      <c r="H410" s="12" t="s">
        <v>14</v>
      </c>
      <c r="BY410" s="12" t="s">
        <v>16</v>
      </c>
      <c r="BZ410" s="1" t="s">
        <v>17</v>
      </c>
      <c r="CA410" s="12" t="s">
        <v>18</v>
      </c>
      <c r="CB410" s="12" t="s">
        <v>19</v>
      </c>
      <c r="CC410" s="12" t="s">
        <v>20</v>
      </c>
      <c r="CE410" s="27" t="s">
        <v>22</v>
      </c>
      <c r="CF410" s="27" t="s">
        <v>17</v>
      </c>
      <c r="CG410" s="27" t="s">
        <v>11</v>
      </c>
      <c r="CH410" s="27" t="s">
        <v>12</v>
      </c>
      <c r="CK410" s="27" t="s">
        <v>22</v>
      </c>
      <c r="CL410" s="27" t="s">
        <v>17</v>
      </c>
      <c r="CM410" s="27" t="s">
        <v>11</v>
      </c>
      <c r="CN410" s="27" t="s">
        <v>12</v>
      </c>
      <c r="CP410" s="27" t="s">
        <v>22</v>
      </c>
      <c r="CQ410" s="27" t="s">
        <v>17</v>
      </c>
      <c r="CR410" s="27" t="s">
        <v>11</v>
      </c>
      <c r="CS410" s="27" t="s">
        <v>12</v>
      </c>
      <c r="CU410" s="27" t="s">
        <v>25</v>
      </c>
      <c r="CV410" s="1" t="s">
        <v>22</v>
      </c>
      <c r="CW410" s="1" t="s">
        <v>17</v>
      </c>
      <c r="CX410" s="1" t="s">
        <v>11</v>
      </c>
      <c r="CY410" s="1" t="s">
        <v>12</v>
      </c>
      <c r="DA410" s="1" t="s">
        <v>15</v>
      </c>
      <c r="DB410" s="1" t="s">
        <v>22</v>
      </c>
      <c r="DC410" s="1" t="s">
        <v>17</v>
      </c>
      <c r="DD410" s="1" t="s">
        <v>11</v>
      </c>
      <c r="DE410" s="1" t="s">
        <v>12</v>
      </c>
      <c r="DF410" s="1" t="s">
        <v>21</v>
      </c>
      <c r="DG410" s="1" t="s">
        <v>15</v>
      </c>
      <c r="DH410" s="1" t="s">
        <v>22</v>
      </c>
      <c r="DI410" s="1" t="s">
        <v>17</v>
      </c>
      <c r="DJ410" s="1" t="s">
        <v>11</v>
      </c>
      <c r="DK410" s="1" t="s">
        <v>12</v>
      </c>
      <c r="DL410" s="1" t="s">
        <v>13</v>
      </c>
      <c r="DN410" s="1"/>
      <c r="DO410" s="1"/>
      <c r="DP410" s="1"/>
    </row>
    <row r="411" spans="1:122" x14ac:dyDescent="0.2">
      <c r="A411" s="2" t="s">
        <v>392</v>
      </c>
      <c r="C411" s="7">
        <f>SUM(C428,C443,C456,C466)</f>
        <v>708010</v>
      </c>
      <c r="D411" s="7">
        <f>SUM(D428,D443,D456,D466)</f>
        <v>194847</v>
      </c>
      <c r="E411" s="7">
        <f>SUM(E428,E443,E456,E466)</f>
        <v>829816</v>
      </c>
      <c r="F411" s="7">
        <f>SUM(F428,F443,F456,F466)</f>
        <v>615156</v>
      </c>
      <c r="G411" s="7">
        <f>SUM(G428,G443,G456,G466)</f>
        <v>16947</v>
      </c>
      <c r="H411" s="1">
        <f>SUM(B411:G411)</f>
        <v>2364776</v>
      </c>
      <c r="BY411" s="7">
        <f t="shared" ref="BY411:CN411" si="223">SUM(BY428,BY443,BY456,BY466)</f>
        <v>10</v>
      </c>
      <c r="BZ411" s="7">
        <f t="shared" si="223"/>
        <v>1</v>
      </c>
      <c r="CA411" s="7">
        <f t="shared" si="223"/>
        <v>17</v>
      </c>
      <c r="CB411" s="7">
        <f t="shared" si="223"/>
        <v>14</v>
      </c>
      <c r="CC411" s="7">
        <f t="shared" si="223"/>
        <v>0</v>
      </c>
      <c r="CD411" s="7">
        <f t="shared" si="223"/>
        <v>0</v>
      </c>
      <c r="CE411" s="7">
        <f t="shared" si="223"/>
        <v>6</v>
      </c>
      <c r="CF411" s="7">
        <f t="shared" si="223"/>
        <v>1</v>
      </c>
      <c r="CG411" s="7">
        <f t="shared" si="223"/>
        <v>11</v>
      </c>
      <c r="CH411" s="7">
        <f t="shared" si="223"/>
        <v>8</v>
      </c>
      <c r="CI411" s="7">
        <f t="shared" si="223"/>
        <v>0</v>
      </c>
      <c r="CJ411" s="7">
        <f t="shared" si="223"/>
        <v>0</v>
      </c>
      <c r="CK411" s="7">
        <f t="shared" si="223"/>
        <v>5</v>
      </c>
      <c r="CL411" s="7">
        <f t="shared" si="223"/>
        <v>3</v>
      </c>
      <c r="CM411" s="7">
        <f t="shared" si="223"/>
        <v>4</v>
      </c>
      <c r="CN411" s="7">
        <f t="shared" si="223"/>
        <v>4</v>
      </c>
      <c r="CP411" s="2">
        <f>CE411+CK411</f>
        <v>11</v>
      </c>
      <c r="CQ411" s="2">
        <f>CF411+CL411</f>
        <v>4</v>
      </c>
      <c r="CR411" s="2">
        <f>CG411+CM411</f>
        <v>15</v>
      </c>
      <c r="CS411" s="2">
        <f>CH411+CN411</f>
        <v>12</v>
      </c>
      <c r="CT411" s="2">
        <f>CI411</f>
        <v>0</v>
      </c>
      <c r="CV411" s="1">
        <f>42*C411/(C411+D411+E411+F411)</f>
        <v>12.665496507624704</v>
      </c>
      <c r="CW411" s="1">
        <f>42*D411/(C411+D411+E411+F411)</f>
        <v>3.4855920086173224</v>
      </c>
      <c r="CX411" s="1">
        <f>42*E411/(C411+D411+E411+F411)</f>
        <v>14.844467804086243</v>
      </c>
      <c r="CY411" s="1">
        <f>42*F411/(C411+D411+E411+F411)</f>
        <v>11.004443679671731</v>
      </c>
      <c r="DB411" s="1">
        <v>13</v>
      </c>
      <c r="DC411" s="1">
        <v>3</v>
      </c>
      <c r="DD411" s="1">
        <v>15</v>
      </c>
      <c r="DE411" s="1">
        <v>11</v>
      </c>
      <c r="DH411" s="1">
        <f>100*C411/H411</f>
        <v>29.93983362483381</v>
      </c>
      <c r="DI411" s="1">
        <f>100*D411/H411</f>
        <v>8.239554190333461</v>
      </c>
      <c r="DJ411" s="1">
        <f>100*E411/H411</f>
        <v>35.090680893243167</v>
      </c>
      <c r="DK411" s="1">
        <f>100*F411/H411</f>
        <v>26.013288362195826</v>
      </c>
      <c r="DL411" s="1">
        <f>100*G411/H411</f>
        <v>0.71664292939373542</v>
      </c>
      <c r="DM411" s="3" t="s">
        <v>789</v>
      </c>
      <c r="DO411" s="1">
        <f>C411/BY411</f>
        <v>70801</v>
      </c>
      <c r="DQ411" s="1">
        <f>E411/CA411</f>
        <v>48812.705882352944</v>
      </c>
      <c r="DR411" s="1">
        <f>F411/CB411</f>
        <v>43939.714285714283</v>
      </c>
    </row>
    <row r="412" spans="1:122" x14ac:dyDescent="0.2">
      <c r="A412" s="1" t="s">
        <v>44</v>
      </c>
      <c r="C412" s="55">
        <v>708010</v>
      </c>
      <c r="D412" s="55">
        <v>194847</v>
      </c>
      <c r="E412" s="55">
        <v>829816</v>
      </c>
      <c r="F412" s="55">
        <v>615156</v>
      </c>
      <c r="G412" s="27">
        <v>16947</v>
      </c>
      <c r="BY412" s="1">
        <v>10</v>
      </c>
      <c r="BZ412" s="1">
        <v>1</v>
      </c>
      <c r="CA412" s="1">
        <v>17</v>
      </c>
      <c r="CB412" s="1">
        <v>14</v>
      </c>
      <c r="CV412" s="1">
        <f>42*C412/(C412+D412+E412+F412)</f>
        <v>12.665496507624704</v>
      </c>
      <c r="CW412" s="1">
        <f>42*D412/(C412+D412+E412+F412)</f>
        <v>3.4855920086173224</v>
      </c>
      <c r="CX412" s="1">
        <f>42*E412/(C412+D412+E412+F412)</f>
        <v>14.844467804086243</v>
      </c>
      <c r="CY412" s="1">
        <f>42*F412/(C412+D412+E412+F412)</f>
        <v>11.004443679671731</v>
      </c>
      <c r="DB412" s="1">
        <v>13</v>
      </c>
      <c r="DC412" s="1">
        <v>3</v>
      </c>
      <c r="DD412" s="1">
        <v>15</v>
      </c>
      <c r="DE412" s="1">
        <v>11</v>
      </c>
    </row>
    <row r="413" spans="1:122" x14ac:dyDescent="0.2">
      <c r="C413" s="55"/>
      <c r="D413" s="55">
        <v>0</v>
      </c>
      <c r="E413" s="55"/>
      <c r="F413" s="55"/>
    </row>
    <row r="414" spans="1:122" x14ac:dyDescent="0.2">
      <c r="A414" s="27" t="s">
        <v>114</v>
      </c>
      <c r="C414" s="55">
        <v>9818</v>
      </c>
      <c r="D414" s="55">
        <v>3370</v>
      </c>
      <c r="E414" s="51">
        <v>32554</v>
      </c>
      <c r="F414" s="55">
        <v>11618</v>
      </c>
      <c r="G414" s="43">
        <v>688</v>
      </c>
      <c r="H414" s="1">
        <f t="shared" ref="H414:H428" si="224">SUM(B414:G414)</f>
        <v>58048</v>
      </c>
      <c r="DH414" s="1">
        <f t="shared" ref="DH414:DH428" si="225">100*C414/H414</f>
        <v>16.913588754134508</v>
      </c>
      <c r="DI414" s="27">
        <f t="shared" ref="DI414:DI428" si="226">100*D414/H414</f>
        <v>5.8055402425578828</v>
      </c>
      <c r="DJ414" s="31">
        <f t="shared" ref="DJ414:DJ428" si="227">100*E414/H414</f>
        <v>56.081174200661522</v>
      </c>
      <c r="DK414" s="27">
        <f t="shared" ref="DK414:DK428" si="228">100*F414/H414</f>
        <v>20.014470782800441</v>
      </c>
      <c r="DL414" s="1">
        <f t="shared" ref="DL414:DL428" si="229">100*G414/H414</f>
        <v>1.185226019845645</v>
      </c>
      <c r="DM414" s="27" t="s">
        <v>610</v>
      </c>
    </row>
    <row r="415" spans="1:122" x14ac:dyDescent="0.2">
      <c r="A415" s="27" t="s">
        <v>118</v>
      </c>
      <c r="C415" s="55">
        <v>6322</v>
      </c>
      <c r="D415" s="55">
        <v>5395</v>
      </c>
      <c r="E415" s="55">
        <v>16532</v>
      </c>
      <c r="F415" s="51">
        <v>29316</v>
      </c>
      <c r="G415" s="1">
        <v>1143</v>
      </c>
      <c r="H415" s="1">
        <f t="shared" si="224"/>
        <v>58708</v>
      </c>
      <c r="DH415" s="1">
        <f t="shared" si="225"/>
        <v>10.768549431082647</v>
      </c>
      <c r="DI415" s="27">
        <f t="shared" si="226"/>
        <v>9.1895482728077944</v>
      </c>
      <c r="DJ415" s="1">
        <f t="shared" si="227"/>
        <v>28.159705661920011</v>
      </c>
      <c r="DK415" s="31">
        <f t="shared" si="228"/>
        <v>49.935272875928327</v>
      </c>
      <c r="DL415" s="1">
        <f t="shared" si="229"/>
        <v>1.9469237582612251</v>
      </c>
      <c r="DM415" s="27" t="s">
        <v>681</v>
      </c>
    </row>
    <row r="416" spans="1:122" x14ac:dyDescent="0.2">
      <c r="A416" s="27" t="s">
        <v>115</v>
      </c>
      <c r="C416" s="55">
        <v>9538</v>
      </c>
      <c r="D416" s="55">
        <v>1476</v>
      </c>
      <c r="E416" s="55">
        <v>12625</v>
      </c>
      <c r="F416" s="51">
        <v>20763</v>
      </c>
      <c r="G416" s="43">
        <v>994</v>
      </c>
      <c r="H416" s="1">
        <f t="shared" si="224"/>
        <v>45396</v>
      </c>
      <c r="DH416" s="1">
        <f t="shared" si="225"/>
        <v>21.010661732311217</v>
      </c>
      <c r="DI416" s="1">
        <f t="shared" si="226"/>
        <v>3.2513877874702617</v>
      </c>
      <c r="DJ416" s="1">
        <f t="shared" si="227"/>
        <v>27.810820336593533</v>
      </c>
      <c r="DK416" s="31">
        <f t="shared" si="228"/>
        <v>45.737509912767642</v>
      </c>
      <c r="DL416" s="1">
        <f t="shared" si="229"/>
        <v>2.1896202308573445</v>
      </c>
      <c r="DM416" s="27" t="s">
        <v>571</v>
      </c>
    </row>
    <row r="417" spans="1:117" x14ac:dyDescent="0.2">
      <c r="A417" s="27" t="s">
        <v>116</v>
      </c>
      <c r="C417" s="55">
        <v>13683</v>
      </c>
      <c r="D417" s="55">
        <v>2229</v>
      </c>
      <c r="E417" s="51">
        <v>31102</v>
      </c>
      <c r="F417" s="55">
        <v>5748</v>
      </c>
      <c r="G417" s="1">
        <v>210</v>
      </c>
      <c r="H417" s="1">
        <f t="shared" si="224"/>
        <v>52972</v>
      </c>
      <c r="DH417" s="27">
        <f t="shared" si="225"/>
        <v>25.830627501321452</v>
      </c>
      <c r="DI417" s="1">
        <f t="shared" si="226"/>
        <v>4.2078834101034506</v>
      </c>
      <c r="DJ417" s="31">
        <f t="shared" si="227"/>
        <v>58.714037604772329</v>
      </c>
      <c r="DK417" s="1">
        <f t="shared" si="228"/>
        <v>10.851015630899344</v>
      </c>
      <c r="DL417" s="1">
        <f t="shared" si="229"/>
        <v>0.39643585290342065</v>
      </c>
      <c r="DM417" s="27" t="s">
        <v>674</v>
      </c>
    </row>
    <row r="418" spans="1:117" x14ac:dyDescent="0.2">
      <c r="A418" s="27" t="s">
        <v>244</v>
      </c>
      <c r="C418" s="55">
        <v>14028</v>
      </c>
      <c r="D418" s="55">
        <v>1691</v>
      </c>
      <c r="E418" s="51">
        <v>23643</v>
      </c>
      <c r="F418" s="55">
        <v>14462</v>
      </c>
      <c r="G418" s="43"/>
      <c r="H418" s="1">
        <f t="shared" si="224"/>
        <v>53824</v>
      </c>
      <c r="DH418" s="27">
        <f t="shared" si="225"/>
        <v>26.062722948870391</v>
      </c>
      <c r="DI418" s="1">
        <f t="shared" si="226"/>
        <v>3.1417211652794292</v>
      </c>
      <c r="DJ418" s="31">
        <f t="shared" si="227"/>
        <v>43.926501189060644</v>
      </c>
      <c r="DK418" s="1">
        <f t="shared" si="228"/>
        <v>26.869054696789537</v>
      </c>
      <c r="DL418" s="1">
        <f t="shared" si="229"/>
        <v>0</v>
      </c>
      <c r="DM418" s="27" t="s">
        <v>672</v>
      </c>
    </row>
    <row r="419" spans="1:117" x14ac:dyDescent="0.2">
      <c r="A419" s="27" t="s">
        <v>117</v>
      </c>
      <c r="C419" s="55">
        <v>15115</v>
      </c>
      <c r="D419" s="55">
        <v>1149</v>
      </c>
      <c r="E419" s="51">
        <v>21773</v>
      </c>
      <c r="F419" s="55">
        <v>6230</v>
      </c>
      <c r="G419" s="43">
        <v>344</v>
      </c>
      <c r="H419" s="1">
        <f t="shared" si="224"/>
        <v>44611</v>
      </c>
      <c r="DH419" s="2">
        <f t="shared" si="225"/>
        <v>33.881778036807063</v>
      </c>
      <c r="DI419" s="1">
        <f t="shared" si="226"/>
        <v>2.5755979466947614</v>
      </c>
      <c r="DJ419" s="31">
        <f t="shared" si="227"/>
        <v>48.806348210082717</v>
      </c>
      <c r="DK419" s="27">
        <f t="shared" si="228"/>
        <v>13.965165542130865</v>
      </c>
      <c r="DL419" s="1">
        <f t="shared" si="229"/>
        <v>0.77111026428459351</v>
      </c>
      <c r="DM419" s="27" t="s">
        <v>573</v>
      </c>
    </row>
    <row r="420" spans="1:117" x14ac:dyDescent="0.2">
      <c r="A420" s="27" t="s">
        <v>272</v>
      </c>
      <c r="C420" s="55">
        <v>10512</v>
      </c>
      <c r="D420" s="55">
        <v>2487</v>
      </c>
      <c r="E420" s="55">
        <v>15253</v>
      </c>
      <c r="F420" s="51">
        <v>22876</v>
      </c>
      <c r="G420" s="43">
        <v>1514</v>
      </c>
      <c r="H420" s="1">
        <f t="shared" si="224"/>
        <v>52642</v>
      </c>
      <c r="DH420" s="1">
        <f t="shared" si="225"/>
        <v>19.968846168458644</v>
      </c>
      <c r="DI420" s="1">
        <f t="shared" si="226"/>
        <v>4.7243645758139889</v>
      </c>
      <c r="DJ420" s="1">
        <f t="shared" si="227"/>
        <v>28.974962957334448</v>
      </c>
      <c r="DK420" s="31">
        <f t="shared" si="228"/>
        <v>43.45579575244102</v>
      </c>
      <c r="DL420" s="1">
        <f t="shared" si="229"/>
        <v>2.8760305459519016</v>
      </c>
      <c r="DM420" s="27" t="s">
        <v>572</v>
      </c>
    </row>
    <row r="421" spans="1:117" x14ac:dyDescent="0.2">
      <c r="A421" s="27" t="s">
        <v>245</v>
      </c>
      <c r="C421" s="55">
        <v>12441</v>
      </c>
      <c r="D421" s="55">
        <v>1306</v>
      </c>
      <c r="E421" s="55">
        <v>15547</v>
      </c>
      <c r="F421" s="51">
        <v>16094</v>
      </c>
      <c r="G421" s="50">
        <v>499</v>
      </c>
      <c r="H421" s="1">
        <f t="shared" si="224"/>
        <v>45887</v>
      </c>
      <c r="DH421" s="1">
        <f t="shared" si="225"/>
        <v>27.112254015298451</v>
      </c>
      <c r="DI421" s="1">
        <f t="shared" si="226"/>
        <v>2.8461219953363699</v>
      </c>
      <c r="DJ421" s="1">
        <f t="shared" si="227"/>
        <v>33.881055636672698</v>
      </c>
      <c r="DK421" s="31">
        <f t="shared" si="228"/>
        <v>35.073114389696428</v>
      </c>
      <c r="DL421" s="1">
        <f t="shared" si="229"/>
        <v>1.0874539629960556</v>
      </c>
      <c r="DM421" s="27" t="s">
        <v>577</v>
      </c>
    </row>
    <row r="422" spans="1:117" x14ac:dyDescent="0.2">
      <c r="A422" s="27" t="s">
        <v>273</v>
      </c>
      <c r="C422" s="55">
        <v>14612</v>
      </c>
      <c r="D422" s="55">
        <v>2765</v>
      </c>
      <c r="E422" s="51">
        <v>18938</v>
      </c>
      <c r="F422" s="55">
        <v>15537</v>
      </c>
      <c r="G422" s="43">
        <v>628</v>
      </c>
      <c r="H422" s="1">
        <f t="shared" si="224"/>
        <v>52480</v>
      </c>
      <c r="DH422" s="27">
        <f t="shared" si="225"/>
        <v>27.842987804878049</v>
      </c>
      <c r="DI422" s="1">
        <f t="shared" si="226"/>
        <v>5.2686737804878048</v>
      </c>
      <c r="DJ422" s="31">
        <f t="shared" si="227"/>
        <v>36.086128048780488</v>
      </c>
      <c r="DK422" s="27">
        <f t="shared" si="228"/>
        <v>29.605564024390244</v>
      </c>
      <c r="DL422" s="1">
        <f t="shared" si="229"/>
        <v>1.1966463414634145</v>
      </c>
      <c r="DM422" s="27" t="s">
        <v>604</v>
      </c>
    </row>
    <row r="423" spans="1:117" x14ac:dyDescent="0.2">
      <c r="A423" s="27" t="s">
        <v>113</v>
      </c>
      <c r="C423" s="55">
        <v>17301</v>
      </c>
      <c r="D423" s="55">
        <v>5350</v>
      </c>
      <c r="E423" s="51">
        <v>36458</v>
      </c>
      <c r="F423" s="55">
        <v>5015</v>
      </c>
      <c r="G423" s="43">
        <v>230</v>
      </c>
      <c r="H423" s="1">
        <f t="shared" si="224"/>
        <v>64354</v>
      </c>
      <c r="DH423" s="2">
        <f t="shared" si="225"/>
        <v>26.884109767846599</v>
      </c>
      <c r="DI423" s="1">
        <f t="shared" si="226"/>
        <v>8.3133915529726199</v>
      </c>
      <c r="DJ423" s="31">
        <f t="shared" si="227"/>
        <v>56.65226714734127</v>
      </c>
      <c r="DK423" s="1">
        <f t="shared" si="228"/>
        <v>7.7928333903098483</v>
      </c>
      <c r="DL423" s="1">
        <f t="shared" si="229"/>
        <v>0.35739814152966404</v>
      </c>
      <c r="DM423" s="27" t="s">
        <v>575</v>
      </c>
    </row>
    <row r="424" spans="1:117" x14ac:dyDescent="0.2">
      <c r="A424" s="27" t="s">
        <v>617</v>
      </c>
      <c r="C424" s="55">
        <v>17411</v>
      </c>
      <c r="D424" s="55">
        <v>5907</v>
      </c>
      <c r="E424" s="51">
        <v>36300</v>
      </c>
      <c r="F424" s="55">
        <v>6554</v>
      </c>
      <c r="G424" s="43">
        <v>286</v>
      </c>
      <c r="H424" s="1">
        <f t="shared" si="224"/>
        <v>66458</v>
      </c>
      <c r="BY424" s="12"/>
      <c r="CA424" s="12"/>
      <c r="CB424" s="12"/>
      <c r="CC424" s="12"/>
      <c r="CD424" s="12"/>
      <c r="CE424" s="12"/>
      <c r="CG424" s="12"/>
      <c r="CH424" s="12"/>
      <c r="CI424" s="12"/>
      <c r="CJ424" s="12"/>
      <c r="CK424" s="12"/>
      <c r="CL424" s="12"/>
      <c r="CM424" s="12"/>
      <c r="CN424" s="12"/>
      <c r="DH424" s="27">
        <f t="shared" si="225"/>
        <v>26.198501309097477</v>
      </c>
      <c r="DI424" s="2">
        <f t="shared" si="226"/>
        <v>8.8883204429865472</v>
      </c>
      <c r="DJ424" s="31">
        <f t="shared" si="227"/>
        <v>54.620963616118452</v>
      </c>
      <c r="DK424" s="1">
        <f t="shared" si="228"/>
        <v>9.8618676457311381</v>
      </c>
      <c r="DL424" s="1">
        <f t="shared" si="229"/>
        <v>0.43034698606638777</v>
      </c>
      <c r="DM424" s="27" t="s">
        <v>682</v>
      </c>
    </row>
    <row r="425" spans="1:117" x14ac:dyDescent="0.2">
      <c r="A425" s="27" t="s">
        <v>274</v>
      </c>
      <c r="C425" s="55">
        <v>16112</v>
      </c>
      <c r="D425" s="55">
        <v>1878</v>
      </c>
      <c r="E425" s="55">
        <v>16888</v>
      </c>
      <c r="F425" s="51">
        <v>19706</v>
      </c>
      <c r="G425" s="50">
        <v>83</v>
      </c>
      <c r="H425" s="1">
        <f>SUM(B425:G425)</f>
        <v>54667</v>
      </c>
      <c r="DH425" s="27">
        <f t="shared" si="225"/>
        <v>29.47299101834745</v>
      </c>
      <c r="DI425" s="1">
        <f t="shared" si="226"/>
        <v>3.4353449064334973</v>
      </c>
      <c r="DJ425" s="1">
        <f t="shared" si="227"/>
        <v>30.892494557960013</v>
      </c>
      <c r="DK425" s="31">
        <f t="shared" si="228"/>
        <v>36.047341174748937</v>
      </c>
      <c r="DL425" s="1">
        <f t="shared" si="229"/>
        <v>0.15182834251010666</v>
      </c>
      <c r="DM425" s="27" t="s">
        <v>673</v>
      </c>
    </row>
    <row r="426" spans="1:117" x14ac:dyDescent="0.2">
      <c r="A426" s="27" t="s">
        <v>275</v>
      </c>
      <c r="C426" s="55">
        <v>18083</v>
      </c>
      <c r="D426" s="55">
        <v>2076</v>
      </c>
      <c r="E426" s="51">
        <v>19938</v>
      </c>
      <c r="F426" s="55">
        <v>15400</v>
      </c>
      <c r="G426" s="49">
        <v>1014</v>
      </c>
      <c r="H426" s="1">
        <f>SUM(B426:G426)</f>
        <v>56511</v>
      </c>
      <c r="DH426" s="2">
        <f t="shared" si="225"/>
        <v>31.999079825166781</v>
      </c>
      <c r="DI426" s="1">
        <f t="shared" si="226"/>
        <v>3.6736210649254128</v>
      </c>
      <c r="DJ426" s="31">
        <f t="shared" si="227"/>
        <v>35.281626585974415</v>
      </c>
      <c r="DK426" s="1">
        <f t="shared" si="228"/>
        <v>27.251331599157687</v>
      </c>
      <c r="DL426" s="1">
        <f t="shared" si="229"/>
        <v>1.7943409247757074</v>
      </c>
      <c r="DM426" s="27" t="s">
        <v>576</v>
      </c>
    </row>
    <row r="427" spans="1:117" x14ac:dyDescent="0.2">
      <c r="A427" s="27" t="s">
        <v>276</v>
      </c>
      <c r="C427" s="55">
        <v>16373</v>
      </c>
      <c r="D427" s="55">
        <v>2202</v>
      </c>
      <c r="E427" s="51">
        <v>17673</v>
      </c>
      <c r="F427" s="55">
        <v>15450</v>
      </c>
      <c r="G427" s="50">
        <v>452</v>
      </c>
      <c r="H427" s="1">
        <f>SUM(B427:G427)</f>
        <v>52150</v>
      </c>
      <c r="DH427" s="27">
        <f t="shared" si="225"/>
        <v>31.395973154362416</v>
      </c>
      <c r="DI427" s="1">
        <f t="shared" si="226"/>
        <v>4.2224352828379672</v>
      </c>
      <c r="DJ427" s="31">
        <f t="shared" si="227"/>
        <v>33.888782358581018</v>
      </c>
      <c r="DK427" s="27">
        <f t="shared" si="228"/>
        <v>29.62607861936721</v>
      </c>
      <c r="DL427" s="1">
        <f t="shared" si="229"/>
        <v>0.86673058485139021</v>
      </c>
      <c r="DM427" s="27" t="s">
        <v>574</v>
      </c>
    </row>
    <row r="428" spans="1:117" x14ac:dyDescent="0.2">
      <c r="A428" s="2" t="s">
        <v>353</v>
      </c>
      <c r="C428" s="25">
        <f>SUM(C413:C427)</f>
        <v>191349</v>
      </c>
      <c r="D428" s="25">
        <f>SUM(D413:D427)</f>
        <v>39281</v>
      </c>
      <c r="E428" s="25">
        <f t="shared" ref="E428:G428" si="230">SUM(E414:E427)</f>
        <v>315224</v>
      </c>
      <c r="F428" s="25">
        <f t="shared" si="230"/>
        <v>204769</v>
      </c>
      <c r="G428" s="7">
        <f t="shared" si="230"/>
        <v>8085</v>
      </c>
      <c r="H428" s="1">
        <f t="shared" si="224"/>
        <v>758708</v>
      </c>
      <c r="CA428" s="1">
        <v>9</v>
      </c>
      <c r="CB428" s="1">
        <v>5</v>
      </c>
      <c r="CG428" s="1">
        <v>6</v>
      </c>
      <c r="CH428" s="1">
        <v>3</v>
      </c>
      <c r="CK428" s="1">
        <v>3</v>
      </c>
      <c r="CL428" s="1">
        <v>1</v>
      </c>
      <c r="CN428" s="1">
        <v>1</v>
      </c>
      <c r="CP428" s="2">
        <f>CE428+CK428</f>
        <v>3</v>
      </c>
      <c r="CQ428" s="2">
        <f>CF428+CL428</f>
        <v>1</v>
      </c>
      <c r="CR428" s="2">
        <f>CG428+CM428</f>
        <v>6</v>
      </c>
      <c r="CS428" s="2">
        <f>CH428+CN428</f>
        <v>4</v>
      </c>
      <c r="CV428" s="1">
        <f>14*C428/(B428+C428+D428+E428+F428)</f>
        <v>3.5688834474829574</v>
      </c>
      <c r="CW428" s="1">
        <f>14*D428/(B428+C428+D428+E428+F428)</f>
        <v>0.73263675640101622</v>
      </c>
      <c r="CX428" s="1">
        <f>14*E428/(B428+C428+D428+E428+F428)</f>
        <v>5.8792975967962615</v>
      </c>
      <c r="CY428" s="1">
        <f>14*F428/(B428+C428+D428+E428+F428)</f>
        <v>3.8191821993197652</v>
      </c>
      <c r="DH428" s="1">
        <f t="shared" si="225"/>
        <v>25.220374636882699</v>
      </c>
      <c r="DI428" s="1">
        <f t="shared" si="226"/>
        <v>5.1773541336060775</v>
      </c>
      <c r="DJ428" s="1">
        <f t="shared" si="227"/>
        <v>41.547472809038524</v>
      </c>
      <c r="DK428" s="1">
        <f t="shared" si="228"/>
        <v>26.989171064493849</v>
      </c>
      <c r="DL428" s="1">
        <f t="shared" si="229"/>
        <v>1.0656273559788483</v>
      </c>
      <c r="DM428" s="3" t="s">
        <v>578</v>
      </c>
    </row>
    <row r="429" spans="1:117" x14ac:dyDescent="0.2">
      <c r="A429" s="27" t="s">
        <v>26</v>
      </c>
      <c r="B429" s="27"/>
      <c r="C429" s="25"/>
      <c r="D429" s="25"/>
      <c r="E429" s="25"/>
      <c r="F429" s="25"/>
      <c r="G429" s="25"/>
      <c r="H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"/>
      <c r="CQ429" s="2"/>
      <c r="CR429" s="2"/>
      <c r="CS429" s="2"/>
      <c r="CT429" s="27"/>
      <c r="CU429" s="27"/>
      <c r="CV429" s="27">
        <f>8*C428/(C428+D428+F428)</f>
        <v>3.5158371976049554</v>
      </c>
      <c r="CW429" s="27">
        <f>8*D428/(C428+D428+F428)</f>
        <v>0.7217471790242973</v>
      </c>
      <c r="CX429" s="27"/>
      <c r="CY429" s="27">
        <f>8*F428/(C428+D428+F428)</f>
        <v>3.7624156233707473</v>
      </c>
      <c r="CZ429" s="27"/>
      <c r="DH429" s="1"/>
      <c r="DI429" s="1"/>
      <c r="DJ429" s="1"/>
      <c r="DK429" s="1"/>
      <c r="DL429" s="1"/>
    </row>
    <row r="430" spans="1:117" x14ac:dyDescent="0.2">
      <c r="C430" s="27"/>
      <c r="D430" s="27">
        <v>0</v>
      </c>
      <c r="E430" s="27"/>
      <c r="F430" s="27"/>
      <c r="BY430" s="12" t="s">
        <v>16</v>
      </c>
      <c r="BZ430" s="1" t="s">
        <v>17</v>
      </c>
      <c r="CA430" s="12" t="s">
        <v>18</v>
      </c>
      <c r="CB430" s="12" t="s">
        <v>19</v>
      </c>
      <c r="CC430" s="12" t="s">
        <v>20</v>
      </c>
      <c r="CD430" s="12"/>
      <c r="CE430" s="12" t="s">
        <v>16</v>
      </c>
      <c r="CF430" s="1" t="s">
        <v>17</v>
      </c>
      <c r="CG430" s="12" t="s">
        <v>18</v>
      </c>
      <c r="CH430" s="12" t="s">
        <v>19</v>
      </c>
      <c r="CI430" s="12" t="s">
        <v>21</v>
      </c>
      <c r="CJ430" s="12"/>
      <c r="CK430" s="12" t="s">
        <v>22</v>
      </c>
      <c r="CL430" s="12" t="s">
        <v>17</v>
      </c>
      <c r="CM430" s="12" t="s">
        <v>11</v>
      </c>
      <c r="CN430" s="12" t="s">
        <v>12</v>
      </c>
      <c r="CP430" s="17" t="s">
        <v>16</v>
      </c>
      <c r="CQ430" s="17" t="s">
        <v>23</v>
      </c>
      <c r="CR430" s="17" t="s">
        <v>18</v>
      </c>
      <c r="CS430" s="17" t="s">
        <v>19</v>
      </c>
      <c r="CT430" s="17" t="s">
        <v>20</v>
      </c>
      <c r="DH430" s="17" t="s">
        <v>16</v>
      </c>
      <c r="DI430" s="17" t="s">
        <v>23</v>
      </c>
      <c r="DJ430" s="17" t="s">
        <v>18</v>
      </c>
      <c r="DK430" s="17" t="s">
        <v>19</v>
      </c>
      <c r="DL430" s="33" t="s">
        <v>13</v>
      </c>
    </row>
    <row r="431" spans="1:117" x14ac:dyDescent="0.2">
      <c r="A431" s="27" t="s">
        <v>270</v>
      </c>
      <c r="C431" s="51">
        <v>17622</v>
      </c>
      <c r="D431" s="55">
        <v>1152</v>
      </c>
      <c r="E431" s="55">
        <v>16486</v>
      </c>
      <c r="F431" s="55">
        <v>4602</v>
      </c>
      <c r="H431" s="1">
        <f>SUM(B431:G431)</f>
        <v>39862</v>
      </c>
      <c r="DH431" s="31">
        <f t="shared" ref="DH431:DH444" si="231">100*C431/H431</f>
        <v>44.207515929958355</v>
      </c>
      <c r="DI431" s="1">
        <f t="shared" ref="DI431:DI444" si="232">100*D431/H431</f>
        <v>2.8899703978726605</v>
      </c>
      <c r="DJ431" s="1">
        <f t="shared" ref="DJ431:DJ444" si="233">100*E431/H431</f>
        <v>41.357684009833925</v>
      </c>
      <c r="DK431" s="1">
        <f t="shared" ref="DK431:DK444" si="234">100*F431/H431</f>
        <v>11.544829662335056</v>
      </c>
      <c r="DL431" s="1">
        <f t="shared" ref="DL431:DL443" si="235">100*G431/H431</f>
        <v>0</v>
      </c>
      <c r="DM431" s="27" t="s">
        <v>580</v>
      </c>
    </row>
    <row r="432" spans="1:117" x14ac:dyDescent="0.2">
      <c r="A432" s="27" t="s">
        <v>271</v>
      </c>
      <c r="C432" s="55">
        <v>16630</v>
      </c>
      <c r="D432" s="55">
        <v>1587</v>
      </c>
      <c r="E432" s="51">
        <v>19486</v>
      </c>
      <c r="F432" s="55">
        <v>5248</v>
      </c>
      <c r="G432" s="50">
        <v>274</v>
      </c>
      <c r="H432" s="1">
        <f>SUM(B432:G432)</f>
        <v>43225</v>
      </c>
      <c r="DH432" s="27">
        <f t="shared" si="231"/>
        <v>38.473105841526895</v>
      </c>
      <c r="DI432" s="1">
        <f t="shared" si="232"/>
        <v>3.6714864083285135</v>
      </c>
      <c r="DJ432" s="31">
        <f t="shared" si="233"/>
        <v>45.080393290919609</v>
      </c>
      <c r="DK432" s="27">
        <f t="shared" si="234"/>
        <v>12.141122035858878</v>
      </c>
      <c r="DL432" s="1">
        <f t="shared" si="235"/>
        <v>0.63389242336610763</v>
      </c>
      <c r="DM432" s="27" t="s">
        <v>675</v>
      </c>
    </row>
    <row r="433" spans="1:117" x14ac:dyDescent="0.2">
      <c r="A433" s="27" t="s">
        <v>243</v>
      </c>
      <c r="C433" s="55">
        <v>18255</v>
      </c>
      <c r="D433" s="55">
        <v>1768</v>
      </c>
      <c r="E433" s="51">
        <v>27355</v>
      </c>
      <c r="F433" s="55">
        <v>8311</v>
      </c>
      <c r="H433" s="1">
        <f t="shared" ref="H433:H444" si="236">SUM(B433:G433)</f>
        <v>55689</v>
      </c>
      <c r="DH433" s="27">
        <f t="shared" si="231"/>
        <v>32.78026181112967</v>
      </c>
      <c r="DI433" s="1">
        <f t="shared" si="232"/>
        <v>3.1747741923898793</v>
      </c>
      <c r="DJ433" s="31">
        <f t="shared" si="233"/>
        <v>49.12101133078346</v>
      </c>
      <c r="DK433" s="1">
        <f t="shared" si="234"/>
        <v>14.923952665696996</v>
      </c>
      <c r="DL433" s="1">
        <f t="shared" si="235"/>
        <v>0</v>
      </c>
      <c r="DM433" s="27" t="s">
        <v>581</v>
      </c>
    </row>
    <row r="434" spans="1:117" x14ac:dyDescent="0.2">
      <c r="A434" s="27" t="s">
        <v>277</v>
      </c>
      <c r="C434" s="55">
        <v>8556</v>
      </c>
      <c r="D434" s="55">
        <v>1493</v>
      </c>
      <c r="E434" s="51">
        <v>19471</v>
      </c>
      <c r="F434" s="55">
        <v>12992</v>
      </c>
      <c r="G434" s="43">
        <v>686</v>
      </c>
      <c r="H434" s="1">
        <f t="shared" si="236"/>
        <v>43198</v>
      </c>
      <c r="DH434" s="27">
        <f t="shared" si="231"/>
        <v>19.806472521876014</v>
      </c>
      <c r="DI434" s="1">
        <f t="shared" si="232"/>
        <v>3.4561785267836473</v>
      </c>
      <c r="DJ434" s="31">
        <f t="shared" si="233"/>
        <v>45.073846011389413</v>
      </c>
      <c r="DK434" s="2">
        <f t="shared" si="234"/>
        <v>30.075466456780408</v>
      </c>
      <c r="DL434" s="1">
        <f t="shared" si="235"/>
        <v>1.5880364831705172</v>
      </c>
      <c r="DM434" s="27" t="s">
        <v>582</v>
      </c>
    </row>
    <row r="435" spans="1:117" x14ac:dyDescent="0.2">
      <c r="A435" s="27" t="s">
        <v>278</v>
      </c>
      <c r="C435" s="55">
        <v>6978</v>
      </c>
      <c r="D435" s="23">
        <v>975</v>
      </c>
      <c r="E435" s="51">
        <v>24869</v>
      </c>
      <c r="F435" s="55">
        <v>11602</v>
      </c>
      <c r="G435" s="43"/>
      <c r="H435" s="1">
        <f t="shared" si="236"/>
        <v>44424</v>
      </c>
      <c r="DH435" s="1">
        <f t="shared" si="231"/>
        <v>15.707725553754727</v>
      </c>
      <c r="DI435" s="1">
        <f t="shared" si="232"/>
        <v>2.1947595894111291</v>
      </c>
      <c r="DJ435" s="31">
        <f t="shared" si="233"/>
        <v>55.981001260579866</v>
      </c>
      <c r="DK435" s="2">
        <f t="shared" si="234"/>
        <v>26.116513596254276</v>
      </c>
      <c r="DL435" s="1">
        <f t="shared" si="235"/>
        <v>0</v>
      </c>
      <c r="DM435" s="27" t="s">
        <v>583</v>
      </c>
    </row>
    <row r="436" spans="1:117" x14ac:dyDescent="0.2">
      <c r="A436" s="27" t="s">
        <v>248</v>
      </c>
      <c r="C436" s="55">
        <v>14275</v>
      </c>
      <c r="D436" s="55">
        <v>1154</v>
      </c>
      <c r="E436" s="51">
        <v>22871</v>
      </c>
      <c r="F436" s="55">
        <v>10463</v>
      </c>
      <c r="G436" s="43"/>
      <c r="H436" s="1">
        <f t="shared" si="236"/>
        <v>48763</v>
      </c>
      <c r="DH436" s="27">
        <f t="shared" si="231"/>
        <v>29.27424481676681</v>
      </c>
      <c r="DI436" s="1">
        <f t="shared" si="232"/>
        <v>2.3665484076041259</v>
      </c>
      <c r="DJ436" s="31">
        <f t="shared" si="233"/>
        <v>46.902364497672416</v>
      </c>
      <c r="DK436" s="27">
        <f t="shared" si="234"/>
        <v>21.456842277956646</v>
      </c>
      <c r="DL436" s="1">
        <f t="shared" si="235"/>
        <v>0</v>
      </c>
      <c r="DM436" s="27" t="s">
        <v>584</v>
      </c>
    </row>
    <row r="437" spans="1:117" x14ac:dyDescent="0.2">
      <c r="A437" s="27" t="s">
        <v>247</v>
      </c>
      <c r="C437" s="55">
        <v>18800</v>
      </c>
      <c r="D437" s="55">
        <v>2195</v>
      </c>
      <c r="E437" s="51">
        <v>24617</v>
      </c>
      <c r="F437" s="55">
        <v>8463</v>
      </c>
      <c r="G437" s="43"/>
      <c r="H437" s="1">
        <f t="shared" si="236"/>
        <v>54075</v>
      </c>
      <c r="DH437" s="1">
        <f t="shared" si="231"/>
        <v>34.766527970411467</v>
      </c>
      <c r="DI437" s="1">
        <f t="shared" si="232"/>
        <v>4.0591770688858064</v>
      </c>
      <c r="DJ437" s="31">
        <f t="shared" si="233"/>
        <v>45.523809523809526</v>
      </c>
      <c r="DK437" s="1">
        <f t="shared" si="234"/>
        <v>15.650485436893204</v>
      </c>
      <c r="DL437" s="1">
        <f t="shared" si="235"/>
        <v>0</v>
      </c>
      <c r="DM437" s="30" t="s">
        <v>686</v>
      </c>
    </row>
    <row r="438" spans="1:117" x14ac:dyDescent="0.2">
      <c r="A438" s="27" t="s">
        <v>279</v>
      </c>
      <c r="C438" s="51">
        <v>24934</v>
      </c>
      <c r="D438" s="55">
        <v>1938</v>
      </c>
      <c r="E438" s="55">
        <v>23495</v>
      </c>
      <c r="F438" s="55">
        <v>5895</v>
      </c>
      <c r="G438" s="42">
        <v>369</v>
      </c>
      <c r="H438" s="1">
        <f t="shared" si="236"/>
        <v>56631</v>
      </c>
      <c r="DH438" s="31">
        <f t="shared" si="231"/>
        <v>44.028888771167736</v>
      </c>
      <c r="DI438" s="27">
        <f t="shared" si="232"/>
        <v>3.4221539439529587</v>
      </c>
      <c r="DJ438" s="27">
        <f t="shared" si="233"/>
        <v>41.487877664176864</v>
      </c>
      <c r="DK438" s="1">
        <f t="shared" si="234"/>
        <v>10.409493033850717</v>
      </c>
      <c r="DL438" s="1">
        <f t="shared" si="235"/>
        <v>0.65158658685172433</v>
      </c>
      <c r="DM438" s="27" t="s">
        <v>585</v>
      </c>
    </row>
    <row r="439" spans="1:117" x14ac:dyDescent="0.2">
      <c r="A439" s="27" t="s">
        <v>280</v>
      </c>
      <c r="C439" s="51">
        <v>27333</v>
      </c>
      <c r="D439" s="55">
        <v>2644</v>
      </c>
      <c r="E439" s="55">
        <v>21894</v>
      </c>
      <c r="F439" s="55">
        <v>7490</v>
      </c>
      <c r="G439" s="50">
        <v>535</v>
      </c>
      <c r="H439" s="1">
        <f t="shared" si="236"/>
        <v>59896</v>
      </c>
      <c r="DH439" s="31">
        <f t="shared" si="231"/>
        <v>45.634099105115531</v>
      </c>
      <c r="DI439" s="1">
        <f t="shared" si="232"/>
        <v>4.4143181514625347</v>
      </c>
      <c r="DJ439" s="1">
        <f t="shared" si="233"/>
        <v>36.553359155870176</v>
      </c>
      <c r="DK439" s="1">
        <f t="shared" si="234"/>
        <v>12.505008681714973</v>
      </c>
      <c r="DL439" s="1">
        <f t="shared" si="235"/>
        <v>0.89321490583678376</v>
      </c>
      <c r="DM439" s="27" t="s">
        <v>685</v>
      </c>
    </row>
    <row r="440" spans="1:117" x14ac:dyDescent="0.2">
      <c r="A440" s="27" t="s">
        <v>119</v>
      </c>
      <c r="C440" s="51">
        <v>23229</v>
      </c>
      <c r="D440" s="55">
        <v>2416</v>
      </c>
      <c r="E440" s="55">
        <v>15777</v>
      </c>
      <c r="F440" s="55">
        <v>6593</v>
      </c>
      <c r="G440" s="50">
        <v>109</v>
      </c>
      <c r="H440" s="1">
        <f t="shared" si="236"/>
        <v>48124</v>
      </c>
      <c r="DH440" s="31">
        <f t="shared" si="231"/>
        <v>48.269054941401379</v>
      </c>
      <c r="DI440" s="27">
        <f t="shared" si="232"/>
        <v>5.0203640595129251</v>
      </c>
      <c r="DJ440" s="1">
        <f t="shared" si="233"/>
        <v>32.784057850552742</v>
      </c>
      <c r="DK440" s="1">
        <f t="shared" si="234"/>
        <v>13.700024935583077</v>
      </c>
      <c r="DL440" s="1">
        <f t="shared" si="235"/>
        <v>0.22649821294987948</v>
      </c>
      <c r="DM440" s="27" t="s">
        <v>579</v>
      </c>
    </row>
    <row r="441" spans="1:117" x14ac:dyDescent="0.2">
      <c r="A441" s="27" t="s">
        <v>246</v>
      </c>
      <c r="C441" s="55">
        <v>15587</v>
      </c>
      <c r="D441" s="55">
        <v>2293</v>
      </c>
      <c r="E441" s="51">
        <v>16625</v>
      </c>
      <c r="F441" s="55">
        <v>9174</v>
      </c>
      <c r="G441" s="43">
        <v>972</v>
      </c>
      <c r="H441" s="1">
        <f t="shared" si="236"/>
        <v>44651</v>
      </c>
      <c r="DH441" s="1">
        <f t="shared" si="231"/>
        <v>34.908512687285842</v>
      </c>
      <c r="DI441" s="27">
        <f t="shared" si="232"/>
        <v>5.1353833060849698</v>
      </c>
      <c r="DJ441" s="31">
        <f t="shared" si="233"/>
        <v>37.233208662739919</v>
      </c>
      <c r="DK441" s="1">
        <f t="shared" si="234"/>
        <v>20.546012407336903</v>
      </c>
      <c r="DL441" s="1">
        <f t="shared" si="235"/>
        <v>2.176882936552373</v>
      </c>
      <c r="DM441" s="27" t="s">
        <v>684</v>
      </c>
    </row>
    <row r="442" spans="1:117" x14ac:dyDescent="0.2">
      <c r="A442" s="27" t="s">
        <v>269</v>
      </c>
      <c r="C442" s="51">
        <v>21445</v>
      </c>
      <c r="D442" s="55">
        <v>2386</v>
      </c>
      <c r="E442" s="55">
        <v>17114</v>
      </c>
      <c r="F442" s="55">
        <v>9218</v>
      </c>
      <c r="G442" s="43">
        <v>498</v>
      </c>
      <c r="H442" s="1">
        <f t="shared" si="236"/>
        <v>50661</v>
      </c>
      <c r="DH442" s="31">
        <f t="shared" si="231"/>
        <v>42.330392214918774</v>
      </c>
      <c r="DI442" s="1">
        <f t="shared" si="232"/>
        <v>4.7097372732476659</v>
      </c>
      <c r="DJ442" s="1">
        <f t="shared" si="233"/>
        <v>33.781409762934011</v>
      </c>
      <c r="DK442" s="27">
        <f t="shared" si="234"/>
        <v>18.195456070744754</v>
      </c>
      <c r="DL442" s="1">
        <f t="shared" si="235"/>
        <v>0.98300467815479364</v>
      </c>
      <c r="DM442" s="28" t="s">
        <v>683</v>
      </c>
    </row>
    <row r="443" spans="1:117" x14ac:dyDescent="0.2">
      <c r="A443" s="2" t="s">
        <v>352</v>
      </c>
      <c r="C443" s="25">
        <f>SUM(C431:C442)</f>
        <v>213644</v>
      </c>
      <c r="D443" s="25">
        <f>SUM(D430:D442)</f>
        <v>22001</v>
      </c>
      <c r="E443" s="25">
        <f>SUM(E431:E442)</f>
        <v>250060</v>
      </c>
      <c r="F443" s="25">
        <f>SUM(F431:F442)</f>
        <v>100051</v>
      </c>
      <c r="G443" s="7">
        <f>SUM(G431:G442)</f>
        <v>3443</v>
      </c>
      <c r="H443" s="1">
        <f t="shared" si="236"/>
        <v>589199</v>
      </c>
      <c r="BY443" s="1">
        <v>5</v>
      </c>
      <c r="CA443" s="1">
        <v>7</v>
      </c>
      <c r="CE443" s="1">
        <v>3</v>
      </c>
      <c r="CG443" s="1">
        <v>4</v>
      </c>
      <c r="CH443" s="1">
        <v>0</v>
      </c>
      <c r="CK443" s="1">
        <v>1</v>
      </c>
      <c r="CL443" s="1">
        <v>1</v>
      </c>
      <c r="CM443" s="1">
        <v>1</v>
      </c>
      <c r="CN443" s="1">
        <v>2</v>
      </c>
      <c r="CP443" s="2">
        <f>CE443+CK443</f>
        <v>4</v>
      </c>
      <c r="CQ443" s="2">
        <f>CF443+CL443</f>
        <v>1</v>
      </c>
      <c r="CR443" s="2">
        <f>CG443+CM443</f>
        <v>5</v>
      </c>
      <c r="CS443" s="2">
        <f>CH443+CN443</f>
        <v>2</v>
      </c>
      <c r="CV443" s="27">
        <f>12*C443/(C443+D443+E443+F443)</f>
        <v>4.3767848728822241</v>
      </c>
      <c r="CW443" s="27">
        <f>12*D443/(C443+D443+E443+F443)</f>
        <v>0.45072009505664473</v>
      </c>
      <c r="CX443" s="27">
        <f>12*E443/(C443+D443+E443+F443)</f>
        <v>5.1228156433736913</v>
      </c>
      <c r="CY443" s="27">
        <f>12*F443/(C443+D443+E443+F443)</f>
        <v>2.0496793886874398</v>
      </c>
      <c r="CZ443" s="27"/>
      <c r="DH443" s="1">
        <f t="shared" si="231"/>
        <v>36.260075118932654</v>
      </c>
      <c r="DI443" s="1">
        <f t="shared" si="232"/>
        <v>3.7340525017863233</v>
      </c>
      <c r="DJ443" s="1">
        <f t="shared" si="233"/>
        <v>42.440669451238037</v>
      </c>
      <c r="DK443" s="1">
        <f t="shared" si="234"/>
        <v>16.980850272997749</v>
      </c>
      <c r="DL443" s="1">
        <f t="shared" si="235"/>
        <v>0.58435265504523937</v>
      </c>
      <c r="DM443" s="3" t="s">
        <v>578</v>
      </c>
    </row>
    <row r="444" spans="1:117" x14ac:dyDescent="0.2">
      <c r="A444" s="2" t="s">
        <v>618</v>
      </c>
      <c r="C444" s="25">
        <f>SUM(C414:C423,C425:C427,C431:C439)</f>
        <v>327321</v>
      </c>
      <c r="D444" s="25">
        <f t="shared" ref="D444:G444" si="237">SUM(D414:D423,D425:D427,D431:D439)</f>
        <v>48280</v>
      </c>
      <c r="E444" s="25">
        <f>SUM(E414:E423,E425:E427,E431:E439)</f>
        <v>479468</v>
      </c>
      <c r="F444" s="25">
        <f>SUM(F414:F423,F425:F427,F431:F439)</f>
        <v>273281</v>
      </c>
      <c r="G444" s="25">
        <f t="shared" si="237"/>
        <v>9663</v>
      </c>
      <c r="H444" s="1">
        <f t="shared" si="236"/>
        <v>1138013</v>
      </c>
      <c r="BY444" s="1">
        <v>3</v>
      </c>
      <c r="CA444" s="1">
        <v>14</v>
      </c>
      <c r="CB444" s="1">
        <v>5</v>
      </c>
      <c r="CP444" s="2">
        <v>7</v>
      </c>
      <c r="CQ444" s="2">
        <v>1</v>
      </c>
      <c r="CR444" s="2">
        <v>9</v>
      </c>
      <c r="CS444" s="2">
        <v>5</v>
      </c>
      <c r="CV444" s="27">
        <f>22*C444/(C444+D444+E444+F444)</f>
        <v>6.3819400008862495</v>
      </c>
      <c r="CW444" s="27">
        <f>22*D444/(C444+D444+E444+F444)</f>
        <v>0.94133912349891435</v>
      </c>
      <c r="CX444" s="27">
        <f>22*E444/(C444+D444+E444+F444)</f>
        <v>9.3484255771702038</v>
      </c>
      <c r="CY444" s="27">
        <f>22*F444/(C444+D444+E444+F444)</f>
        <v>5.3282952984446315</v>
      </c>
      <c r="CZ444" s="27"/>
      <c r="DH444" s="1">
        <f t="shared" si="231"/>
        <v>28.762500955612985</v>
      </c>
      <c r="DI444" s="1">
        <f t="shared" si="232"/>
        <v>4.2424822915028209</v>
      </c>
      <c r="DJ444" s="1">
        <f t="shared" si="233"/>
        <v>42.132031883642803</v>
      </c>
      <c r="DK444" s="1">
        <f t="shared" si="234"/>
        <v>24.01387330373203</v>
      </c>
      <c r="DL444" s="1"/>
      <c r="DM444" s="3"/>
    </row>
    <row r="445" spans="1:117" x14ac:dyDescent="0.2">
      <c r="C445" s="12" t="s">
        <v>9</v>
      </c>
      <c r="D445" s="12" t="s">
        <v>10</v>
      </c>
      <c r="E445" s="12" t="s">
        <v>11</v>
      </c>
      <c r="F445" s="12" t="s">
        <v>12</v>
      </c>
      <c r="G445" s="12" t="s">
        <v>13</v>
      </c>
      <c r="H445" s="12" t="s">
        <v>14</v>
      </c>
      <c r="BX445" s="2" t="s">
        <v>147</v>
      </c>
      <c r="CE445" s="1" t="s">
        <v>29</v>
      </c>
      <c r="CK445" s="1" t="s">
        <v>43</v>
      </c>
      <c r="CU445" s="1" t="s">
        <v>15</v>
      </c>
      <c r="CV445" s="1" t="s">
        <v>22</v>
      </c>
      <c r="CW445" s="1" t="s">
        <v>17</v>
      </c>
      <c r="CX445" s="1" t="s">
        <v>11</v>
      </c>
      <c r="CY445" s="1" t="s">
        <v>12</v>
      </c>
      <c r="DA445" s="1" t="s">
        <v>15</v>
      </c>
      <c r="DB445" s="1" t="s">
        <v>22</v>
      </c>
      <c r="DC445" s="1" t="s">
        <v>17</v>
      </c>
      <c r="DD445" s="1" t="s">
        <v>11</v>
      </c>
      <c r="DE445" s="1" t="s">
        <v>12</v>
      </c>
      <c r="DF445" s="1" t="s">
        <v>21</v>
      </c>
      <c r="DG445" s="1" t="s">
        <v>15</v>
      </c>
      <c r="DH445" s="1" t="s">
        <v>22</v>
      </c>
      <c r="DI445" s="1" t="s">
        <v>17</v>
      </c>
      <c r="DJ445" s="1" t="s">
        <v>11</v>
      </c>
      <c r="DK445" s="1" t="s">
        <v>12</v>
      </c>
      <c r="DL445" s="1" t="s">
        <v>13</v>
      </c>
    </row>
    <row r="446" spans="1:117" x14ac:dyDescent="0.2">
      <c r="C446" s="12"/>
      <c r="D446" s="12">
        <v>0</v>
      </c>
      <c r="E446" s="48">
        <v>0</v>
      </c>
      <c r="F446" s="12"/>
      <c r="G446" s="12"/>
      <c r="H446" s="12"/>
      <c r="BX446" s="2"/>
      <c r="DG446" s="1"/>
      <c r="DH446" s="1"/>
      <c r="DI446" s="1"/>
      <c r="DJ446" s="1"/>
      <c r="DK446" s="1"/>
      <c r="DL446" s="1"/>
    </row>
    <row r="447" spans="1:117" x14ac:dyDescent="0.2">
      <c r="A447" s="27" t="s">
        <v>249</v>
      </c>
      <c r="C447" s="49">
        <v>10936</v>
      </c>
      <c r="D447" s="49">
        <v>1605</v>
      </c>
      <c r="E447" s="49">
        <v>8257</v>
      </c>
      <c r="F447" s="51">
        <v>22531</v>
      </c>
      <c r="G447" s="50">
        <v>780</v>
      </c>
      <c r="H447" s="1">
        <f t="shared" ref="H447:H468" si="238">SUM(B447:G447)</f>
        <v>44109</v>
      </c>
      <c r="DH447" s="1">
        <f t="shared" ref="DH447:DH456" si="239">100*C447/H447</f>
        <v>24.793126119386066</v>
      </c>
      <c r="DI447" s="1">
        <f t="shared" ref="DI447:DI456" si="240">100*D447/H447</f>
        <v>3.638713187784806</v>
      </c>
      <c r="DJ447" s="1">
        <f t="shared" ref="DJ447:DJ456" si="241">100*E447/H447</f>
        <v>18.719535695663016</v>
      </c>
      <c r="DK447" s="31">
        <f t="shared" ref="DK447:DK456" si="242">100*F447/H447</f>
        <v>51.080278401233308</v>
      </c>
      <c r="DL447" s="1">
        <f t="shared" ref="DL447:DL456" si="243">100*G447/H447</f>
        <v>1.7683465959328029</v>
      </c>
      <c r="DM447" s="27" t="s">
        <v>255</v>
      </c>
    </row>
    <row r="448" spans="1:117" x14ac:dyDescent="0.2">
      <c r="A448" s="27" t="s">
        <v>250</v>
      </c>
      <c r="C448" s="51">
        <v>19688</v>
      </c>
      <c r="D448" s="49">
        <v>1860</v>
      </c>
      <c r="E448" s="49">
        <v>16921</v>
      </c>
      <c r="F448" s="49">
        <v>13879</v>
      </c>
      <c r="G448" s="42">
        <v>1386</v>
      </c>
      <c r="H448" s="1">
        <f t="shared" si="238"/>
        <v>53734</v>
      </c>
      <c r="DH448" s="31">
        <f t="shared" si="239"/>
        <v>36.639743923772656</v>
      </c>
      <c r="DI448" s="1">
        <f t="shared" si="240"/>
        <v>3.4614955149439832</v>
      </c>
      <c r="DJ448" s="2">
        <f t="shared" si="241"/>
        <v>31.49030409051997</v>
      </c>
      <c r="DK448" s="1">
        <f t="shared" si="242"/>
        <v>25.829084006401906</v>
      </c>
      <c r="DL448" s="1">
        <f t="shared" si="243"/>
        <v>2.5793724643614842</v>
      </c>
      <c r="DM448" s="27" t="s">
        <v>587</v>
      </c>
    </row>
    <row r="449" spans="1:117" x14ac:dyDescent="0.2">
      <c r="A449" s="27" t="s">
        <v>331</v>
      </c>
      <c r="C449" s="51">
        <v>27237</v>
      </c>
      <c r="D449" s="49">
        <v>2672</v>
      </c>
      <c r="E449" s="49">
        <v>12913</v>
      </c>
      <c r="F449" s="55">
        <v>8014</v>
      </c>
      <c r="G449" s="43">
        <v>1023</v>
      </c>
      <c r="H449" s="1">
        <f t="shared" si="238"/>
        <v>51859</v>
      </c>
      <c r="DH449" s="31">
        <f t="shared" si="239"/>
        <v>52.521259569216532</v>
      </c>
      <c r="DI449" s="1">
        <f t="shared" si="240"/>
        <v>5.1524325575117143</v>
      </c>
      <c r="DJ449" s="1">
        <f t="shared" si="241"/>
        <v>24.900210185310168</v>
      </c>
      <c r="DK449" s="1">
        <f t="shared" si="242"/>
        <v>15.453441061339401</v>
      </c>
      <c r="DL449" s="1">
        <f t="shared" si="243"/>
        <v>1.972656626622187</v>
      </c>
      <c r="DM449" s="27" t="s">
        <v>588</v>
      </c>
    </row>
    <row r="450" spans="1:117" x14ac:dyDescent="0.2">
      <c r="A450" s="27" t="s">
        <v>251</v>
      </c>
      <c r="C450" s="51">
        <v>24595</v>
      </c>
      <c r="D450" s="49">
        <v>2489</v>
      </c>
      <c r="E450" s="49">
        <v>21215</v>
      </c>
      <c r="F450" s="55">
        <v>21466</v>
      </c>
      <c r="G450" s="43"/>
      <c r="H450" s="1">
        <f t="shared" si="238"/>
        <v>69765</v>
      </c>
      <c r="DH450" s="31">
        <f t="shared" si="239"/>
        <v>35.254067225686235</v>
      </c>
      <c r="DI450" s="1">
        <f t="shared" si="240"/>
        <v>3.5676915358704222</v>
      </c>
      <c r="DJ450" s="1">
        <f t="shared" si="241"/>
        <v>30.409230989751308</v>
      </c>
      <c r="DK450" s="27">
        <f t="shared" si="242"/>
        <v>30.769010248692037</v>
      </c>
      <c r="DL450" s="1">
        <f t="shared" si="243"/>
        <v>0</v>
      </c>
      <c r="DM450" s="27" t="s">
        <v>586</v>
      </c>
    </row>
    <row r="451" spans="1:117" x14ac:dyDescent="0.2">
      <c r="A451" s="27" t="s">
        <v>330</v>
      </c>
      <c r="C451" s="51">
        <v>27490</v>
      </c>
      <c r="D451" s="49">
        <v>3608</v>
      </c>
      <c r="E451" s="49">
        <v>20949</v>
      </c>
      <c r="F451" s="55">
        <v>17907</v>
      </c>
      <c r="H451" s="1">
        <f t="shared" si="238"/>
        <v>69954</v>
      </c>
      <c r="DH451" s="31">
        <f t="shared" si="239"/>
        <v>39.297252480201273</v>
      </c>
      <c r="DI451" s="27">
        <f t="shared" si="240"/>
        <v>5.1576750436000802</v>
      </c>
      <c r="DJ451" s="1">
        <f t="shared" si="241"/>
        <v>29.946822197444035</v>
      </c>
      <c r="DK451" s="1">
        <f t="shared" si="242"/>
        <v>25.598250278754609</v>
      </c>
      <c r="DL451" s="1">
        <f t="shared" si="243"/>
        <v>0</v>
      </c>
      <c r="DM451" s="27" t="s">
        <v>706</v>
      </c>
    </row>
    <row r="452" spans="1:117" x14ac:dyDescent="0.2">
      <c r="A452" s="27" t="s">
        <v>252</v>
      </c>
      <c r="C452" s="55">
        <v>25502</v>
      </c>
      <c r="D452" s="42"/>
      <c r="E452" s="51">
        <v>29614</v>
      </c>
      <c r="F452" s="55">
        <v>9039</v>
      </c>
      <c r="H452" s="1">
        <f t="shared" si="238"/>
        <v>64155</v>
      </c>
      <c r="DH452" s="27">
        <f t="shared" si="239"/>
        <v>39.750604005923158</v>
      </c>
      <c r="DI452" s="1">
        <f t="shared" si="240"/>
        <v>0</v>
      </c>
      <c r="DJ452" s="31">
        <f t="shared" si="241"/>
        <v>46.160081053698072</v>
      </c>
      <c r="DK452" s="1">
        <f t="shared" si="242"/>
        <v>14.08931494037877</v>
      </c>
      <c r="DL452" s="1">
        <f t="shared" si="243"/>
        <v>0</v>
      </c>
      <c r="DM452" s="27" t="s">
        <v>419</v>
      </c>
    </row>
    <row r="453" spans="1:117" x14ac:dyDescent="0.2">
      <c r="A453" s="27" t="s">
        <v>329</v>
      </c>
      <c r="C453" s="51">
        <v>24517</v>
      </c>
      <c r="D453" s="49">
        <v>2436</v>
      </c>
      <c r="E453" s="49">
        <v>23059</v>
      </c>
      <c r="F453" s="55">
        <v>11961</v>
      </c>
      <c r="G453" s="43"/>
      <c r="H453" s="1">
        <f t="shared" si="238"/>
        <v>61973</v>
      </c>
      <c r="DH453" s="31">
        <f t="shared" si="239"/>
        <v>39.560776467171188</v>
      </c>
      <c r="DI453" s="1">
        <f t="shared" si="240"/>
        <v>3.9307440336920916</v>
      </c>
      <c r="DJ453" s="2">
        <f t="shared" si="241"/>
        <v>37.20813902828651</v>
      </c>
      <c r="DK453" s="1">
        <f t="shared" si="242"/>
        <v>19.300340470850209</v>
      </c>
      <c r="DL453" s="1">
        <f t="shared" si="243"/>
        <v>0</v>
      </c>
      <c r="DM453" s="27" t="s">
        <v>589</v>
      </c>
    </row>
    <row r="454" spans="1:117" x14ac:dyDescent="0.2">
      <c r="A454" s="27" t="s">
        <v>268</v>
      </c>
      <c r="C454" s="49">
        <v>19871</v>
      </c>
      <c r="D454" s="49">
        <v>2792</v>
      </c>
      <c r="E454" s="49">
        <v>18732</v>
      </c>
      <c r="F454" s="51">
        <v>24823</v>
      </c>
      <c r="G454" s="43">
        <v>376</v>
      </c>
      <c r="H454" s="1">
        <f t="shared" si="238"/>
        <v>66594</v>
      </c>
      <c r="DH454" s="1">
        <f t="shared" si="239"/>
        <v>29.83902453674505</v>
      </c>
      <c r="DI454" s="1">
        <f t="shared" si="240"/>
        <v>4.1925699011922992</v>
      </c>
      <c r="DJ454" s="1">
        <f t="shared" si="241"/>
        <v>28.12866023966123</v>
      </c>
      <c r="DK454" s="31">
        <f t="shared" si="242"/>
        <v>37.275129891581827</v>
      </c>
      <c r="DL454" s="1">
        <f t="shared" si="243"/>
        <v>0.56461543081959331</v>
      </c>
      <c r="DM454" s="27" t="s">
        <v>420</v>
      </c>
    </row>
    <row r="455" spans="1:117" x14ac:dyDescent="0.2">
      <c r="A455" s="27" t="s">
        <v>253</v>
      </c>
      <c r="C455" s="49">
        <v>23247</v>
      </c>
      <c r="D455" s="49">
        <v>4115</v>
      </c>
      <c r="E455" s="49">
        <v>12315</v>
      </c>
      <c r="F455" s="51">
        <v>23529</v>
      </c>
      <c r="G455" s="43"/>
      <c r="H455" s="1">
        <f>SUM(B455:G455)</f>
        <v>63206</v>
      </c>
      <c r="DH455" s="27">
        <f t="shared" si="239"/>
        <v>36.779736101003067</v>
      </c>
      <c r="DI455" s="1">
        <f t="shared" si="240"/>
        <v>6.5104578679239316</v>
      </c>
      <c r="DJ455" s="1">
        <f t="shared" si="241"/>
        <v>19.483909755402969</v>
      </c>
      <c r="DK455" s="31">
        <f t="shared" si="242"/>
        <v>37.225896275670031</v>
      </c>
      <c r="DL455" s="1">
        <f t="shared" si="243"/>
        <v>0</v>
      </c>
      <c r="DM455" s="27" t="s">
        <v>590</v>
      </c>
    </row>
    <row r="456" spans="1:117" x14ac:dyDescent="0.2">
      <c r="A456" s="2" t="s">
        <v>394</v>
      </c>
      <c r="C456" s="7">
        <f>SUM(C447:C455)</f>
        <v>203083</v>
      </c>
      <c r="D456" s="7">
        <f>SUM(D446:D455)</f>
        <v>21577</v>
      </c>
      <c r="E456" s="7">
        <f>SUM(E446:E455)</f>
        <v>163975</v>
      </c>
      <c r="F456" s="7">
        <f t="shared" ref="F456:G456" si="244">SUM(F447:F455)</f>
        <v>153149</v>
      </c>
      <c r="G456" s="7">
        <f t="shared" si="244"/>
        <v>3565</v>
      </c>
      <c r="H456" s="1">
        <f t="shared" si="238"/>
        <v>545349</v>
      </c>
      <c r="BY456" s="1">
        <v>5</v>
      </c>
      <c r="CA456" s="1">
        <v>1</v>
      </c>
      <c r="CB456" s="1">
        <v>3</v>
      </c>
      <c r="CE456" s="1">
        <v>3</v>
      </c>
      <c r="CG456" s="1">
        <v>1</v>
      </c>
      <c r="CH456" s="1">
        <v>2</v>
      </c>
      <c r="CM456" s="1">
        <v>2</v>
      </c>
      <c r="CN456" s="1">
        <v>1</v>
      </c>
      <c r="CP456" s="2">
        <f>CE456+CK456</f>
        <v>3</v>
      </c>
      <c r="CQ456" s="2">
        <f>CF456+CL456</f>
        <v>0</v>
      </c>
      <c r="CR456" s="2">
        <f>CG456+CM456</f>
        <v>3</v>
      </c>
      <c r="CS456" s="2">
        <f>CH456+CN456</f>
        <v>3</v>
      </c>
      <c r="CV456" s="1">
        <f>9*C456/(B456+C456+D456+E456+F456)</f>
        <v>3.373571386382765</v>
      </c>
      <c r="CW456" s="1">
        <f>9*D456/(B456+C456+D456+E456+F456)</f>
        <v>0.35843251184974084</v>
      </c>
      <c r="CX456" s="1">
        <f>9*E456/(B456+C456+D456+E456+F456)</f>
        <v>2.7239176498383117</v>
      </c>
      <c r="CY456" s="1">
        <f>9*F456/(B456+C456+D456+E456+F456)</f>
        <v>2.5440784519291819</v>
      </c>
      <c r="DH456" s="1">
        <f t="shared" si="239"/>
        <v>37.239089097073617</v>
      </c>
      <c r="DI456" s="1">
        <f t="shared" si="240"/>
        <v>3.9565489255504271</v>
      </c>
      <c r="DJ456" s="1">
        <f t="shared" si="241"/>
        <v>30.067901472268218</v>
      </c>
      <c r="DK456" s="1">
        <f t="shared" si="242"/>
        <v>28.082750678923038</v>
      </c>
      <c r="DL456" s="1">
        <f t="shared" si="243"/>
        <v>0.65370982618470008</v>
      </c>
      <c r="DM456" s="3" t="s">
        <v>676</v>
      </c>
    </row>
    <row r="457" spans="1:117" x14ac:dyDescent="0.2">
      <c r="A457" s="27" t="s">
        <v>25</v>
      </c>
      <c r="C457" s="2"/>
      <c r="DH457" s="1"/>
      <c r="DI457" s="1"/>
      <c r="DJ457" s="1"/>
      <c r="DK457" s="1"/>
      <c r="DL457" s="1"/>
    </row>
    <row r="458" spans="1:117" x14ac:dyDescent="0.2">
      <c r="A458" s="3"/>
      <c r="C458" s="2"/>
      <c r="D458" s="1">
        <v>0</v>
      </c>
      <c r="E458" s="1">
        <v>0</v>
      </c>
      <c r="BY458" s="12" t="s">
        <v>16</v>
      </c>
      <c r="BZ458" s="1" t="s">
        <v>17</v>
      </c>
      <c r="CA458" s="12" t="s">
        <v>18</v>
      </c>
      <c r="CB458" s="12" t="s">
        <v>19</v>
      </c>
      <c r="CC458" s="12" t="s">
        <v>20</v>
      </c>
      <c r="DH458" s="1"/>
      <c r="DI458" s="1"/>
      <c r="DJ458" s="1"/>
      <c r="DK458" s="1"/>
      <c r="DL458" s="1"/>
    </row>
    <row r="459" spans="1:117" x14ac:dyDescent="0.2">
      <c r="A459" s="27" t="s">
        <v>120</v>
      </c>
      <c r="C459" s="49">
        <v>8480</v>
      </c>
      <c r="D459" s="55">
        <v>23666</v>
      </c>
      <c r="E459" s="55">
        <v>8489</v>
      </c>
      <c r="F459" s="51">
        <v>30397</v>
      </c>
      <c r="G459" s="1">
        <v>863</v>
      </c>
      <c r="H459" s="1">
        <f t="shared" si="238"/>
        <v>71895</v>
      </c>
      <c r="DH459" s="1">
        <f t="shared" ref="DH459:DH466" si="245">100*C459/H459</f>
        <v>11.794978788511022</v>
      </c>
      <c r="DI459" s="2">
        <f t="shared" ref="DI459:DI466" si="246">100*D459/H459</f>
        <v>32.917449057653521</v>
      </c>
      <c r="DJ459" s="27">
        <f t="shared" ref="DJ459:DJ466" si="247">100*E459/H459</f>
        <v>11.807497044300716</v>
      </c>
      <c r="DK459" s="31">
        <f t="shared" ref="DK459:DK466" si="248">100*F459/H459</f>
        <v>42.27971347103415</v>
      </c>
      <c r="DL459" s="1">
        <f t="shared" ref="DL459:DL466" si="249">100*G459/H459</f>
        <v>1.2003616385005911</v>
      </c>
      <c r="DM459" s="27" t="s">
        <v>591</v>
      </c>
    </row>
    <row r="460" spans="1:117" x14ac:dyDescent="0.2">
      <c r="A460" s="27" t="s">
        <v>395</v>
      </c>
      <c r="C460" s="49">
        <v>11912</v>
      </c>
      <c r="D460" s="55">
        <v>13575</v>
      </c>
      <c r="E460" s="55">
        <v>18622</v>
      </c>
      <c r="F460" s="51">
        <v>23836</v>
      </c>
      <c r="G460" s="43">
        <v>136</v>
      </c>
      <c r="H460" s="1">
        <f t="shared" si="238"/>
        <v>68081</v>
      </c>
      <c r="DH460" s="27">
        <f t="shared" si="245"/>
        <v>17.496805276068212</v>
      </c>
      <c r="DI460" s="1">
        <f t="shared" si="246"/>
        <v>19.939483850119711</v>
      </c>
      <c r="DJ460" s="2">
        <f t="shared" si="247"/>
        <v>27.352712210455191</v>
      </c>
      <c r="DK460" s="31">
        <f t="shared" si="248"/>
        <v>35.011236615208354</v>
      </c>
      <c r="DL460" s="1">
        <f t="shared" si="249"/>
        <v>0.19976204814852896</v>
      </c>
      <c r="DM460" s="28" t="s">
        <v>602</v>
      </c>
    </row>
    <row r="461" spans="1:117" x14ac:dyDescent="0.2">
      <c r="A461" s="27" t="s">
        <v>254</v>
      </c>
      <c r="C461" s="49">
        <v>13260</v>
      </c>
      <c r="D461" s="51">
        <v>37070</v>
      </c>
      <c r="E461" s="55">
        <v>11380</v>
      </c>
      <c r="F461" s="55">
        <v>6181</v>
      </c>
      <c r="G461" s="50">
        <v>249</v>
      </c>
      <c r="H461" s="1">
        <f>SUM(B461:G461)</f>
        <v>68140</v>
      </c>
      <c r="DH461" s="27">
        <f t="shared" si="245"/>
        <v>19.459935427061932</v>
      </c>
      <c r="DI461" s="31">
        <f t="shared" si="246"/>
        <v>54.402700322864689</v>
      </c>
      <c r="DJ461" s="1">
        <f t="shared" si="247"/>
        <v>16.700909891400059</v>
      </c>
      <c r="DK461" s="1">
        <f t="shared" si="248"/>
        <v>9.0710302318755502</v>
      </c>
      <c r="DL461" s="1">
        <f t="shared" si="249"/>
        <v>0.36542412679776931</v>
      </c>
      <c r="DM461" s="27" t="s">
        <v>403</v>
      </c>
    </row>
    <row r="462" spans="1:117" x14ac:dyDescent="0.2">
      <c r="A462" s="27" t="s">
        <v>399</v>
      </c>
      <c r="C462" s="49">
        <v>14091</v>
      </c>
      <c r="D462" s="55">
        <v>10462</v>
      </c>
      <c r="E462" s="55">
        <v>14685</v>
      </c>
      <c r="F462" s="51">
        <v>22200</v>
      </c>
      <c r="G462" s="50">
        <v>340</v>
      </c>
      <c r="H462" s="1">
        <f t="shared" si="238"/>
        <v>61778</v>
      </c>
      <c r="DH462" s="27">
        <f t="shared" si="245"/>
        <v>22.809090614781962</v>
      </c>
      <c r="DI462" s="1">
        <f t="shared" si="246"/>
        <v>16.934831169672051</v>
      </c>
      <c r="DJ462" s="1">
        <f t="shared" si="247"/>
        <v>23.770597947489396</v>
      </c>
      <c r="DK462" s="31">
        <f t="shared" si="248"/>
        <v>35.935122535530446</v>
      </c>
      <c r="DL462" s="1">
        <f t="shared" si="249"/>
        <v>0.55035773252614195</v>
      </c>
      <c r="DM462" s="27" t="s">
        <v>701</v>
      </c>
    </row>
    <row r="463" spans="1:117" x14ac:dyDescent="0.2">
      <c r="A463" s="27" t="s">
        <v>256</v>
      </c>
      <c r="C463" s="49">
        <v>16637</v>
      </c>
      <c r="D463" s="55">
        <v>14074</v>
      </c>
      <c r="E463" s="55">
        <v>16753</v>
      </c>
      <c r="F463" s="51">
        <v>23651</v>
      </c>
      <c r="G463" s="50">
        <v>126</v>
      </c>
      <c r="H463" s="1">
        <f t="shared" si="238"/>
        <v>71241</v>
      </c>
      <c r="DH463" s="1">
        <f t="shared" si="245"/>
        <v>23.353125307056331</v>
      </c>
      <c r="DI463" s="1">
        <f t="shared" si="246"/>
        <v>19.755477884925813</v>
      </c>
      <c r="DJ463" s="1">
        <f t="shared" si="247"/>
        <v>23.515952892295168</v>
      </c>
      <c r="DK463" s="31">
        <f t="shared" si="248"/>
        <v>33.198579469687402</v>
      </c>
      <c r="DL463" s="1">
        <f t="shared" si="249"/>
        <v>0.17686444603528867</v>
      </c>
      <c r="DM463" s="27" t="s">
        <v>702</v>
      </c>
    </row>
    <row r="464" spans="1:117" x14ac:dyDescent="0.2">
      <c r="A464" s="61" t="s">
        <v>267</v>
      </c>
      <c r="C464" s="49">
        <v>19714</v>
      </c>
      <c r="D464" s="55">
        <v>8201</v>
      </c>
      <c r="E464" s="55">
        <v>15212</v>
      </c>
      <c r="F464" s="51">
        <v>26582</v>
      </c>
      <c r="G464" s="50">
        <v>140</v>
      </c>
      <c r="H464" s="1">
        <f t="shared" si="238"/>
        <v>69849</v>
      </c>
      <c r="DH464" s="2">
        <f t="shared" si="245"/>
        <v>28.223739781528725</v>
      </c>
      <c r="DI464" s="1">
        <f t="shared" si="246"/>
        <v>11.741041389282595</v>
      </c>
      <c r="DJ464" s="1">
        <f t="shared" si="247"/>
        <v>21.778407708055948</v>
      </c>
      <c r="DK464" s="31">
        <f t="shared" si="248"/>
        <v>38.056378759896347</v>
      </c>
      <c r="DL464" s="1">
        <f t="shared" si="249"/>
        <v>0.20043236123638133</v>
      </c>
      <c r="DM464" s="27" t="s">
        <v>612</v>
      </c>
    </row>
    <row r="465" spans="1:117" x14ac:dyDescent="0.2">
      <c r="A465" s="27" t="s">
        <v>379</v>
      </c>
      <c r="C465" s="49">
        <v>15840</v>
      </c>
      <c r="D465" s="49">
        <v>4940</v>
      </c>
      <c r="E465" s="49">
        <v>15416</v>
      </c>
      <c r="F465" s="51">
        <v>24340</v>
      </c>
      <c r="G465" s="43"/>
      <c r="H465" s="1">
        <f t="shared" si="238"/>
        <v>60536</v>
      </c>
      <c r="DH465" s="27">
        <f t="shared" si="245"/>
        <v>26.16624818289943</v>
      </c>
      <c r="DI465" s="1">
        <f t="shared" si="246"/>
        <v>8.1604334610810092</v>
      </c>
      <c r="DJ465" s="1">
        <f t="shared" si="247"/>
        <v>25.465838509316772</v>
      </c>
      <c r="DK465" s="31">
        <f t="shared" si="248"/>
        <v>40.207479846702789</v>
      </c>
      <c r="DL465" s="1">
        <f t="shared" si="249"/>
        <v>0</v>
      </c>
      <c r="DM465" s="27" t="s">
        <v>607</v>
      </c>
    </row>
    <row r="466" spans="1:117" x14ac:dyDescent="0.2">
      <c r="A466" s="32" t="s">
        <v>787</v>
      </c>
      <c r="C466" s="7">
        <f>SUM(C459:C465)</f>
        <v>99934</v>
      </c>
      <c r="D466" s="7">
        <f>SUM(D458:D465)</f>
        <v>111988</v>
      </c>
      <c r="E466" s="7">
        <f>SUM(E458:E465)</f>
        <v>100557</v>
      </c>
      <c r="F466" s="7">
        <f>SUM(F459:F465)</f>
        <v>157187</v>
      </c>
      <c r="G466" s="7">
        <f>SUM(G459:G465)</f>
        <v>1854</v>
      </c>
      <c r="H466" s="1">
        <f t="shared" si="238"/>
        <v>471520</v>
      </c>
      <c r="BZ466" s="1">
        <v>1</v>
      </c>
      <c r="CB466" s="1">
        <v>6</v>
      </c>
      <c r="CF466" s="1">
        <v>1</v>
      </c>
      <c r="CH466" s="1">
        <v>3</v>
      </c>
      <c r="CI466" s="1" t="s">
        <v>25</v>
      </c>
      <c r="CK466" s="1">
        <v>1</v>
      </c>
      <c r="CL466" s="1">
        <v>1</v>
      </c>
      <c r="CM466" s="1">
        <v>1</v>
      </c>
      <c r="CP466" s="2">
        <f>CE466+CK466</f>
        <v>1</v>
      </c>
      <c r="CQ466" s="2">
        <f>CF466+CL466</f>
        <v>2</v>
      </c>
      <c r="CR466" s="2">
        <f>CG466+CM466</f>
        <v>1</v>
      </c>
      <c r="CS466" s="2">
        <f>CH466+CN466</f>
        <v>3</v>
      </c>
      <c r="CT466" s="2" t="str">
        <f>CI466</f>
        <v xml:space="preserve"> </v>
      </c>
      <c r="CV466" s="1">
        <f>7*C466/(C466+D466+E466+F466)</f>
        <v>1.4894371745027317</v>
      </c>
      <c r="CW466" s="1">
        <f>7*D466/(C466+D466+E466+F466)</f>
        <v>1.6690925040347822</v>
      </c>
      <c r="CX466" s="1">
        <f>7*E466/(C466+D466+E466+F466)</f>
        <v>1.498722496412344</v>
      </c>
      <c r="CY466" s="1">
        <f>7*F466/(C466+D466+E466+F466)</f>
        <v>2.3427478250501421</v>
      </c>
      <c r="DH466" s="1">
        <f t="shared" si="245"/>
        <v>21.194010858500171</v>
      </c>
      <c r="DI466" s="1">
        <f t="shared" si="246"/>
        <v>23.750424160162879</v>
      </c>
      <c r="DJ466" s="1">
        <f t="shared" si="247"/>
        <v>21.326136749236511</v>
      </c>
      <c r="DK466" s="1">
        <f t="shared" si="248"/>
        <v>33.336231761112998</v>
      </c>
      <c r="DL466" s="1">
        <f t="shared" si="249"/>
        <v>0.39319647098744487</v>
      </c>
    </row>
    <row r="467" spans="1:117" x14ac:dyDescent="0.2">
      <c r="A467" s="27" t="s">
        <v>26</v>
      </c>
      <c r="C467" s="7"/>
      <c r="D467" s="7"/>
      <c r="E467" s="7"/>
      <c r="F467" s="7"/>
      <c r="G467" s="7"/>
      <c r="CP467" s="2"/>
      <c r="CQ467" s="2"/>
      <c r="CR467" s="2"/>
      <c r="CS467" s="2"/>
      <c r="CT467" s="2"/>
      <c r="CV467" s="1">
        <f>4*C466/(C466+D466+E466)</f>
        <v>1.2792411650062885</v>
      </c>
      <c r="CW467" s="27">
        <f>4*D466/(C466+D466+E466)</f>
        <v>1.4335427340717297</v>
      </c>
      <c r="CX467" s="1">
        <f>4*E466/(C466+D466+E466)</f>
        <v>1.287216100921982</v>
      </c>
      <c r="DH467" s="1"/>
      <c r="DI467" s="1"/>
      <c r="DJ467" s="1"/>
      <c r="DK467" s="1"/>
      <c r="DL467" s="1"/>
      <c r="DM467" s="3" t="s">
        <v>788</v>
      </c>
    </row>
    <row r="468" spans="1:117" x14ac:dyDescent="0.2">
      <c r="A468" s="27" t="s">
        <v>621</v>
      </c>
      <c r="C468" s="7">
        <f>SUM(C330,C350,C368,C411)-C444</f>
        <v>2023254</v>
      </c>
      <c r="D468" s="7">
        <f>SUM(D330,D350,D368,D411)-D444</f>
        <v>225780</v>
      </c>
      <c r="E468" s="7">
        <f>SUM(E330,E350,E368,E411)-E444</f>
        <v>1223725</v>
      </c>
      <c r="F468" s="7">
        <f>SUM(F330,F350,F368,F411)-F444</f>
        <v>787209</v>
      </c>
      <c r="G468" s="7">
        <f>SUM(G330,G350,G368,G411)-G444</f>
        <v>49834</v>
      </c>
      <c r="H468" s="1">
        <f t="shared" si="238"/>
        <v>4309802</v>
      </c>
      <c r="BY468" s="7">
        <f>SUM(BY330,BY350,BY368,BY411)-BY444</f>
        <v>51</v>
      </c>
      <c r="BZ468" s="7">
        <f>SUM(BZ330,BZ350,BZ368,BZ411)-BZ444</f>
        <v>1</v>
      </c>
      <c r="CA468" s="7">
        <f>SUM(CA330,CA350,CA368,CA411)-CA444</f>
        <v>15</v>
      </c>
      <c r="CB468" s="7">
        <f>SUM(CB330,CB350,CB368,CB411)-CB444</f>
        <v>15</v>
      </c>
      <c r="CP468" s="2"/>
      <c r="CQ468" s="2"/>
      <c r="CR468" s="2"/>
      <c r="CS468" s="2"/>
      <c r="CT468" s="2"/>
      <c r="CV468" s="1">
        <f>82*C468/(C468+D468+E468+F468)</f>
        <v>38.945557337519908</v>
      </c>
      <c r="CW468" s="1">
        <f>82*D468/(C468+D468+E468+F468)</f>
        <v>4.3460326462546197</v>
      </c>
      <c r="CX468" s="1">
        <f>82*E468/(C468+D468+E468+F468)</f>
        <v>23.555446895375741</v>
      </c>
      <c r="CY468" s="1">
        <f>82*F468/(C468+D468+E468+F468)</f>
        <v>15.152963120849734</v>
      </c>
      <c r="DB468" s="1">
        <v>39</v>
      </c>
      <c r="DC468" s="1">
        <v>4</v>
      </c>
      <c r="DD468" s="1">
        <v>24</v>
      </c>
      <c r="DE468" s="1">
        <v>15</v>
      </c>
      <c r="DH468" s="1">
        <f t="shared" ref="DH468" si="250">100*C468/H468</f>
        <v>46.945404916513567</v>
      </c>
      <c r="DI468" s="1">
        <f t="shared" ref="DI468" si="251">100*D468/H468</f>
        <v>5.2387557479438733</v>
      </c>
      <c r="DJ468" s="1">
        <f t="shared" ref="DJ468" si="252">100*E468/H468</f>
        <v>28.393995826258376</v>
      </c>
      <c r="DK468" s="1">
        <f t="shared" ref="DK468" si="253">100*F468/H468</f>
        <v>18.265549090190223</v>
      </c>
      <c r="DL468" s="1"/>
      <c r="DM468" s="3"/>
    </row>
    <row r="469" spans="1:117" x14ac:dyDescent="0.2">
      <c r="A469" s="19"/>
      <c r="C469" s="7"/>
      <c r="D469" s="7"/>
      <c r="E469" s="7"/>
      <c r="F469" s="7"/>
      <c r="G469" s="7"/>
      <c r="CP469" s="2"/>
      <c r="CQ469" s="2"/>
      <c r="CR469" s="2"/>
      <c r="CS469" s="2"/>
      <c r="CT469" s="2"/>
      <c r="CW469" s="27"/>
      <c r="DH469" s="1"/>
      <c r="DI469" s="1"/>
      <c r="DJ469" s="1"/>
      <c r="DK469" s="1"/>
      <c r="DL469" s="1"/>
      <c r="DM469" s="3"/>
    </row>
    <row r="470" spans="1:117" x14ac:dyDescent="0.2">
      <c r="C470" s="12" t="s">
        <v>9</v>
      </c>
      <c r="D470" s="12" t="s">
        <v>10</v>
      </c>
      <c r="E470" s="12" t="s">
        <v>11</v>
      </c>
      <c r="F470" s="12" t="s">
        <v>12</v>
      </c>
      <c r="G470" s="12" t="s">
        <v>13</v>
      </c>
      <c r="H470" s="12" t="s">
        <v>14</v>
      </c>
      <c r="BX470" s="2" t="s">
        <v>147</v>
      </c>
      <c r="CE470" s="1" t="s">
        <v>29</v>
      </c>
      <c r="CK470" s="27" t="s">
        <v>25</v>
      </c>
      <c r="CO470" s="27" t="s">
        <v>380</v>
      </c>
      <c r="CU470" s="1" t="s">
        <v>24</v>
      </c>
      <c r="DM470" s="27" t="s">
        <v>397</v>
      </c>
    </row>
    <row r="471" spans="1:117" x14ac:dyDescent="0.2">
      <c r="A471" s="27" t="s">
        <v>129</v>
      </c>
      <c r="C471" s="49">
        <v>4928</v>
      </c>
      <c r="D471" s="50">
        <v>533</v>
      </c>
      <c r="E471" s="51">
        <v>10887</v>
      </c>
      <c r="F471" s="49">
        <v>3943</v>
      </c>
      <c r="H471" s="1">
        <f>SUM(B471:G471)</f>
        <v>20291</v>
      </c>
      <c r="CA471" s="1">
        <v>1</v>
      </c>
      <c r="CG471" s="1">
        <v>1</v>
      </c>
      <c r="CP471" s="2">
        <f t="shared" ref="CP471:CS473" si="254">CE471+CK471</f>
        <v>0</v>
      </c>
      <c r="CQ471" s="2">
        <f t="shared" si="254"/>
        <v>0</v>
      </c>
      <c r="CR471" s="2">
        <f t="shared" si="254"/>
        <v>1</v>
      </c>
      <c r="CS471" s="2">
        <f t="shared" si="254"/>
        <v>0</v>
      </c>
      <c r="CT471" s="2" t="s">
        <v>25</v>
      </c>
      <c r="CV471" s="1">
        <f>2*C471/(C471+D471+E471+F471)</f>
        <v>0.48573259080380465</v>
      </c>
      <c r="CW471" s="1">
        <f>2*D471/(C471+D471+E471+F471)</f>
        <v>5.2535606919323838E-2</v>
      </c>
      <c r="CX471" s="1">
        <f>2*E471/(C471+D471+E471+F471)</f>
        <v>1.0730865901138436</v>
      </c>
      <c r="CY471" s="1">
        <f>2*F471/(C471+D471+E471+F471)</f>
        <v>0.38864521216302794</v>
      </c>
      <c r="DD471" s="1">
        <v>1</v>
      </c>
      <c r="DH471" s="1">
        <f>100*C471/H471</f>
        <v>24.286629540190233</v>
      </c>
      <c r="DI471" s="2">
        <f>100*D471/H471</f>
        <v>2.6267803459661918</v>
      </c>
      <c r="DJ471" s="1">
        <f>100*E471/H471</f>
        <v>53.654329505692182</v>
      </c>
      <c r="DK471" s="1">
        <f>100*F471/H471</f>
        <v>19.432260608151399</v>
      </c>
      <c r="DL471" s="1">
        <f>100*G471/H471</f>
        <v>0</v>
      </c>
      <c r="DM471" s="27" t="s">
        <v>398</v>
      </c>
    </row>
    <row r="472" spans="1:117" x14ac:dyDescent="0.2">
      <c r="A472" s="27" t="s">
        <v>266</v>
      </c>
      <c r="C472" s="49">
        <v>3481</v>
      </c>
      <c r="D472" s="50">
        <v>537</v>
      </c>
      <c r="E472" s="51">
        <v>9172</v>
      </c>
      <c r="F472" s="49">
        <v>5783</v>
      </c>
      <c r="H472" s="1">
        <f>SUM(B472:G472)</f>
        <v>18973</v>
      </c>
      <c r="CA472" s="1">
        <v>1</v>
      </c>
      <c r="CG472" s="1">
        <v>1</v>
      </c>
      <c r="CI472" s="1" t="s">
        <v>25</v>
      </c>
      <c r="CP472" s="2">
        <f t="shared" si="254"/>
        <v>0</v>
      </c>
      <c r="CQ472" s="2">
        <f t="shared" si="254"/>
        <v>0</v>
      </c>
      <c r="CR472" s="2">
        <f t="shared" si="254"/>
        <v>1</v>
      </c>
      <c r="CS472" s="2">
        <f t="shared" si="254"/>
        <v>0</v>
      </c>
      <c r="CT472" s="2" t="str">
        <f>CI472</f>
        <v xml:space="preserve"> </v>
      </c>
      <c r="CV472" s="1">
        <f>2*C472/(C472+D472+E472+F472)</f>
        <v>0.36694249723290995</v>
      </c>
      <c r="CW472" s="1">
        <f>2*D472/(C472+D472+E472+F472)</f>
        <v>5.6606756970431667E-2</v>
      </c>
      <c r="CX472" s="1">
        <f>2*E472/(C472+D472+E472+F472)</f>
        <v>0.96684762557318293</v>
      </c>
      <c r="CY472" s="1">
        <f>2*F472/(C472+D472+E472+F472)</f>
        <v>0.60960312022347551</v>
      </c>
      <c r="DD472" s="1">
        <v>1</v>
      </c>
      <c r="DH472" s="1">
        <f>100*C472/H472</f>
        <v>18.347124861645497</v>
      </c>
      <c r="DI472" s="1">
        <f>100*D472/H472</f>
        <v>2.8303378485215833</v>
      </c>
      <c r="DJ472" s="1">
        <f>100*E472/H472</f>
        <v>48.342381278659147</v>
      </c>
      <c r="DK472" s="1">
        <f>100*F472/H472</f>
        <v>30.480156011173772</v>
      </c>
      <c r="DL472" s="1">
        <f>100*G472/H472</f>
        <v>0</v>
      </c>
      <c r="DM472" s="27" t="s">
        <v>414</v>
      </c>
    </row>
    <row r="473" spans="1:117" x14ac:dyDescent="0.2">
      <c r="A473" s="27" t="s">
        <v>130</v>
      </c>
      <c r="C473" s="49">
        <v>2956</v>
      </c>
      <c r="D473" s="50">
        <v>182</v>
      </c>
      <c r="E473" s="51">
        <v>5619</v>
      </c>
      <c r="F473" s="49">
        <v>3171</v>
      </c>
      <c r="H473" s="1">
        <f>SUM(B473:G473)</f>
        <v>11928</v>
      </c>
      <c r="CA473" s="1">
        <v>1</v>
      </c>
      <c r="CG473" s="1">
        <v>1</v>
      </c>
      <c r="CP473" s="2">
        <f t="shared" si="254"/>
        <v>0</v>
      </c>
      <c r="CQ473" s="2">
        <f t="shared" si="254"/>
        <v>0</v>
      </c>
      <c r="CR473" s="2">
        <f t="shared" si="254"/>
        <v>1</v>
      </c>
      <c r="CS473" s="2">
        <f t="shared" si="254"/>
        <v>0</v>
      </c>
      <c r="CT473" s="2" t="s">
        <v>25</v>
      </c>
      <c r="CV473" s="1">
        <f>2*C473/(C473+D473+E473+F473)</f>
        <v>0.49564050972501678</v>
      </c>
      <c r="CW473" s="1">
        <f>2*D473/(C473+D473+E473+F473)</f>
        <v>3.0516431924882629E-2</v>
      </c>
      <c r="CX473" s="1">
        <f>2*E473/(C473+D473+E473+F473)</f>
        <v>0.94215291750503016</v>
      </c>
      <c r="CY473" s="1">
        <f>2*F473/(C473+D473+E473+F473)</f>
        <v>0.53169014084507038</v>
      </c>
      <c r="DD473" s="1">
        <v>1</v>
      </c>
      <c r="DE473" s="27"/>
      <c r="DH473" s="1">
        <f>100*C473/H473</f>
        <v>24.782025486250838</v>
      </c>
      <c r="DI473" s="1">
        <f>100*D473/H473</f>
        <v>1.5258215962441315</v>
      </c>
      <c r="DJ473" s="1">
        <f>100*E473/H473</f>
        <v>47.107645875251507</v>
      </c>
      <c r="DK473" s="1">
        <f>100*F473/H473</f>
        <v>26.58450704225352</v>
      </c>
      <c r="DL473" s="1">
        <f>100*G473/H473</f>
        <v>0</v>
      </c>
      <c r="DM473" s="27" t="s">
        <v>414</v>
      </c>
    </row>
    <row r="474" spans="1:117" x14ac:dyDescent="0.2">
      <c r="C474" s="7"/>
      <c r="D474" s="6"/>
      <c r="E474" s="8"/>
      <c r="F474" s="7"/>
      <c r="BY474" s="12" t="s">
        <v>16</v>
      </c>
      <c r="BZ474" s="1" t="s">
        <v>17</v>
      </c>
      <c r="CA474" s="12" t="s">
        <v>18</v>
      </c>
      <c r="CB474" s="12" t="s">
        <v>19</v>
      </c>
      <c r="CC474" s="12" t="s">
        <v>20</v>
      </c>
      <c r="CD474" s="12"/>
      <c r="CE474" s="12" t="s">
        <v>16</v>
      </c>
      <c r="CF474" s="1" t="s">
        <v>17</v>
      </c>
      <c r="CG474" s="12" t="s">
        <v>18</v>
      </c>
      <c r="CH474" s="12" t="s">
        <v>19</v>
      </c>
      <c r="CI474" s="12" t="s">
        <v>21</v>
      </c>
      <c r="CJ474" s="12"/>
      <c r="CK474" s="12" t="s">
        <v>22</v>
      </c>
      <c r="CL474" s="12" t="s">
        <v>17</v>
      </c>
      <c r="CM474" s="12" t="s">
        <v>11</v>
      </c>
      <c r="CN474" s="12" t="s">
        <v>12</v>
      </c>
      <c r="CP474" s="17" t="s">
        <v>16</v>
      </c>
      <c r="CQ474" s="17" t="s">
        <v>23</v>
      </c>
      <c r="CR474" s="17" t="s">
        <v>18</v>
      </c>
      <c r="CS474" s="17" t="s">
        <v>19</v>
      </c>
      <c r="CT474" s="17" t="s">
        <v>20</v>
      </c>
      <c r="CU474" s="1" t="s">
        <v>15</v>
      </c>
      <c r="CV474" s="1" t="s">
        <v>22</v>
      </c>
      <c r="CW474" s="1" t="s">
        <v>17</v>
      </c>
      <c r="CX474" s="1" t="s">
        <v>11</v>
      </c>
      <c r="CY474" s="1" t="s">
        <v>12</v>
      </c>
      <c r="DA474" s="1" t="s">
        <v>15</v>
      </c>
      <c r="DB474" s="1" t="s">
        <v>22</v>
      </c>
      <c r="DC474" s="1" t="s">
        <v>17</v>
      </c>
      <c r="DD474" s="1" t="s">
        <v>11</v>
      </c>
      <c r="DE474" s="1" t="s">
        <v>12</v>
      </c>
      <c r="DF474" s="1" t="s">
        <v>21</v>
      </c>
      <c r="DG474" s="1" t="s">
        <v>15</v>
      </c>
      <c r="DH474" s="1" t="s">
        <v>22</v>
      </c>
      <c r="DI474" s="1" t="s">
        <v>17</v>
      </c>
      <c r="DJ474" s="1" t="s">
        <v>11</v>
      </c>
      <c r="DK474" s="1" t="s">
        <v>12</v>
      </c>
      <c r="DL474" s="1" t="s">
        <v>13</v>
      </c>
    </row>
    <row r="475" spans="1:117" x14ac:dyDescent="0.2">
      <c r="A475" s="9" t="s">
        <v>121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CA475" s="9"/>
      <c r="CB475" s="9"/>
      <c r="CC475" s="9"/>
      <c r="CD475" s="9"/>
      <c r="CE475" s="9"/>
      <c r="CG475" s="9"/>
      <c r="CH475" s="9"/>
      <c r="CI475" s="9"/>
      <c r="CJ475" s="9"/>
      <c r="CK475" s="9"/>
      <c r="CL475" s="9"/>
      <c r="CM475" s="9"/>
      <c r="CN475" s="9"/>
    </row>
    <row r="476" spans="1:117" x14ac:dyDescent="0.2">
      <c r="A476" s="27" t="s">
        <v>770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CA476" s="9"/>
      <c r="CB476" s="9"/>
      <c r="CC476" s="9"/>
      <c r="CD476" s="9"/>
      <c r="CE476" s="9"/>
      <c r="CG476" s="9"/>
      <c r="CH476" s="9"/>
      <c r="CI476" s="9"/>
      <c r="CJ476" s="9"/>
      <c r="CK476" s="9"/>
      <c r="CL476" s="9"/>
      <c r="CM476" s="9"/>
      <c r="CN476" s="9"/>
    </row>
    <row r="477" spans="1:117" x14ac:dyDescent="0.2">
      <c r="A477" s="18" t="s">
        <v>124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CA477" s="9"/>
      <c r="CB477" s="9"/>
      <c r="CC477" s="9"/>
      <c r="CD477" s="9"/>
      <c r="CE477" s="9"/>
      <c r="CG477" s="9"/>
      <c r="CH477" s="9"/>
      <c r="CI477" s="9"/>
      <c r="CJ477" s="9"/>
      <c r="CK477" s="9"/>
      <c r="CL477" s="9"/>
      <c r="CM477" s="9"/>
      <c r="CN477" s="9"/>
    </row>
    <row r="478" spans="1:117" x14ac:dyDescent="0.2">
      <c r="A478" s="61" t="s">
        <v>619</v>
      </c>
      <c r="B478" s="7" t="e">
        <f>SUM(B145,#REF!,B268,B444)</f>
        <v>#REF!</v>
      </c>
      <c r="C478" s="7" t="e">
        <f>SUM(C145,#REF!,C268,C444)</f>
        <v>#REF!</v>
      </c>
      <c r="D478" s="7" t="e">
        <f>SUM(D145,#REF!,D268,D444)</f>
        <v>#REF!</v>
      </c>
      <c r="E478" s="7" t="e">
        <f>SUM(E145,#REF!,E268,E444)</f>
        <v>#REF!</v>
      </c>
      <c r="F478" s="7" t="e">
        <f>SUM(F145,#REF!,F268,F444)</f>
        <v>#REF!</v>
      </c>
      <c r="G478" s="7" t="e">
        <f>SUM(G145,#REF!,G268,G444)</f>
        <v>#REF!</v>
      </c>
      <c r="H478" s="1" t="e">
        <f>SUM(B478:G478)</f>
        <v>#REF!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7" t="e">
        <f>SUM(BX145,#REF!,BX268,BX444)</f>
        <v>#REF!</v>
      </c>
      <c r="BY478" s="7" t="e">
        <f>SUM(BY145,#REF!,BY268,BY444)</f>
        <v>#REF!</v>
      </c>
      <c r="BZ478" s="7" t="e">
        <f>SUM(BZ145,#REF!,BZ268,BZ444)</f>
        <v>#REF!</v>
      </c>
      <c r="CA478" s="7" t="e">
        <f>SUM(CA145,#REF!,CA268,CA444)</f>
        <v>#REF!</v>
      </c>
      <c r="CB478" s="7" t="e">
        <f>SUM(CB145,#REF!,CB268,CB444)</f>
        <v>#REF!</v>
      </c>
      <c r="CC478" s="9"/>
      <c r="CD478" s="9"/>
      <c r="CE478" s="9"/>
      <c r="CG478" s="9"/>
      <c r="CH478" s="9"/>
      <c r="CI478" s="9"/>
      <c r="CJ478" s="9"/>
      <c r="CK478" s="9"/>
      <c r="CL478" s="9"/>
      <c r="CM478" s="9"/>
      <c r="CN478" s="9"/>
      <c r="CU478" s="27" t="e">
        <f>126*B478/(B478+C478+D478+E478+F478)</f>
        <v>#REF!</v>
      </c>
      <c r="CV478" s="27" t="e">
        <f>126*C478/(B478+C478+D478+E478+F478)</f>
        <v>#REF!</v>
      </c>
      <c r="CW478" s="1" t="e">
        <f>126*D478/(B478+C478+D478+E478+F478)</f>
        <v>#REF!</v>
      </c>
      <c r="CX478" s="27" t="e">
        <f>126*E478/(B478+C478+D478+E478+F478)</f>
        <v>#REF!</v>
      </c>
      <c r="CY478" s="27" t="e">
        <f>126*F478/(B478+C478+D478+E478+F478)</f>
        <v>#REF!</v>
      </c>
      <c r="CZ478" s="27"/>
      <c r="DG478" s="1" t="e">
        <f>100*B478/H478</f>
        <v>#REF!</v>
      </c>
      <c r="DH478" s="1" t="e">
        <f>100*C478/H478</f>
        <v>#REF!</v>
      </c>
      <c r="DI478" s="1" t="e">
        <f>100*D478/H478</f>
        <v>#REF!</v>
      </c>
      <c r="DJ478" s="1" t="e">
        <f>100*E478/H478</f>
        <v>#REF!</v>
      </c>
      <c r="DK478" s="1" t="e">
        <f>100*F478/H478</f>
        <v>#REF!</v>
      </c>
      <c r="DL478" s="1" t="e">
        <f>100*G478/H478</f>
        <v>#REF!</v>
      </c>
    </row>
    <row r="479" spans="1:117" x14ac:dyDescent="0.2">
      <c r="A479" s="18" t="s">
        <v>125</v>
      </c>
      <c r="C479" s="7">
        <f>SUM(C330,C350,C368,C411)</f>
        <v>2350575</v>
      </c>
      <c r="D479" s="7">
        <f>SUM(D330,D350,D368,D411)</f>
        <v>274060</v>
      </c>
      <c r="E479" s="7">
        <f>SUM(E330,E350,E368,E411)</f>
        <v>1703193</v>
      </c>
      <c r="F479" s="7">
        <f>SUM(F330,F350,F368,F411)</f>
        <v>1060490</v>
      </c>
      <c r="G479" s="7">
        <f>SUM(G330,G350,G368,G411)</f>
        <v>59497</v>
      </c>
      <c r="H479" s="1">
        <f>SUM(B479:G479)</f>
        <v>5447815</v>
      </c>
      <c r="BY479" s="7">
        <f>SUM(BY330,BY350,BY368,BY411)</f>
        <v>54</v>
      </c>
      <c r="BZ479" s="7">
        <f>SUM(BZ330,BZ350,BZ368,BZ411)</f>
        <v>1</v>
      </c>
      <c r="CA479" s="7">
        <f>SUM(CA330,CA350,CA368,CA411)</f>
        <v>29</v>
      </c>
      <c r="CB479" s="7">
        <f>SUM(CB330,CB350,CB368,CB411)</f>
        <v>20</v>
      </c>
      <c r="CD479" s="7"/>
      <c r="CE479" s="7">
        <f>SUM(CE330,CE350,CE368,CE411)</f>
        <v>33</v>
      </c>
      <c r="CF479" s="7">
        <f>SUM(CF330,CF350,CF368,CF411)</f>
        <v>1</v>
      </c>
      <c r="CG479" s="7">
        <f>SUM(CG330,CG350,CG368,CG411)</f>
        <v>19</v>
      </c>
      <c r="CH479" s="7">
        <f>SUM(CH330,CH350,CH368,CH411)</f>
        <v>12</v>
      </c>
      <c r="CI479" s="7"/>
      <c r="CJ479" s="7"/>
      <c r="CK479" s="7">
        <f>SUM(CK330,CK350,CK368,CK411)</f>
        <v>10</v>
      </c>
      <c r="CL479" s="7">
        <f>SUM(CL330,CL350,CL368,CL411)</f>
        <v>5</v>
      </c>
      <c r="CM479" s="7">
        <f>SUM(CM330,CM350,CM368,CM411)</f>
        <v>14</v>
      </c>
      <c r="CN479" s="7">
        <f>SUM(CN330,CN350,CN368,CN411)</f>
        <v>10</v>
      </c>
      <c r="CO479" s="7"/>
      <c r="CP479" s="7">
        <f>SUM(CP330,CP350,CP368,CP411)</f>
        <v>43</v>
      </c>
      <c r="CQ479" s="7">
        <f>SUM(CQ330,CQ350,CQ368,CQ411)</f>
        <v>6</v>
      </c>
      <c r="CR479" s="7">
        <f>SUM(CR330,CR350,CR368,CR411)</f>
        <v>33</v>
      </c>
      <c r="CS479" s="7">
        <f>SUM(CS330,CS350,CS368,CS411)</f>
        <v>22</v>
      </c>
      <c r="CT479" s="7"/>
      <c r="DB479" s="7">
        <f>SUM(DB330,DB350,DB368,DB411)</f>
        <v>46</v>
      </c>
      <c r="DC479" s="7">
        <f>SUM(DC330,DC350,DC368,DC411)</f>
        <v>5</v>
      </c>
      <c r="DD479" s="7">
        <f>SUM(DD330,DD350,DD368,DD411)</f>
        <v>32</v>
      </c>
      <c r="DE479" s="7">
        <f>SUM(DE330,DE350,DE368,DE411)</f>
        <v>21</v>
      </c>
      <c r="DH479" s="1">
        <f>100*C479/H479</f>
        <v>43.147114944248287</v>
      </c>
      <c r="DI479" s="1">
        <f>100*D479/H479</f>
        <v>5.0306407247676361</v>
      </c>
      <c r="DJ479" s="1">
        <f>100*E479/H479</f>
        <v>31.263781901551354</v>
      </c>
      <c r="DK479" s="1">
        <f>100*F479/H479</f>
        <v>19.466336503717546</v>
      </c>
      <c r="DL479" s="1">
        <f>100*G479/H479</f>
        <v>1.0921259257151721</v>
      </c>
    </row>
    <row r="480" spans="1:117" x14ac:dyDescent="0.2">
      <c r="A480" s="1" t="s">
        <v>122</v>
      </c>
      <c r="C480" s="5">
        <f>C20-C71</f>
        <v>4904469</v>
      </c>
      <c r="D480" s="1">
        <f>D20-D71</f>
        <v>507538</v>
      </c>
      <c r="E480" s="1">
        <f>E20-E71</f>
        <v>5427264</v>
      </c>
      <c r="F480" s="1">
        <f>F20-F71</f>
        <v>2394002</v>
      </c>
      <c r="G480" s="1">
        <f>G20-G71</f>
        <v>116708</v>
      </c>
      <c r="H480" s="1">
        <f>SUM(B480:G480)</f>
        <v>13349981</v>
      </c>
      <c r="BY480" s="1">
        <f>BY20-BY71</f>
        <v>87</v>
      </c>
      <c r="BZ480" s="1">
        <f>BZ20-BZ71</f>
        <v>1</v>
      </c>
      <c r="CA480" s="1">
        <f>CA20-CA71</f>
        <v>144</v>
      </c>
      <c r="CB480" s="1">
        <f>CB20-CB71</f>
        <v>28</v>
      </c>
      <c r="CC480" s="18" t="s">
        <v>25</v>
      </c>
      <c r="CD480" s="18" t="s">
        <v>25</v>
      </c>
      <c r="CE480" s="1">
        <f>CE20-CE71</f>
        <v>53</v>
      </c>
      <c r="CF480" s="1">
        <f>CF20-CF71</f>
        <v>1</v>
      </c>
      <c r="CG480" s="1">
        <f>CG20-CG71</f>
        <v>90</v>
      </c>
      <c r="CH480" s="1">
        <f>CH20-CH71</f>
        <v>18</v>
      </c>
      <c r="CI480" s="18" t="s">
        <v>25</v>
      </c>
      <c r="CJ480" s="18" t="s">
        <v>25</v>
      </c>
      <c r="CK480" s="1">
        <f>CK20-CK71</f>
        <v>37</v>
      </c>
      <c r="CL480" s="1">
        <f>CL20-CL71</f>
        <v>6</v>
      </c>
      <c r="CM480" s="1">
        <f>CM20-CM71</f>
        <v>23</v>
      </c>
      <c r="CN480" s="1">
        <f>CN20-CN71</f>
        <v>32</v>
      </c>
      <c r="CO480" s="18" t="s">
        <v>25</v>
      </c>
      <c r="CP480" s="1">
        <f>CP20-CP71</f>
        <v>90</v>
      </c>
      <c r="CQ480" s="1">
        <f>CQ20-CQ71</f>
        <v>7</v>
      </c>
      <c r="CR480" s="1">
        <f>CR20-CR71</f>
        <v>113</v>
      </c>
      <c r="CS480" s="1">
        <f>CS20-CS71</f>
        <v>50</v>
      </c>
      <c r="DB480" s="5">
        <f>DB21-DB71</f>
        <v>96</v>
      </c>
      <c r="DC480" s="5">
        <f>DC21-DC71</f>
        <v>8</v>
      </c>
      <c r="DD480" s="5">
        <f>DD21-DD71</f>
        <v>109</v>
      </c>
      <c r="DE480" s="5">
        <f>DE21-DE71</f>
        <v>47</v>
      </c>
      <c r="DH480" s="1">
        <f>100*C480/H480</f>
        <v>36.73764779140884</v>
      </c>
      <c r="DI480" s="1">
        <f>100*D480/H480</f>
        <v>3.8017881823202595</v>
      </c>
      <c r="DJ480" s="1">
        <f>100*E480/H480</f>
        <v>40.653720780576393</v>
      </c>
      <c r="DK480" s="1">
        <f>100*F480/H480</f>
        <v>17.93262477302402</v>
      </c>
      <c r="DL480" s="1">
        <f>100*G480/H480</f>
        <v>0.87421847267048547</v>
      </c>
    </row>
    <row r="481" spans="1:116" x14ac:dyDescent="0.2">
      <c r="A481" s="18" t="s">
        <v>126</v>
      </c>
      <c r="C481" s="7">
        <f>SUM(C330,C350,C368)</f>
        <v>1642565</v>
      </c>
      <c r="D481" s="7">
        <f>SUM(D330,D350,D368)</f>
        <v>79213</v>
      </c>
      <c r="E481" s="7">
        <f>SUM(E330,E350,E368)</f>
        <v>873377</v>
      </c>
      <c r="F481" s="7">
        <f>SUM(F330,F350,F368)</f>
        <v>445334</v>
      </c>
      <c r="G481" s="7">
        <f>SUM(G330,G350,G368)</f>
        <v>42550</v>
      </c>
      <c r="H481" s="1">
        <f>SUM(B481:G481)</f>
        <v>3083039</v>
      </c>
      <c r="BY481" s="7">
        <f>SUM(BY330,BY350,BY368)</f>
        <v>44</v>
      </c>
      <c r="BZ481" s="7">
        <f>SUM(BZ330,BZ350,BZ368)</f>
        <v>0</v>
      </c>
      <c r="CA481" s="7">
        <f>SUM(CA330,CA350,CA368)</f>
        <v>12</v>
      </c>
      <c r="CB481" s="7">
        <f>SUM(CB330,CB350,CB368)</f>
        <v>6</v>
      </c>
      <c r="CC481" s="24" t="s">
        <v>25</v>
      </c>
      <c r="CD481" s="24" t="s">
        <v>25</v>
      </c>
      <c r="CE481" s="7">
        <f>SUM(CE330,CE350,CE368)</f>
        <v>27</v>
      </c>
      <c r="CF481" s="7">
        <f>SUM(CF330,CF350,CF368)</f>
        <v>0</v>
      </c>
      <c r="CG481" s="7">
        <f>SUM(CG330,CG350,CG368)</f>
        <v>8</v>
      </c>
      <c r="CH481" s="7">
        <f>SUM(CH330,CH350,CH368)</f>
        <v>4</v>
      </c>
      <c r="CI481" s="24" t="s">
        <v>25</v>
      </c>
      <c r="CJ481" s="24" t="s">
        <v>25</v>
      </c>
      <c r="CK481" s="7">
        <f>SUM(CK330,CK350,CK368)</f>
        <v>5</v>
      </c>
      <c r="CL481" s="7">
        <f>SUM(CL330,CL350,CL368)</f>
        <v>2</v>
      </c>
      <c r="CM481" s="7">
        <f>SUM(CM330,CM350,CM368)</f>
        <v>10</v>
      </c>
      <c r="CN481" s="7">
        <f>SUM(CN330,CN350,CN368)</f>
        <v>6</v>
      </c>
      <c r="CO481" s="24" t="s">
        <v>25</v>
      </c>
      <c r="CP481" s="7">
        <f>SUM(CP330,CP350,CP368)</f>
        <v>32</v>
      </c>
      <c r="CQ481" s="7">
        <f>SUM(CQ330,CQ350,CQ368)</f>
        <v>2</v>
      </c>
      <c r="CR481" s="7">
        <f>SUM(CR330,CR350,CR368)</f>
        <v>18</v>
      </c>
      <c r="CS481" s="7">
        <f>SUM(CS330,CS350,CS368)</f>
        <v>10</v>
      </c>
      <c r="DB481" s="7">
        <f>SUM(DB330,DB350,DB368)</f>
        <v>33</v>
      </c>
      <c r="DC481" s="7">
        <f>SUM(DC330,DC350,DC368)</f>
        <v>2</v>
      </c>
      <c r="DD481" s="7">
        <f>SUM(DD330,DD350,DD368)</f>
        <v>17</v>
      </c>
      <c r="DE481" s="7">
        <f>SUM(DE330,DE350,DE368)</f>
        <v>10</v>
      </c>
      <c r="DH481" s="1">
        <f>100*C481/H481</f>
        <v>53.277464216313838</v>
      </c>
      <c r="DI481" s="1">
        <f>100*D481/H481</f>
        <v>2.5693155357424931</v>
      </c>
      <c r="DJ481" s="1">
        <f>100*E481/H481</f>
        <v>28.328444758564519</v>
      </c>
      <c r="DK481" s="1">
        <f>100*F481/H481</f>
        <v>14.444643742748632</v>
      </c>
      <c r="DL481" s="1">
        <f>100*G481/H481</f>
        <v>1.3801317466305163</v>
      </c>
    </row>
    <row r="482" spans="1:116" x14ac:dyDescent="0.2">
      <c r="A482" s="27" t="s">
        <v>623</v>
      </c>
      <c r="B482" s="7" t="e">
        <f>SUM(B168,#REF!,B468)</f>
        <v>#REF!</v>
      </c>
      <c r="C482" s="7" t="e">
        <f>SUM(C168,#REF!,C468)</f>
        <v>#REF!</v>
      </c>
      <c r="D482" s="7" t="e">
        <f>SUM(D168,#REF!,D468)</f>
        <v>#REF!</v>
      </c>
      <c r="E482" s="7" t="e">
        <f>SUM(E168,#REF!,E468)</f>
        <v>#REF!</v>
      </c>
      <c r="F482" s="7" t="e">
        <f>SUM(F168,#REF!,F468)</f>
        <v>#REF!</v>
      </c>
      <c r="G482" s="7" t="e">
        <f>SUM(G168,#REF!,G468)</f>
        <v>#REF!</v>
      </c>
      <c r="H482" s="1" t="e">
        <f>SUM(B482:G482)</f>
        <v>#REF!</v>
      </c>
      <c r="BX482" s="7" t="e">
        <f>SUM(BX168,#REF!,BX468)</f>
        <v>#REF!</v>
      </c>
      <c r="BY482" s="7" t="e">
        <f>SUM(BY168,#REF!,BY468)</f>
        <v>#REF!</v>
      </c>
      <c r="BZ482" s="7" t="e">
        <f>SUM(BZ168,#REF!,BZ468)</f>
        <v>#REF!</v>
      </c>
      <c r="CA482" s="7" t="e">
        <f>SUM(CA168,#REF!,CA468)</f>
        <v>#REF!</v>
      </c>
      <c r="CB482" s="7" t="e">
        <f>SUM(CB168,#REF!,CB468)</f>
        <v>#REF!</v>
      </c>
      <c r="CU482" s="27" t="e">
        <f>177*B482/(B482+C482+D482+E482+F482)</f>
        <v>#REF!</v>
      </c>
      <c r="CV482" s="27" t="e">
        <f>177*C482/(B482+C482+D482+E482+F482)</f>
        <v>#REF!</v>
      </c>
      <c r="CW482" s="1" t="e">
        <f>177*D482/(B482+C482+D482+E482+F482)</f>
        <v>#REF!</v>
      </c>
      <c r="CX482" s="27" t="e">
        <f>177*E482/(B482+C482+D482+E482+F482)</f>
        <v>#REF!</v>
      </c>
      <c r="CY482" s="27" t="e">
        <f>177*F482/(B482+C482+D482+E482+F482)</f>
        <v>#REF!</v>
      </c>
      <c r="CZ482" s="27"/>
      <c r="DA482" s="1">
        <v>7</v>
      </c>
      <c r="DB482" s="1">
        <v>69</v>
      </c>
      <c r="DC482" s="1">
        <v>7</v>
      </c>
      <c r="DD482" s="1">
        <v>58</v>
      </c>
      <c r="DE482" s="1">
        <v>36</v>
      </c>
      <c r="DG482" s="1" t="e">
        <f>100*B482/H482</f>
        <v>#REF!</v>
      </c>
      <c r="DH482" s="1" t="e">
        <f>100*C482/H482</f>
        <v>#REF!</v>
      </c>
      <c r="DI482" s="1" t="e">
        <f>100*D482/H482</f>
        <v>#REF!</v>
      </c>
      <c r="DJ482" s="1" t="e">
        <f>100*E482/H482</f>
        <v>#REF!</v>
      </c>
      <c r="DK482" s="1" t="e">
        <f>100*F482/H482</f>
        <v>#REF!</v>
      </c>
      <c r="DL482" s="1" t="e">
        <f>100*G482/H482</f>
        <v>#REF!</v>
      </c>
    </row>
    <row r="483" spans="1:116" x14ac:dyDescent="0.2">
      <c r="A483" s="27"/>
      <c r="B483" s="7"/>
      <c r="C483" s="7"/>
      <c r="D483" s="7"/>
      <c r="E483" s="7"/>
      <c r="F483" s="7"/>
      <c r="G483" s="7"/>
      <c r="BX483" s="7"/>
      <c r="BY483" s="7"/>
      <c r="BZ483" s="7"/>
      <c r="CA483" s="7"/>
      <c r="CB483" s="7"/>
      <c r="CU483" s="27"/>
      <c r="CV483" s="27"/>
      <c r="CX483" s="27"/>
      <c r="CY483" s="27"/>
      <c r="CZ483" s="27"/>
      <c r="DG483" s="1"/>
      <c r="DH483" s="1"/>
      <c r="DI483" s="1"/>
      <c r="DJ483" s="1"/>
      <c r="DK483" s="1"/>
      <c r="DL483" s="1"/>
    </row>
    <row r="484" spans="1:116" x14ac:dyDescent="0.2">
      <c r="A484" s="27" t="s">
        <v>712</v>
      </c>
      <c r="B484" s="7"/>
      <c r="C484" s="7"/>
      <c r="D484" s="7"/>
      <c r="E484" s="7"/>
      <c r="F484" s="7"/>
      <c r="G484" s="7"/>
      <c r="BX484" s="7"/>
      <c r="BY484" s="7"/>
      <c r="BZ484" s="7"/>
      <c r="CA484" s="7"/>
      <c r="CB484" s="7"/>
      <c r="CU484" s="27"/>
      <c r="CV484" s="27"/>
      <c r="CX484" s="27"/>
      <c r="CY484" s="27"/>
      <c r="CZ484" s="27"/>
      <c r="DG484" s="1"/>
      <c r="DH484" s="1"/>
      <c r="DI484" s="1"/>
      <c r="DJ484" s="1"/>
      <c r="DK484" s="1"/>
      <c r="DL484" s="1"/>
    </row>
    <row r="485" spans="1:116" x14ac:dyDescent="0.2">
      <c r="A485" s="27" t="s">
        <v>711</v>
      </c>
      <c r="B485" s="7"/>
      <c r="C485" s="7"/>
      <c r="D485" s="7"/>
      <c r="E485" s="7" t="e">
        <f>SUM(E74:E80,E110,E112,E126,E114,E116,E98,E99:E135,E134,E141:E142,E119,E121:E149,E103:E146,E148:E153,E157,E159:E163,E165:E166)</f>
        <v>#REF!</v>
      </c>
      <c r="F485" s="7"/>
      <c r="G485" s="7"/>
      <c r="BX485" s="7"/>
      <c r="BY485" s="7"/>
      <c r="BZ485" s="7"/>
      <c r="CA485" s="7"/>
      <c r="CB485" s="7"/>
      <c r="CU485" s="27"/>
      <c r="CV485" s="27"/>
      <c r="CX485" s="27"/>
      <c r="CY485" s="27"/>
      <c r="CZ485" s="27"/>
      <c r="DG485" s="1"/>
      <c r="DH485" s="1"/>
      <c r="DI485" s="1"/>
      <c r="DJ485" s="1"/>
      <c r="DK485" s="1"/>
      <c r="DL485" s="1"/>
    </row>
    <row r="486" spans="1:116" x14ac:dyDescent="0.2">
      <c r="A486" s="27" t="s">
        <v>713</v>
      </c>
      <c r="B486" s="7"/>
      <c r="C486" s="7"/>
      <c r="D486" s="7"/>
      <c r="E486" s="7">
        <f>SUM(E181,E185:E187,E186:E188,E194,E199,E204:E205,E211:E212,E257,E264,E271,E273,E276:E279,E282,E285:E291,E297,E301:E304,E307:E313,E320:E321)</f>
        <v>826958</v>
      </c>
      <c r="F486" s="7"/>
      <c r="G486" s="7"/>
      <c r="BX486" s="7"/>
      <c r="BY486" s="7"/>
      <c r="BZ486" s="7"/>
      <c r="CA486" s="7"/>
      <c r="CB486" s="7"/>
      <c r="CU486" s="27"/>
      <c r="CV486" s="27"/>
      <c r="CX486" s="27"/>
      <c r="CY486" s="27"/>
      <c r="CZ486" s="27"/>
      <c r="DG486" s="1"/>
      <c r="DH486" s="1"/>
      <c r="DI486" s="1"/>
      <c r="DJ486" s="1"/>
      <c r="DK486" s="1"/>
      <c r="DL486" s="1"/>
    </row>
    <row r="487" spans="1:116" x14ac:dyDescent="0.2">
      <c r="A487" s="27" t="s">
        <v>714</v>
      </c>
      <c r="B487" s="7"/>
      <c r="C487" s="7"/>
      <c r="D487" s="7"/>
      <c r="E487" s="7">
        <f>SUM(E337,E341:E346)</f>
        <v>94540</v>
      </c>
      <c r="F487" s="7"/>
      <c r="G487" s="7"/>
      <c r="BX487" s="7"/>
      <c r="BY487" s="7"/>
      <c r="BZ487" s="7"/>
      <c r="CA487" s="7"/>
      <c r="CB487" s="7"/>
      <c r="CU487" s="27"/>
      <c r="CV487" s="27"/>
      <c r="CX487" s="27"/>
      <c r="CY487" s="27"/>
      <c r="CZ487" s="27"/>
      <c r="DG487" s="1"/>
      <c r="DH487" s="1"/>
      <c r="DI487" s="1"/>
      <c r="DJ487" s="1"/>
      <c r="DK487" s="1"/>
      <c r="DL487" s="1"/>
    </row>
    <row r="488" spans="1:116" x14ac:dyDescent="0.2">
      <c r="A488" s="27" t="s">
        <v>716</v>
      </c>
      <c r="B488" s="7"/>
      <c r="C488" s="7"/>
      <c r="D488" s="7"/>
      <c r="E488" s="7">
        <f>SUM(E352,E354:E365)</f>
        <v>108129</v>
      </c>
      <c r="F488" s="7"/>
      <c r="G488" s="7"/>
      <c r="BX488" s="7"/>
      <c r="BY488" s="7"/>
      <c r="BZ488" s="7"/>
      <c r="CA488" s="7"/>
      <c r="CB488" s="7"/>
      <c r="CU488" s="27"/>
      <c r="CV488" s="27"/>
      <c r="CX488" s="27"/>
      <c r="CY488" s="27"/>
      <c r="CZ488" s="27"/>
      <c r="DG488" s="1"/>
      <c r="DH488" s="1"/>
      <c r="DI488" s="1"/>
      <c r="DJ488" s="1"/>
      <c r="DK488" s="1"/>
      <c r="DL488" s="1"/>
    </row>
    <row r="489" spans="1:116" x14ac:dyDescent="0.2">
      <c r="A489" s="27" t="s">
        <v>715</v>
      </c>
      <c r="E489" s="5">
        <f>SUM(E371:E373,E375:E378,E380:E381,E382:E396,E397,E399:E402,E404:E407)</f>
        <v>651782</v>
      </c>
    </row>
    <row r="490" spans="1:116" x14ac:dyDescent="0.2">
      <c r="A490" s="27" t="s">
        <v>710</v>
      </c>
      <c r="E490" s="5">
        <f>SUM(E415:E416,E420:E421,E425,E431,E438:E440,E442,E447:E451,E453:E455,E459:E465)</f>
        <v>406529</v>
      </c>
    </row>
    <row r="491" spans="1:116" x14ac:dyDescent="0.2">
      <c r="A491" s="27" t="s">
        <v>717</v>
      </c>
      <c r="E491" s="5" t="e">
        <f>SUM(E485:E490)</f>
        <v>#REF!</v>
      </c>
    </row>
  </sheetData>
  <pageMargins left="1.25" right="1.25" top="1" bottom="1" header="0.51180555555555551" footer="0.51180555555555551"/>
  <pageSetup fitToWidth="0" fitToHeight="0" orientation="landscape" useFirstPageNumber="1" r:id="rId1"/>
  <headerFooter alignWithMargins="0"/>
  <rowBreaks count="5" manualBreakCount="5">
    <brk id="53" max="118" man="1"/>
    <brk id="171" max="118" man="1"/>
    <brk id="214" max="118" man="1"/>
    <brk id="328" max="118" man="1"/>
    <brk id="366" max="1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 Day</cp:lastModifiedBy>
  <cp:lastPrinted>2015-10-22T20:11:26Z</cp:lastPrinted>
  <dcterms:created xsi:type="dcterms:W3CDTF">2013-02-24T23:16:37Z</dcterms:created>
  <dcterms:modified xsi:type="dcterms:W3CDTF">2016-04-14T16:44:10Z</dcterms:modified>
</cp:coreProperties>
</file>