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Users\dayph\Desktop\wday\"/>
    </mc:Choice>
  </mc:AlternateContent>
  <bookViews>
    <workbookView minimized="1" xWindow="0" yWindow="0" windowWidth="17145" windowHeight="9060" tabRatio="266"/>
  </bookViews>
  <sheets>
    <sheet name="Sheet1" sheetId="1" r:id="rId1"/>
    <sheet name="Sheet2" sheetId="2" r:id="rId2"/>
  </sheets>
  <definedNames>
    <definedName name="_xlnm.Print_Area" localSheetId="0">Sheet1!$CO$17:$DM$542</definedName>
  </definedNames>
  <calcPr calcId="171027"/>
</workbook>
</file>

<file path=xl/calcChain.xml><?xml version="1.0" encoding="utf-8"?>
<calcChain xmlns="http://schemas.openxmlformats.org/spreadsheetml/2006/main">
  <c r="CY527" i="1" l="1"/>
  <c r="CX527" i="1"/>
  <c r="CW527" i="1"/>
  <c r="CV527" i="1"/>
  <c r="CY526" i="1"/>
  <c r="CX526" i="1"/>
  <c r="CW526" i="1"/>
  <c r="CV526" i="1"/>
  <c r="H527" i="1"/>
  <c r="H526" i="1"/>
  <c r="G527" i="1"/>
  <c r="F527" i="1"/>
  <c r="E527" i="1"/>
  <c r="D527" i="1"/>
  <c r="G526" i="1"/>
  <c r="F526" i="1"/>
  <c r="E526" i="1"/>
  <c r="D526" i="1"/>
  <c r="C527" i="1"/>
  <c r="C526" i="1"/>
  <c r="DP19" i="1" l="1"/>
  <c r="DR19" i="1"/>
  <c r="DQ19" i="1"/>
  <c r="DO19" i="1"/>
  <c r="DN19" i="1"/>
  <c r="DR541" i="1"/>
  <c r="DQ541" i="1"/>
  <c r="DO541" i="1"/>
  <c r="DR539" i="1"/>
  <c r="DQ539" i="1"/>
  <c r="DO539" i="1"/>
  <c r="CY301" i="1" l="1"/>
  <c r="CX301" i="1"/>
  <c r="CW301" i="1"/>
  <c r="CV301" i="1"/>
  <c r="H301" i="1"/>
  <c r="DL301" i="1" s="1"/>
  <c r="G301" i="1"/>
  <c r="F301" i="1"/>
  <c r="E301" i="1"/>
  <c r="D301" i="1"/>
  <c r="C301" i="1"/>
  <c r="C299" i="1"/>
  <c r="DI301" i="1" l="1"/>
  <c r="DJ301" i="1"/>
  <c r="DK301" i="1"/>
  <c r="DH301" i="1"/>
  <c r="CY347" i="1"/>
  <c r="CX347" i="1"/>
  <c r="CW347" i="1"/>
  <c r="CV347" i="1"/>
  <c r="H347" i="1"/>
  <c r="DL347" i="1" s="1"/>
  <c r="G347" i="1"/>
  <c r="F347" i="1"/>
  <c r="E347" i="1"/>
  <c r="D347" i="1"/>
  <c r="C347" i="1"/>
  <c r="CY289" i="1"/>
  <c r="CX289" i="1"/>
  <c r="CW289" i="1"/>
  <c r="CV289" i="1"/>
  <c r="DL289" i="1"/>
  <c r="DK289" i="1"/>
  <c r="DJ289" i="1"/>
  <c r="DI289" i="1"/>
  <c r="DH289" i="1"/>
  <c r="H289" i="1"/>
  <c r="G289" i="1"/>
  <c r="F289" i="1"/>
  <c r="E289" i="1"/>
  <c r="D289" i="1"/>
  <c r="C289" i="1"/>
  <c r="DK347" i="1" l="1"/>
  <c r="DI347" i="1"/>
  <c r="DJ347" i="1"/>
  <c r="DH347" i="1"/>
  <c r="CY502" i="1"/>
  <c r="CX502" i="1"/>
  <c r="CW502" i="1"/>
  <c r="CV502" i="1"/>
  <c r="CS502" i="1"/>
  <c r="CR502" i="1"/>
  <c r="CQ502" i="1"/>
  <c r="CP502" i="1"/>
  <c r="CO502" i="1"/>
  <c r="CN502" i="1"/>
  <c r="CM502" i="1"/>
  <c r="CL502" i="1"/>
  <c r="CK502" i="1"/>
  <c r="CJ502" i="1"/>
  <c r="CI502" i="1"/>
  <c r="CH502" i="1"/>
  <c r="CG502" i="1"/>
  <c r="CF502" i="1"/>
  <c r="CE502" i="1"/>
  <c r="CD502" i="1"/>
  <c r="CC502" i="1"/>
  <c r="CB502" i="1"/>
  <c r="CA502" i="1"/>
  <c r="BZ502" i="1"/>
  <c r="BY502" i="1"/>
  <c r="H502" i="1"/>
  <c r="G502" i="1"/>
  <c r="F502" i="1"/>
  <c r="E502" i="1"/>
  <c r="D502" i="1"/>
  <c r="C502" i="1"/>
  <c r="C501" i="1"/>
  <c r="CY161" i="1"/>
  <c r="CX161" i="1"/>
  <c r="CW161" i="1"/>
  <c r="CV161" i="1"/>
  <c r="CU161" i="1"/>
  <c r="H161" i="1"/>
  <c r="G161" i="1"/>
  <c r="F161" i="1"/>
  <c r="E161" i="1"/>
  <c r="D161" i="1"/>
  <c r="C161" i="1"/>
  <c r="B161" i="1"/>
  <c r="CY148" i="1"/>
  <c r="CX148" i="1"/>
  <c r="CW148" i="1"/>
  <c r="CV148" i="1"/>
  <c r="CU148" i="1"/>
  <c r="H148" i="1"/>
  <c r="G148" i="1"/>
  <c r="F148" i="1"/>
  <c r="E148" i="1"/>
  <c r="D148" i="1"/>
  <c r="C148" i="1"/>
  <c r="B148" i="1"/>
  <c r="CN418" i="1" l="1"/>
  <c r="CM418" i="1"/>
  <c r="CL418" i="1"/>
  <c r="CK418" i="1"/>
  <c r="CJ418" i="1"/>
  <c r="CI418" i="1"/>
  <c r="CH418" i="1"/>
  <c r="CG418" i="1"/>
  <c r="CF418" i="1"/>
  <c r="CE418" i="1"/>
  <c r="CD418" i="1"/>
  <c r="CC418" i="1"/>
  <c r="CB418" i="1"/>
  <c r="CA418" i="1"/>
  <c r="BZ418" i="1"/>
  <c r="BY418" i="1"/>
  <c r="G418" i="1"/>
  <c r="F418" i="1"/>
  <c r="E418" i="1"/>
  <c r="D418" i="1"/>
  <c r="C418" i="1"/>
  <c r="CY221" i="1" l="1"/>
  <c r="CX221" i="1"/>
  <c r="CW221" i="1"/>
  <c r="CV221" i="1"/>
  <c r="H221" i="1"/>
  <c r="DL221" i="1" s="1"/>
  <c r="G221" i="1"/>
  <c r="F221" i="1"/>
  <c r="E221" i="1"/>
  <c r="D221" i="1"/>
  <c r="C221" i="1"/>
  <c r="DI221" i="1" l="1"/>
  <c r="DJ221" i="1"/>
  <c r="DK221" i="1"/>
  <c r="DH221" i="1"/>
  <c r="CS461" i="1"/>
  <c r="CR461" i="1"/>
  <c r="CQ461" i="1"/>
  <c r="CP461" i="1"/>
  <c r="G461" i="1"/>
  <c r="F461" i="1"/>
  <c r="E461" i="1"/>
  <c r="D461" i="1"/>
  <c r="C461" i="1"/>
  <c r="H460" i="1"/>
  <c r="DK460" i="1" s="1"/>
  <c r="H459" i="1"/>
  <c r="DI459" i="1" s="1"/>
  <c r="H458" i="1"/>
  <c r="DK458" i="1" s="1"/>
  <c r="H457" i="1"/>
  <c r="DI457" i="1" s="1"/>
  <c r="H456" i="1"/>
  <c r="DK456" i="1" s="1"/>
  <c r="H455" i="1"/>
  <c r="DI455" i="1" s="1"/>
  <c r="H454" i="1"/>
  <c r="DK454" i="1" s="1"/>
  <c r="H453" i="1"/>
  <c r="DI453" i="1" s="1"/>
  <c r="H452" i="1"/>
  <c r="DK452" i="1" s="1"/>
  <c r="H451" i="1"/>
  <c r="DI451" i="1" s="1"/>
  <c r="DI456" i="1" l="1"/>
  <c r="DI452" i="1"/>
  <c r="DL456" i="1"/>
  <c r="DL452" i="1"/>
  <c r="DH456" i="1"/>
  <c r="DJ457" i="1"/>
  <c r="DL454" i="1"/>
  <c r="DH460" i="1"/>
  <c r="DL458" i="1"/>
  <c r="DI460" i="1"/>
  <c r="DH452" i="1"/>
  <c r="DJ453" i="1"/>
  <c r="DL460" i="1"/>
  <c r="DJ451" i="1"/>
  <c r="DH454" i="1"/>
  <c r="DJ455" i="1"/>
  <c r="DH458" i="1"/>
  <c r="DJ459" i="1"/>
  <c r="CW461" i="1"/>
  <c r="DI454" i="1"/>
  <c r="DI458" i="1"/>
  <c r="CX461" i="1"/>
  <c r="DK451" i="1"/>
  <c r="DH451" i="1"/>
  <c r="DL451" i="1"/>
  <c r="DJ452" i="1"/>
  <c r="DH453" i="1"/>
  <c r="DL453" i="1"/>
  <c r="DJ454" i="1"/>
  <c r="DH455" i="1"/>
  <c r="DL455" i="1"/>
  <c r="DJ456" i="1"/>
  <c r="DH457" i="1"/>
  <c r="DL457" i="1"/>
  <c r="DJ458" i="1"/>
  <c r="DH459" i="1"/>
  <c r="DL459" i="1"/>
  <c r="DJ460" i="1"/>
  <c r="H461" i="1"/>
  <c r="DI461" i="1" s="1"/>
  <c r="CY461" i="1"/>
  <c r="DK453" i="1"/>
  <c r="DK455" i="1"/>
  <c r="DK457" i="1"/>
  <c r="DK459" i="1"/>
  <c r="CV461" i="1"/>
  <c r="DK461" i="1" l="1"/>
  <c r="DL461" i="1"/>
  <c r="DH461" i="1"/>
  <c r="DJ461" i="1"/>
  <c r="G253" i="1" l="1"/>
  <c r="F253" i="1"/>
  <c r="E253" i="1"/>
  <c r="C253" i="1"/>
  <c r="D253" i="1"/>
  <c r="G219" i="1"/>
  <c r="F219" i="1"/>
  <c r="CY220" i="1" s="1"/>
  <c r="E219" i="1"/>
  <c r="D219" i="1"/>
  <c r="C219" i="1"/>
  <c r="G229" i="1"/>
  <c r="F229" i="1"/>
  <c r="E229" i="1"/>
  <c r="C229" i="1"/>
  <c r="CV220" i="1" l="1"/>
  <c r="CW220" i="1"/>
  <c r="CX219" i="1"/>
  <c r="CV219" i="1"/>
  <c r="CY219" i="1"/>
  <c r="CW219" i="1"/>
  <c r="G159" i="1"/>
  <c r="G355" i="1"/>
  <c r="F355" i="1"/>
  <c r="E355" i="1"/>
  <c r="C355" i="1"/>
  <c r="D355" i="1"/>
  <c r="G345" i="1"/>
  <c r="F345" i="1"/>
  <c r="E345" i="1"/>
  <c r="C345" i="1"/>
  <c r="D345" i="1"/>
  <c r="G335" i="1"/>
  <c r="F335" i="1"/>
  <c r="E335" i="1"/>
  <c r="C335" i="1"/>
  <c r="D335" i="1"/>
  <c r="G299" i="1"/>
  <c r="F299" i="1"/>
  <c r="E299" i="1"/>
  <c r="D299" i="1"/>
  <c r="G287" i="1"/>
  <c r="F287" i="1"/>
  <c r="E287" i="1"/>
  <c r="D287" i="1"/>
  <c r="C287" i="1"/>
  <c r="CS150" i="1"/>
  <c r="CR150" i="1"/>
  <c r="CQ150" i="1"/>
  <c r="CP150" i="1"/>
  <c r="CO150" i="1"/>
  <c r="F159" i="1"/>
  <c r="E159" i="1"/>
  <c r="C159" i="1"/>
  <c r="CV160" i="1" s="1"/>
  <c r="B159" i="1"/>
  <c r="D159" i="1"/>
  <c r="G146" i="1"/>
  <c r="F146" i="1"/>
  <c r="E146" i="1"/>
  <c r="D146" i="1"/>
  <c r="C146" i="1"/>
  <c r="B146" i="1"/>
  <c r="CU147" i="1" s="1"/>
  <c r="G114" i="1"/>
  <c r="F114" i="1"/>
  <c r="E114" i="1"/>
  <c r="C114" i="1"/>
  <c r="B114" i="1"/>
  <c r="CV288" i="1" l="1"/>
  <c r="CV287" i="1"/>
  <c r="CY300" i="1"/>
  <c r="CY299" i="1"/>
  <c r="CX160" i="1"/>
  <c r="CW147" i="1"/>
  <c r="CW160" i="1"/>
  <c r="CX287" i="1"/>
  <c r="CW299" i="1"/>
  <c r="CW300" i="1"/>
  <c r="CV147" i="1"/>
  <c r="CW288" i="1"/>
  <c r="CW287" i="1"/>
  <c r="CV299" i="1"/>
  <c r="CV300" i="1"/>
  <c r="CX147" i="1"/>
  <c r="CU160" i="1"/>
  <c r="CY288" i="1"/>
  <c r="CY287" i="1"/>
  <c r="CX299" i="1"/>
  <c r="CW336" i="1"/>
  <c r="CV336" i="1"/>
  <c r="CX355" i="1"/>
  <c r="CV335" i="1"/>
  <c r="CW355" i="1"/>
  <c r="CY336" i="1"/>
  <c r="CV355" i="1"/>
  <c r="CX335" i="1"/>
  <c r="CY355" i="1"/>
  <c r="CY335" i="1"/>
  <c r="CW335" i="1"/>
  <c r="CX345" i="1"/>
  <c r="CY345" i="1"/>
  <c r="CW345" i="1"/>
  <c r="CV345" i="1"/>
  <c r="CU159" i="1"/>
  <c r="CV159" i="1"/>
  <c r="CX159" i="1"/>
  <c r="CY159" i="1"/>
  <c r="CW159" i="1"/>
  <c r="G101" i="1" l="1"/>
  <c r="F101" i="1"/>
  <c r="E101" i="1"/>
  <c r="D101" i="1"/>
  <c r="C101" i="1"/>
  <c r="B101" i="1"/>
  <c r="D114" i="1"/>
  <c r="CW115" i="1" l="1"/>
  <c r="CX115" i="1"/>
  <c r="CV115" i="1"/>
  <c r="CY115" i="1"/>
  <c r="CY114" i="1"/>
  <c r="CU114" i="1"/>
  <c r="CX114" i="1"/>
  <c r="CV114" i="1"/>
  <c r="CW114" i="1"/>
  <c r="CW101" i="1"/>
  <c r="CX101" i="1"/>
  <c r="CU101" i="1"/>
  <c r="CY101" i="1"/>
  <c r="CV101" i="1"/>
  <c r="D90" i="1"/>
  <c r="D82" i="1"/>
  <c r="D150" i="1" s="1"/>
  <c r="G90" i="1"/>
  <c r="F90" i="1"/>
  <c r="E90" i="1"/>
  <c r="C90" i="1"/>
  <c r="B90" i="1"/>
  <c r="G82" i="1"/>
  <c r="G150" i="1" s="1"/>
  <c r="F82" i="1"/>
  <c r="E82" i="1"/>
  <c r="E150" i="1" s="1"/>
  <c r="C82" i="1"/>
  <c r="B82" i="1"/>
  <c r="B150" i="1" s="1"/>
  <c r="D137" i="1"/>
  <c r="G137" i="1"/>
  <c r="F137" i="1"/>
  <c r="E137" i="1"/>
  <c r="C137" i="1"/>
  <c r="B137" i="1"/>
  <c r="F150" i="1" l="1"/>
  <c r="C150" i="1"/>
  <c r="CW138" i="1"/>
  <c r="CU137" i="1"/>
  <c r="CU138" i="1"/>
  <c r="CV138" i="1"/>
  <c r="CY138" i="1"/>
  <c r="CW137" i="1"/>
  <c r="CX137" i="1"/>
  <c r="CV137" i="1"/>
  <c r="CY137" i="1"/>
  <c r="CU82" i="1"/>
  <c r="CV82" i="1"/>
  <c r="CU91" i="1"/>
  <c r="CU90" i="1"/>
  <c r="CX82" i="1"/>
  <c r="CV91" i="1"/>
  <c r="CV90" i="1"/>
  <c r="CW82" i="1"/>
  <c r="CY91" i="1"/>
  <c r="CY90" i="1"/>
  <c r="CY82" i="1"/>
  <c r="CX90" i="1"/>
  <c r="CW90" i="1"/>
  <c r="CW91" i="1"/>
  <c r="D32" i="1" l="1"/>
  <c r="CY72" i="1"/>
  <c r="CX72" i="1"/>
  <c r="CV72" i="1"/>
  <c r="CU72" i="1"/>
  <c r="D524" i="1" l="1"/>
  <c r="CN71" i="1"/>
  <c r="CM71" i="1"/>
  <c r="CL71" i="1"/>
  <c r="CK71" i="1"/>
  <c r="CJ71" i="1"/>
  <c r="CI71" i="1"/>
  <c r="CH71" i="1"/>
  <c r="CG71" i="1"/>
  <c r="CF71" i="1"/>
  <c r="CE71" i="1"/>
  <c r="CD71" i="1"/>
  <c r="CC71" i="1"/>
  <c r="CB71" i="1"/>
  <c r="CA71" i="1"/>
  <c r="BZ71" i="1"/>
  <c r="BY71" i="1"/>
  <c r="BX71" i="1"/>
  <c r="D186" i="1"/>
  <c r="G123" i="1"/>
  <c r="F123" i="1"/>
  <c r="E123" i="1"/>
  <c r="D123" i="1"/>
  <c r="C123" i="1"/>
  <c r="CV124" i="1" s="1"/>
  <c r="B123" i="1"/>
  <c r="CS137" i="1"/>
  <c r="CR137" i="1"/>
  <c r="CQ137" i="1"/>
  <c r="CP137" i="1"/>
  <c r="CO137" i="1"/>
  <c r="CS114" i="1"/>
  <c r="CR114" i="1"/>
  <c r="CQ114" i="1"/>
  <c r="CP114" i="1"/>
  <c r="CO114" i="1"/>
  <c r="CS101" i="1"/>
  <c r="CR101" i="1"/>
  <c r="CQ101" i="1"/>
  <c r="CP101" i="1"/>
  <c r="CO101" i="1"/>
  <c r="D171" i="1"/>
  <c r="G171" i="1"/>
  <c r="F171" i="1"/>
  <c r="E171" i="1"/>
  <c r="C171" i="1"/>
  <c r="B171" i="1"/>
  <c r="CW124" i="1" l="1"/>
  <c r="CX124" i="1"/>
  <c r="CU124" i="1"/>
  <c r="D188" i="1"/>
  <c r="D191" i="1" s="1"/>
  <c r="CW172" i="1"/>
  <c r="CY146" i="1"/>
  <c r="CX171" i="1"/>
  <c r="CU171" i="1"/>
  <c r="CY172" i="1"/>
  <c r="CV171" i="1"/>
  <c r="CU172" i="1"/>
  <c r="CX172" i="1"/>
  <c r="CY171" i="1"/>
  <c r="CW171" i="1"/>
  <c r="CV146" i="1"/>
  <c r="CW146" i="1"/>
  <c r="CX146" i="1"/>
  <c r="CU146" i="1"/>
  <c r="CV123" i="1"/>
  <c r="H123" i="1"/>
  <c r="CW123" i="1"/>
  <c r="CX123" i="1"/>
  <c r="CU123" i="1"/>
  <c r="CY123" i="1"/>
  <c r="CN464" i="1" l="1"/>
  <c r="CM464" i="1"/>
  <c r="CL464" i="1"/>
  <c r="CK464" i="1"/>
  <c r="CJ464" i="1"/>
  <c r="CI464" i="1"/>
  <c r="CH464" i="1"/>
  <c r="CG464" i="1"/>
  <c r="CF464" i="1"/>
  <c r="CE464" i="1"/>
  <c r="CD464" i="1"/>
  <c r="CC464" i="1"/>
  <c r="CB464" i="1"/>
  <c r="CA464" i="1"/>
  <c r="BZ464" i="1"/>
  <c r="BY464" i="1"/>
  <c r="CS499" i="1"/>
  <c r="CR499" i="1"/>
  <c r="CQ499" i="1"/>
  <c r="CP499" i="1"/>
  <c r="G499" i="1"/>
  <c r="F499" i="1"/>
  <c r="E499" i="1"/>
  <c r="D499" i="1"/>
  <c r="C499" i="1"/>
  <c r="CS487" i="1"/>
  <c r="CR487" i="1"/>
  <c r="CQ487" i="1"/>
  <c r="CP487" i="1"/>
  <c r="G487" i="1"/>
  <c r="F487" i="1"/>
  <c r="E487" i="1"/>
  <c r="D487" i="1"/>
  <c r="C487" i="1"/>
  <c r="CS476" i="1"/>
  <c r="CR476" i="1"/>
  <c r="CQ476" i="1"/>
  <c r="CP476" i="1"/>
  <c r="G476" i="1"/>
  <c r="G501" i="1" s="1"/>
  <c r="F476" i="1"/>
  <c r="F501" i="1" s="1"/>
  <c r="E476" i="1"/>
  <c r="D476" i="1"/>
  <c r="D501" i="1" s="1"/>
  <c r="C476" i="1"/>
  <c r="CS449" i="1"/>
  <c r="CR449" i="1"/>
  <c r="CQ449" i="1"/>
  <c r="CP449" i="1"/>
  <c r="G449" i="1"/>
  <c r="F449" i="1"/>
  <c r="E449" i="1"/>
  <c r="D449" i="1"/>
  <c r="C449" i="1"/>
  <c r="CS441" i="1"/>
  <c r="CR441" i="1"/>
  <c r="CQ441" i="1"/>
  <c r="CP441" i="1"/>
  <c r="G441" i="1"/>
  <c r="F441" i="1"/>
  <c r="E441" i="1"/>
  <c r="D441" i="1"/>
  <c r="C441" i="1"/>
  <c r="D431" i="1"/>
  <c r="G431" i="1"/>
  <c r="F431" i="1"/>
  <c r="E431" i="1"/>
  <c r="C431" i="1"/>
  <c r="CN371" i="1"/>
  <c r="CM371" i="1"/>
  <c r="CL371" i="1"/>
  <c r="CK371" i="1"/>
  <c r="CJ371" i="1"/>
  <c r="CI371" i="1"/>
  <c r="CH371" i="1"/>
  <c r="CG371" i="1"/>
  <c r="CF371" i="1"/>
  <c r="CE371" i="1"/>
  <c r="CD371" i="1"/>
  <c r="CC371" i="1"/>
  <c r="CB371" i="1"/>
  <c r="CA371" i="1"/>
  <c r="BZ371" i="1"/>
  <c r="BY371" i="1"/>
  <c r="CN394" i="1"/>
  <c r="CM394" i="1"/>
  <c r="CL394" i="1"/>
  <c r="CK394" i="1"/>
  <c r="CJ394" i="1"/>
  <c r="CI394" i="1"/>
  <c r="CH394" i="1"/>
  <c r="CG394" i="1"/>
  <c r="CF394" i="1"/>
  <c r="CE394" i="1"/>
  <c r="CD394" i="1"/>
  <c r="CC394" i="1"/>
  <c r="CB394" i="1"/>
  <c r="CA394" i="1"/>
  <c r="BZ394" i="1"/>
  <c r="BY394" i="1"/>
  <c r="BX394" i="1"/>
  <c r="BW394" i="1"/>
  <c r="BV394" i="1"/>
  <c r="BU394" i="1"/>
  <c r="BT394" i="1"/>
  <c r="BS394" i="1"/>
  <c r="BR394" i="1"/>
  <c r="BQ394" i="1"/>
  <c r="BP394" i="1"/>
  <c r="BO394" i="1"/>
  <c r="BN394" i="1"/>
  <c r="BM394" i="1"/>
  <c r="BL394" i="1"/>
  <c r="BK394" i="1"/>
  <c r="BJ394" i="1"/>
  <c r="BI394" i="1"/>
  <c r="BH394" i="1"/>
  <c r="BG394" i="1"/>
  <c r="BF394" i="1"/>
  <c r="BE394" i="1"/>
  <c r="BD394" i="1"/>
  <c r="BC394" i="1"/>
  <c r="BB394" i="1"/>
  <c r="BA394" i="1"/>
  <c r="AZ394" i="1"/>
  <c r="AY394" i="1"/>
  <c r="AX394" i="1"/>
  <c r="AW394" i="1"/>
  <c r="AV394" i="1"/>
  <c r="AU394" i="1"/>
  <c r="AT394" i="1"/>
  <c r="AS394" i="1"/>
  <c r="AR394" i="1"/>
  <c r="AQ394" i="1"/>
  <c r="AP394" i="1"/>
  <c r="AO394" i="1"/>
  <c r="AN394" i="1"/>
  <c r="AM394" i="1"/>
  <c r="AL394" i="1"/>
  <c r="AK394" i="1"/>
  <c r="AJ394" i="1"/>
  <c r="AI394" i="1"/>
  <c r="AH394" i="1"/>
  <c r="AG394" i="1"/>
  <c r="AF394" i="1"/>
  <c r="AE394" i="1"/>
  <c r="AD394" i="1"/>
  <c r="AC394" i="1"/>
  <c r="AB394" i="1"/>
  <c r="AA394" i="1"/>
  <c r="Z394" i="1"/>
  <c r="Y394" i="1"/>
  <c r="X394" i="1"/>
  <c r="W394" i="1"/>
  <c r="V394" i="1"/>
  <c r="U394" i="1"/>
  <c r="T394" i="1"/>
  <c r="S394" i="1"/>
  <c r="R394" i="1"/>
  <c r="Q394" i="1"/>
  <c r="P394" i="1"/>
  <c r="O394" i="1"/>
  <c r="N394" i="1"/>
  <c r="M394" i="1"/>
  <c r="L394" i="1"/>
  <c r="K394" i="1"/>
  <c r="J394" i="1"/>
  <c r="I394" i="1"/>
  <c r="D403" i="1"/>
  <c r="CS414" i="1"/>
  <c r="CR414" i="1"/>
  <c r="CQ414" i="1"/>
  <c r="CP414" i="1"/>
  <c r="G414" i="1"/>
  <c r="F414" i="1"/>
  <c r="CY415" i="1" s="1"/>
  <c r="E414" i="1"/>
  <c r="D414" i="1"/>
  <c r="C414" i="1"/>
  <c r="CS403" i="1"/>
  <c r="CR403" i="1"/>
  <c r="CQ403" i="1"/>
  <c r="CP403" i="1"/>
  <c r="G403" i="1"/>
  <c r="F403" i="1"/>
  <c r="E403" i="1"/>
  <c r="C403" i="1"/>
  <c r="C394" i="1" s="1"/>
  <c r="CS390" i="1"/>
  <c r="CR390" i="1"/>
  <c r="CQ390" i="1"/>
  <c r="CP390" i="1"/>
  <c r="G390" i="1"/>
  <c r="F390" i="1"/>
  <c r="CY391" i="1" s="1"/>
  <c r="E390" i="1"/>
  <c r="D390" i="1"/>
  <c r="C390" i="1"/>
  <c r="D382" i="1"/>
  <c r="CS382" i="1"/>
  <c r="CR382" i="1"/>
  <c r="CQ382" i="1"/>
  <c r="CP382" i="1"/>
  <c r="G382" i="1"/>
  <c r="F382" i="1"/>
  <c r="E382" i="1"/>
  <c r="C382" i="1"/>
  <c r="CS335" i="1"/>
  <c r="CR335" i="1"/>
  <c r="CQ335" i="1"/>
  <c r="CP335" i="1"/>
  <c r="CS324" i="1"/>
  <c r="CR324" i="1"/>
  <c r="CQ324" i="1"/>
  <c r="CP324" i="1"/>
  <c r="CS287" i="1"/>
  <c r="CR287" i="1"/>
  <c r="CQ287" i="1"/>
  <c r="CP287" i="1"/>
  <c r="CS219" i="1"/>
  <c r="CR219" i="1"/>
  <c r="CQ219" i="1"/>
  <c r="CP219" i="1"/>
  <c r="CS207" i="1"/>
  <c r="CR207" i="1"/>
  <c r="CQ207" i="1"/>
  <c r="CP207" i="1"/>
  <c r="D207" i="1"/>
  <c r="D229" i="1"/>
  <c r="D242" i="1"/>
  <c r="D264" i="1"/>
  <c r="D275" i="1"/>
  <c r="D315" i="1"/>
  <c r="D324" i="1"/>
  <c r="D346" i="1" s="1"/>
  <c r="D367" i="1"/>
  <c r="CN194" i="1"/>
  <c r="CM194" i="1"/>
  <c r="CL194" i="1"/>
  <c r="CK194" i="1"/>
  <c r="CJ194" i="1"/>
  <c r="CI194" i="1"/>
  <c r="CH194" i="1"/>
  <c r="CG194" i="1"/>
  <c r="CF194" i="1"/>
  <c r="CE194" i="1"/>
  <c r="CD194" i="1"/>
  <c r="CC194" i="1"/>
  <c r="CB194" i="1"/>
  <c r="BZ194" i="1"/>
  <c r="BY194" i="1"/>
  <c r="H195" i="1"/>
  <c r="G324" i="1"/>
  <c r="G346" i="1" s="1"/>
  <c r="F324" i="1"/>
  <c r="F346" i="1" s="1"/>
  <c r="E324" i="1"/>
  <c r="G315" i="1"/>
  <c r="F315" i="1"/>
  <c r="E315" i="1"/>
  <c r="C315" i="1"/>
  <c r="G275" i="1"/>
  <c r="F275" i="1"/>
  <c r="E275" i="1"/>
  <c r="C275" i="1"/>
  <c r="G242" i="1"/>
  <c r="F242" i="1"/>
  <c r="E242" i="1"/>
  <c r="G264" i="1"/>
  <c r="F264" i="1"/>
  <c r="E264" i="1"/>
  <c r="C264" i="1"/>
  <c r="CS253" i="1"/>
  <c r="CR253" i="1"/>
  <c r="CQ253" i="1"/>
  <c r="CP253" i="1"/>
  <c r="C324" i="1"/>
  <c r="C346" i="1" s="1"/>
  <c r="G207" i="1"/>
  <c r="F207" i="1"/>
  <c r="E207" i="1"/>
  <c r="C207" i="1"/>
  <c r="C277" i="1" l="1"/>
  <c r="CW391" i="1"/>
  <c r="CV449" i="1"/>
  <c r="G277" i="1"/>
  <c r="E346" i="1"/>
  <c r="E545" i="1"/>
  <c r="CX391" i="1"/>
  <c r="CW415" i="1"/>
  <c r="CX415" i="1"/>
  <c r="CW346" i="1"/>
  <c r="E501" i="1"/>
  <c r="CX501" i="1" s="1"/>
  <c r="CY207" i="1"/>
  <c r="E277" i="1"/>
  <c r="CW449" i="1"/>
  <c r="F277" i="1"/>
  <c r="H277" i="1" s="1"/>
  <c r="D277" i="1"/>
  <c r="CX449" i="1"/>
  <c r="CY449" i="1"/>
  <c r="CX441" i="1"/>
  <c r="CY441" i="1"/>
  <c r="CV441" i="1"/>
  <c r="CW441" i="1"/>
  <c r="CW207" i="1"/>
  <c r="CV207" i="1"/>
  <c r="CV276" i="1"/>
  <c r="CV275" i="1"/>
  <c r="CV315" i="1"/>
  <c r="CY276" i="1"/>
  <c r="CY275" i="1"/>
  <c r="CW276" i="1"/>
  <c r="CW275" i="1"/>
  <c r="CX207" i="1"/>
  <c r="CX275" i="1"/>
  <c r="CX229" i="1"/>
  <c r="CY229" i="1"/>
  <c r="CW229" i="1"/>
  <c r="CV229" i="1"/>
  <c r="CX315" i="1"/>
  <c r="CW315" i="1"/>
  <c r="CY315" i="1"/>
  <c r="C371" i="1"/>
  <c r="F394" i="1"/>
  <c r="E371" i="1"/>
  <c r="G394" i="1"/>
  <c r="CX325" i="1"/>
  <c r="D371" i="1"/>
  <c r="CW499" i="1"/>
  <c r="CX499" i="1"/>
  <c r="H499" i="1"/>
  <c r="DI499" i="1" s="1"/>
  <c r="CY499" i="1"/>
  <c r="CV499" i="1"/>
  <c r="F371" i="1"/>
  <c r="H441" i="1"/>
  <c r="DK441" i="1" s="1"/>
  <c r="G371" i="1"/>
  <c r="E394" i="1"/>
  <c r="CW487" i="1"/>
  <c r="CX487" i="1"/>
  <c r="H487" i="1"/>
  <c r="DI487" i="1" s="1"/>
  <c r="CY487" i="1"/>
  <c r="CV487" i="1"/>
  <c r="CW476" i="1"/>
  <c r="CX476" i="1"/>
  <c r="H476" i="1"/>
  <c r="DI476" i="1" s="1"/>
  <c r="CY476" i="1"/>
  <c r="CV476" i="1"/>
  <c r="CY431" i="1"/>
  <c r="CV431" i="1"/>
  <c r="CW431" i="1"/>
  <c r="CX431" i="1"/>
  <c r="H449" i="1"/>
  <c r="DI449" i="1" s="1"/>
  <c r="CV265" i="1"/>
  <c r="CW325" i="1"/>
  <c r="CY325" i="1"/>
  <c r="CV403" i="1"/>
  <c r="D394" i="1"/>
  <c r="CX414" i="1"/>
  <c r="H414" i="1"/>
  <c r="CY414" i="1"/>
  <c r="CV414" i="1"/>
  <c r="CW414" i="1"/>
  <c r="CW403" i="1"/>
  <c r="CX403" i="1"/>
  <c r="H403" i="1"/>
  <c r="DI403" i="1" s="1"/>
  <c r="CY403" i="1"/>
  <c r="CW390" i="1"/>
  <c r="CX390" i="1"/>
  <c r="H390" i="1"/>
  <c r="DI390" i="1" s="1"/>
  <c r="CY390" i="1"/>
  <c r="CV390" i="1"/>
  <c r="CW382" i="1"/>
  <c r="CX382" i="1"/>
  <c r="H382" i="1"/>
  <c r="DH382" i="1" s="1"/>
  <c r="CY382" i="1"/>
  <c r="CV382" i="1"/>
  <c r="CY265" i="1"/>
  <c r="CW265" i="1"/>
  <c r="H207" i="1"/>
  <c r="DL207" i="1" s="1"/>
  <c r="CX264" i="1"/>
  <c r="H324" i="1"/>
  <c r="DK324" i="1" s="1"/>
  <c r="H219" i="1"/>
  <c r="DI219" i="1" s="1"/>
  <c r="CY264" i="1"/>
  <c r="CY324" i="1"/>
  <c r="CV264" i="1"/>
  <c r="CX324" i="1"/>
  <c r="CW264" i="1"/>
  <c r="CV324" i="1"/>
  <c r="CW324" i="1"/>
  <c r="BX538" i="1"/>
  <c r="CB538" i="1"/>
  <c r="BZ538" i="1"/>
  <c r="CA538" i="1"/>
  <c r="BY538" i="1"/>
  <c r="CV501" i="1" l="1"/>
  <c r="CX346" i="1"/>
  <c r="H346" i="1"/>
  <c r="CW501" i="1"/>
  <c r="CY346" i="1"/>
  <c r="CV346" i="1"/>
  <c r="CY501" i="1"/>
  <c r="DL277" i="1"/>
  <c r="DH277" i="1"/>
  <c r="DJ277" i="1"/>
  <c r="DK277" i="1"/>
  <c r="DI277" i="1"/>
  <c r="DH441" i="1"/>
  <c r="DJ441" i="1"/>
  <c r="DL441" i="1"/>
  <c r="DI441" i="1"/>
  <c r="DH499" i="1"/>
  <c r="DK499" i="1"/>
  <c r="DJ499" i="1"/>
  <c r="DL499" i="1"/>
  <c r="DH487" i="1"/>
  <c r="DK487" i="1"/>
  <c r="DJ487" i="1"/>
  <c r="DL487" i="1"/>
  <c r="DH476" i="1"/>
  <c r="DK476" i="1"/>
  <c r="DJ476" i="1"/>
  <c r="DL476" i="1"/>
  <c r="DH449" i="1"/>
  <c r="DK449" i="1"/>
  <c r="DJ449" i="1"/>
  <c r="DL449" i="1"/>
  <c r="DH414" i="1"/>
  <c r="H394" i="1"/>
  <c r="DL414" i="1"/>
  <c r="DK414" i="1"/>
  <c r="DJ414" i="1"/>
  <c r="DI414" i="1"/>
  <c r="DL403" i="1"/>
  <c r="DH403" i="1"/>
  <c r="DK403" i="1"/>
  <c r="DJ403" i="1"/>
  <c r="DH390" i="1"/>
  <c r="DK390" i="1"/>
  <c r="DJ390" i="1"/>
  <c r="DL390" i="1"/>
  <c r="DL382" i="1"/>
  <c r="DK382" i="1"/>
  <c r="DI382" i="1"/>
  <c r="DJ382" i="1"/>
  <c r="DI324" i="1"/>
  <c r="DK219" i="1"/>
  <c r="DJ324" i="1"/>
  <c r="DH324" i="1"/>
  <c r="DL219" i="1"/>
  <c r="DK207" i="1"/>
  <c r="DL324" i="1"/>
  <c r="DJ219" i="1"/>
  <c r="DI207" i="1"/>
  <c r="DH207" i="1"/>
  <c r="DH219" i="1"/>
  <c r="DJ207" i="1"/>
  <c r="DH346" i="1" l="1"/>
  <c r="DK346" i="1"/>
  <c r="DL346" i="1"/>
  <c r="DI346" i="1"/>
  <c r="DJ346" i="1"/>
  <c r="D39" i="1"/>
  <c r="DB539" i="1"/>
  <c r="D514" i="1" l="1"/>
  <c r="DE541" i="1" l="1"/>
  <c r="DD541" i="1"/>
  <c r="DC541" i="1"/>
  <c r="DB541" i="1"/>
  <c r="DE539" i="1"/>
  <c r="DD539" i="1"/>
  <c r="DC539" i="1"/>
  <c r="DF68" i="1" l="1"/>
  <c r="DE68" i="1"/>
  <c r="DD68" i="1"/>
  <c r="DC68" i="1"/>
  <c r="DB68" i="1"/>
  <c r="DA68" i="1"/>
  <c r="CN68" i="1"/>
  <c r="CM68" i="1"/>
  <c r="CL68" i="1"/>
  <c r="CK68" i="1"/>
  <c r="CJ68" i="1"/>
  <c r="CO68" i="1" s="1"/>
  <c r="CI68" i="1"/>
  <c r="CT68" i="1" s="1"/>
  <c r="CH68" i="1"/>
  <c r="CG68" i="1"/>
  <c r="CF68" i="1"/>
  <c r="CE68" i="1"/>
  <c r="CP68" i="1" l="1"/>
  <c r="CR68" i="1"/>
  <c r="CS68" i="1"/>
  <c r="CQ68" i="1"/>
  <c r="CB68" i="1"/>
  <c r="CA68" i="1"/>
  <c r="BZ68" i="1"/>
  <c r="BY68" i="1"/>
  <c r="CY197" i="1" l="1"/>
  <c r="CX197" i="1"/>
  <c r="CW197" i="1"/>
  <c r="CV197" i="1"/>
  <c r="DC20" i="1" l="1"/>
  <c r="CO90" i="1" l="1"/>
  <c r="CS90" i="1"/>
  <c r="DE20" i="1"/>
  <c r="DD20" i="1"/>
  <c r="DB20" i="1"/>
  <c r="CY465" i="1" l="1"/>
  <c r="CX465" i="1"/>
  <c r="CW465" i="1"/>
  <c r="CV465" i="1"/>
  <c r="CY419" i="1"/>
  <c r="CX419" i="1"/>
  <c r="CW419" i="1"/>
  <c r="CV419" i="1"/>
  <c r="CY395" i="1"/>
  <c r="CX395" i="1"/>
  <c r="CW395" i="1"/>
  <c r="CV395" i="1"/>
  <c r="H395" i="1"/>
  <c r="CY372" i="1"/>
  <c r="CX372" i="1"/>
  <c r="CW372" i="1"/>
  <c r="CV372" i="1"/>
  <c r="H372" i="1"/>
  <c r="DL372" i="1" s="1"/>
  <c r="H181" i="1"/>
  <c r="DL181" i="1" s="1"/>
  <c r="H179" i="1"/>
  <c r="DL179" i="1" s="1"/>
  <c r="DI179" i="1" l="1"/>
  <c r="DK179" i="1"/>
  <c r="DJ179" i="1"/>
  <c r="DG179" i="1"/>
  <c r="DH179" i="1"/>
  <c r="DH181" i="1"/>
  <c r="DK181" i="1"/>
  <c r="DJ181" i="1"/>
  <c r="DG181" i="1"/>
  <c r="DI181" i="1"/>
  <c r="DI372" i="1"/>
  <c r="DJ372" i="1"/>
  <c r="DK372" i="1"/>
  <c r="DH372" i="1"/>
  <c r="F32" i="1" l="1"/>
  <c r="DA20" i="1" l="1"/>
  <c r="CY20" i="1"/>
  <c r="CX20" i="1"/>
  <c r="CW20" i="1"/>
  <c r="CV20" i="1"/>
  <c r="CU20" i="1"/>
  <c r="CB189" i="1" l="1"/>
  <c r="BZ189" i="1"/>
  <c r="BY189" i="1"/>
  <c r="BX189" i="1"/>
  <c r="BX542" i="1" s="1"/>
  <c r="CS159" i="1"/>
  <c r="CR159" i="1"/>
  <c r="CQ159" i="1"/>
  <c r="CP159" i="1"/>
  <c r="CO159" i="1"/>
  <c r="CS229" i="1"/>
  <c r="CR229" i="1"/>
  <c r="CQ229" i="1"/>
  <c r="CP229" i="1"/>
  <c r="H229" i="1" l="1"/>
  <c r="DI229" i="1" s="1"/>
  <c r="CS345" i="1"/>
  <c r="CR345" i="1"/>
  <c r="CQ345" i="1"/>
  <c r="CP345" i="1"/>
  <c r="DH229" i="1" l="1"/>
  <c r="DK229" i="1"/>
  <c r="DJ229" i="1"/>
  <c r="E524" i="1" l="1"/>
  <c r="E514" i="1"/>
  <c r="E544" i="1" s="1"/>
  <c r="E546" i="1" s="1"/>
  <c r="E464" i="1" l="1"/>
  <c r="E539" i="1" s="1"/>
  <c r="D55" i="1"/>
  <c r="CS82" i="1" l="1"/>
  <c r="CR82" i="1"/>
  <c r="CQ82" i="1"/>
  <c r="CP82" i="1"/>
  <c r="CO82" i="1"/>
  <c r="CS299" i="1" l="1"/>
  <c r="CQ299" i="1"/>
  <c r="H228" i="1" l="1"/>
  <c r="DL228" i="1" s="1"/>
  <c r="H227" i="1"/>
  <c r="DI227" i="1" s="1"/>
  <c r="H226" i="1"/>
  <c r="DK226" i="1" s="1"/>
  <c r="H225" i="1"/>
  <c r="DI225" i="1" s="1"/>
  <c r="H224" i="1"/>
  <c r="DK224" i="1" s="1"/>
  <c r="H321" i="1"/>
  <c r="DI321" i="1" s="1"/>
  <c r="H320" i="1"/>
  <c r="DK320" i="1" s="1"/>
  <c r="H322" i="1"/>
  <c r="DI322" i="1" s="1"/>
  <c r="H319" i="1"/>
  <c r="DK319" i="1" s="1"/>
  <c r="H318" i="1"/>
  <c r="DI318" i="1" s="1"/>
  <c r="DL319" i="1" l="1"/>
  <c r="DJ322" i="1"/>
  <c r="DH224" i="1"/>
  <c r="DJ318" i="1"/>
  <c r="DJ319" i="1"/>
  <c r="DI224" i="1"/>
  <c r="DL227" i="1"/>
  <c r="DL320" i="1"/>
  <c r="DH225" i="1"/>
  <c r="DI319" i="1"/>
  <c r="DJ320" i="1"/>
  <c r="DL224" i="1"/>
  <c r="DL225" i="1"/>
  <c r="DJ226" i="1"/>
  <c r="DJ227" i="1"/>
  <c r="DL226" i="1"/>
  <c r="DH320" i="1"/>
  <c r="DH226" i="1"/>
  <c r="DH319" i="1"/>
  <c r="DI320" i="1"/>
  <c r="DJ321" i="1"/>
  <c r="DJ224" i="1"/>
  <c r="DJ225" i="1"/>
  <c r="DI226" i="1"/>
  <c r="DH227" i="1"/>
  <c r="DH228" i="1"/>
  <c r="DK225" i="1"/>
  <c r="DK227" i="1"/>
  <c r="DI228" i="1"/>
  <c r="DJ228" i="1"/>
  <c r="DK228" i="1"/>
  <c r="DK318" i="1"/>
  <c r="DK322" i="1"/>
  <c r="DK321" i="1"/>
  <c r="DH318" i="1"/>
  <c r="DL318" i="1"/>
  <c r="DH322" i="1"/>
  <c r="DL322" i="1"/>
  <c r="DH321" i="1"/>
  <c r="DL321" i="1"/>
  <c r="G514" i="1" l="1"/>
  <c r="F514" i="1"/>
  <c r="C514" i="1"/>
  <c r="H501" i="1" l="1"/>
  <c r="DK501" i="1" s="1"/>
  <c r="DH501" i="1" l="1"/>
  <c r="DI501" i="1"/>
  <c r="DJ501" i="1"/>
  <c r="C242" i="1"/>
  <c r="CX253" i="1" l="1"/>
  <c r="CY253" i="1"/>
  <c r="CV254" i="1"/>
  <c r="CV253" i="1"/>
  <c r="CW254" i="1"/>
  <c r="CY254" i="1"/>
  <c r="CW253" i="1"/>
  <c r="CV242" i="1"/>
  <c r="CX242" i="1"/>
  <c r="CW242" i="1"/>
  <c r="CY242" i="1"/>
  <c r="H253" i="1"/>
  <c r="CY533" i="1"/>
  <c r="CX533" i="1"/>
  <c r="CW533" i="1"/>
  <c r="CV533" i="1"/>
  <c r="CY532" i="1"/>
  <c r="CX532" i="1"/>
  <c r="CW532" i="1"/>
  <c r="CV532" i="1"/>
  <c r="CY531" i="1"/>
  <c r="CX531" i="1"/>
  <c r="CW531" i="1"/>
  <c r="CV531" i="1"/>
  <c r="CR299" i="1"/>
  <c r="DJ253" i="1" l="1"/>
  <c r="DI253" i="1"/>
  <c r="DL253" i="1"/>
  <c r="DK253" i="1"/>
  <c r="DH253" i="1"/>
  <c r="G538" i="1"/>
  <c r="CG19" i="1" l="1"/>
  <c r="CB528" i="1"/>
  <c r="CB542" i="1" s="1"/>
  <c r="CA528" i="1"/>
  <c r="CA542" i="1" s="1"/>
  <c r="BZ528" i="1"/>
  <c r="BZ542" i="1" s="1"/>
  <c r="BY528" i="1"/>
  <c r="BY542" i="1" s="1"/>
  <c r="CA19" i="1" l="1"/>
  <c r="CA539" i="1"/>
  <c r="DR394" i="1" l="1"/>
  <c r="DQ394" i="1"/>
  <c r="DO394" i="1"/>
  <c r="CS355" i="1"/>
  <c r="CR355" i="1"/>
  <c r="CQ355" i="1"/>
  <c r="CP355" i="1"/>
  <c r="DQ371" i="1" l="1"/>
  <c r="DO371" i="1"/>
  <c r="DR371" i="1"/>
  <c r="CS315" i="1"/>
  <c r="CR315" i="1"/>
  <c r="CQ315" i="1"/>
  <c r="CP315" i="1"/>
  <c r="CP299" i="1"/>
  <c r="CS264" i="1"/>
  <c r="CR264" i="1"/>
  <c r="CQ264" i="1"/>
  <c r="CP264" i="1"/>
  <c r="CS275" i="1"/>
  <c r="CR275" i="1"/>
  <c r="CQ275" i="1"/>
  <c r="CP275" i="1"/>
  <c r="E538" i="1" l="1"/>
  <c r="F538" i="1"/>
  <c r="H315" i="1"/>
  <c r="DI315" i="1" s="1"/>
  <c r="H275" i="1"/>
  <c r="C538" i="1" l="1"/>
  <c r="DL315" i="1"/>
  <c r="DH315" i="1"/>
  <c r="DK315" i="1"/>
  <c r="DJ315" i="1"/>
  <c r="CS242" i="1"/>
  <c r="CR242" i="1"/>
  <c r="CQ242" i="1"/>
  <c r="CP242" i="1"/>
  <c r="H242" i="1" l="1"/>
  <c r="DJ242" i="1" s="1"/>
  <c r="G186" i="1"/>
  <c r="F186" i="1"/>
  <c r="E186" i="1"/>
  <c r="C186" i="1"/>
  <c r="B186" i="1"/>
  <c r="CS186" i="1"/>
  <c r="CR186" i="1"/>
  <c r="CQ186" i="1"/>
  <c r="CP186" i="1"/>
  <c r="CO186" i="1"/>
  <c r="CS171" i="1"/>
  <c r="CR171" i="1"/>
  <c r="CQ171" i="1"/>
  <c r="CP171" i="1"/>
  <c r="CO171" i="1"/>
  <c r="CS123" i="1"/>
  <c r="CR123" i="1"/>
  <c r="CQ123" i="1"/>
  <c r="CP123" i="1"/>
  <c r="CO123" i="1"/>
  <c r="CS146" i="1"/>
  <c r="CR146" i="1"/>
  <c r="CQ146" i="1"/>
  <c r="CP146" i="1"/>
  <c r="CO146" i="1"/>
  <c r="CR90" i="1"/>
  <c r="CQ90" i="1"/>
  <c r="CP90" i="1"/>
  <c r="F188" i="1" l="1"/>
  <c r="F191" i="1" s="1"/>
  <c r="B188" i="1"/>
  <c r="B191" i="1" s="1"/>
  <c r="G188" i="1"/>
  <c r="G191" i="1" s="1"/>
  <c r="C188" i="1"/>
  <c r="C191" i="1" s="1"/>
  <c r="E188" i="1"/>
  <c r="E191" i="1" s="1"/>
  <c r="CX186" i="1"/>
  <c r="CV186" i="1"/>
  <c r="CU186" i="1"/>
  <c r="CY186" i="1"/>
  <c r="CW186" i="1"/>
  <c r="DL242" i="1"/>
  <c r="DH242" i="1"/>
  <c r="DK242" i="1"/>
  <c r="DI242" i="1"/>
  <c r="H186" i="1"/>
  <c r="DJ123" i="1"/>
  <c r="CW191" i="1" l="1"/>
  <c r="H191" i="1"/>
  <c r="CV191" i="1"/>
  <c r="CY191" i="1"/>
  <c r="CU191" i="1"/>
  <c r="CX191" i="1"/>
  <c r="CY188" i="1"/>
  <c r="CX188" i="1"/>
  <c r="CU188" i="1"/>
  <c r="H188" i="1"/>
  <c r="CV188" i="1"/>
  <c r="DG123" i="1"/>
  <c r="DK123" i="1"/>
  <c r="DH123" i="1"/>
  <c r="DI123" i="1"/>
  <c r="DL123" i="1"/>
  <c r="DG191" i="1" l="1"/>
  <c r="DJ191" i="1"/>
  <c r="DK191" i="1"/>
  <c r="DL191" i="1"/>
  <c r="DH191" i="1"/>
  <c r="DI191" i="1"/>
  <c r="B542" i="1"/>
  <c r="DK188" i="1"/>
  <c r="DG188" i="1"/>
  <c r="DJ188" i="1"/>
  <c r="DI188" i="1"/>
  <c r="DL188" i="1"/>
  <c r="DH188" i="1"/>
  <c r="H521" i="1"/>
  <c r="DJ521" i="1" s="1"/>
  <c r="H497" i="1"/>
  <c r="DL497" i="1" s="1"/>
  <c r="H493" i="1"/>
  <c r="DJ493" i="1" s="1"/>
  <c r="H480" i="1"/>
  <c r="DK480" i="1" s="1"/>
  <c r="H474" i="1"/>
  <c r="DJ474" i="1" s="1"/>
  <c r="H471" i="1"/>
  <c r="DL471" i="1" s="1"/>
  <c r="H447" i="1"/>
  <c r="DL447" i="1" s="1"/>
  <c r="H436" i="1"/>
  <c r="DK436" i="1" s="1"/>
  <c r="H426" i="1"/>
  <c r="DJ426" i="1" s="1"/>
  <c r="H423" i="1"/>
  <c r="DK423" i="1" s="1"/>
  <c r="H333" i="1"/>
  <c r="DL333" i="1" s="1"/>
  <c r="H330" i="1"/>
  <c r="H308" i="1"/>
  <c r="DL308" i="1" s="1"/>
  <c r="DI493" i="1" l="1"/>
  <c r="DK493" i="1"/>
  <c r="DH493" i="1"/>
  <c r="DL493" i="1"/>
  <c r="DI521" i="1"/>
  <c r="DK521" i="1"/>
  <c r="DL521" i="1"/>
  <c r="DH521" i="1"/>
  <c r="DH497" i="1"/>
  <c r="DI497" i="1"/>
  <c r="DJ497" i="1"/>
  <c r="DK497" i="1"/>
  <c r="DI474" i="1"/>
  <c r="DI447" i="1"/>
  <c r="DH474" i="1"/>
  <c r="DK474" i="1"/>
  <c r="DL474" i="1"/>
  <c r="DH480" i="1"/>
  <c r="DL480" i="1"/>
  <c r="DI480" i="1"/>
  <c r="DJ480" i="1"/>
  <c r="DI471" i="1"/>
  <c r="DJ471" i="1"/>
  <c r="DK471" i="1"/>
  <c r="DH471" i="1"/>
  <c r="DJ447" i="1"/>
  <c r="DK447" i="1"/>
  <c r="DH447" i="1"/>
  <c r="DH426" i="1"/>
  <c r="DL426" i="1"/>
  <c r="DI423" i="1"/>
  <c r="DH423" i="1"/>
  <c r="DL423" i="1"/>
  <c r="DK426" i="1"/>
  <c r="DJ423" i="1"/>
  <c r="DI426" i="1"/>
  <c r="DH436" i="1"/>
  <c r="DL436" i="1"/>
  <c r="DI436" i="1"/>
  <c r="DJ436" i="1"/>
  <c r="DI333" i="1"/>
  <c r="DJ333" i="1"/>
  <c r="DK333" i="1"/>
  <c r="DH333" i="1"/>
  <c r="DI308" i="1"/>
  <c r="DJ308" i="1"/>
  <c r="DK308" i="1"/>
  <c r="DH308" i="1"/>
  <c r="H295" i="1"/>
  <c r="DI295" i="1" s="1"/>
  <c r="H293" i="1"/>
  <c r="DI293" i="1" s="1"/>
  <c r="DJ295" i="1" l="1"/>
  <c r="DK295" i="1"/>
  <c r="DH295" i="1"/>
  <c r="DL295" i="1"/>
  <c r="DJ293" i="1"/>
  <c r="DK293" i="1"/>
  <c r="DH293" i="1"/>
  <c r="DL293" i="1"/>
  <c r="H282" i="1"/>
  <c r="DI282" i="1" s="1"/>
  <c r="H283" i="1"/>
  <c r="DI283" i="1" s="1"/>
  <c r="DJ283" i="1" l="1"/>
  <c r="DJ282" i="1"/>
  <c r="DL282" i="1"/>
  <c r="DK283" i="1"/>
  <c r="DK282" i="1"/>
  <c r="DH282" i="1"/>
  <c r="DL283" i="1"/>
  <c r="DH283" i="1"/>
  <c r="H261" i="1"/>
  <c r="H259" i="1"/>
  <c r="H250" i="1"/>
  <c r="H223" i="1"/>
  <c r="DL223" i="1" s="1"/>
  <c r="H236" i="1"/>
  <c r="DL236" i="1" s="1"/>
  <c r="H240" i="1"/>
  <c r="DJ240" i="1" s="1"/>
  <c r="DL250" i="1" l="1"/>
  <c r="DK250" i="1"/>
  <c r="DI250" i="1"/>
  <c r="DH250" i="1"/>
  <c r="DJ250" i="1"/>
  <c r="DL259" i="1"/>
  <c r="DH259" i="1"/>
  <c r="DI259" i="1"/>
  <c r="DK259" i="1"/>
  <c r="DJ259" i="1"/>
  <c r="DI223" i="1"/>
  <c r="DJ223" i="1"/>
  <c r="DK223" i="1"/>
  <c r="DH223" i="1"/>
  <c r="DK240" i="1"/>
  <c r="DI236" i="1"/>
  <c r="DH240" i="1"/>
  <c r="DL240" i="1"/>
  <c r="DJ236" i="1"/>
  <c r="DI240" i="1"/>
  <c r="DK236" i="1"/>
  <c r="DH236" i="1"/>
  <c r="H234" i="1"/>
  <c r="DL234" i="1" s="1"/>
  <c r="H214" i="1"/>
  <c r="DL214" i="1" s="1"/>
  <c r="H205" i="1"/>
  <c r="DK205" i="1" s="1"/>
  <c r="H72" i="1"/>
  <c r="DI234" i="1" l="1"/>
  <c r="DJ234" i="1"/>
  <c r="DK234" i="1"/>
  <c r="DH234" i="1"/>
  <c r="DI214" i="1"/>
  <c r="DJ214" i="1"/>
  <c r="DK214" i="1"/>
  <c r="DH214" i="1"/>
  <c r="DH205" i="1"/>
  <c r="DI205" i="1"/>
  <c r="DJ205" i="1"/>
  <c r="H133" i="1" l="1"/>
  <c r="DK133" i="1" s="1"/>
  <c r="DH133" i="1" l="1"/>
  <c r="DI133" i="1"/>
  <c r="DL133" i="1"/>
  <c r="DJ133" i="1"/>
  <c r="DG133" i="1"/>
  <c r="H107" i="1"/>
  <c r="DL107" i="1" s="1"/>
  <c r="H109" i="1"/>
  <c r="DJ109" i="1" s="1"/>
  <c r="DG109" i="1" l="1"/>
  <c r="DK109" i="1"/>
  <c r="DI107" i="1"/>
  <c r="DH109" i="1"/>
  <c r="DL109" i="1"/>
  <c r="DJ107" i="1"/>
  <c r="DI109" i="1"/>
  <c r="DG107" i="1"/>
  <c r="DK107" i="1"/>
  <c r="DH107" i="1"/>
  <c r="CT71" i="1"/>
  <c r="CQ71" i="1"/>
  <c r="BX19" i="1"/>
  <c r="H20" i="1"/>
  <c r="CS194" i="1"/>
  <c r="F22" i="1"/>
  <c r="D22" i="1"/>
  <c r="DP22" i="1" s="1"/>
  <c r="C22" i="1"/>
  <c r="G22" i="1"/>
  <c r="E22" i="1"/>
  <c r="C32" i="1"/>
  <c r="C39" i="1"/>
  <c r="C55" i="1"/>
  <c r="C367" i="1"/>
  <c r="C194" i="1" s="1"/>
  <c r="C524" i="1"/>
  <c r="C464" i="1" s="1"/>
  <c r="D464" i="1"/>
  <c r="E32" i="1"/>
  <c r="DQ32" i="1" s="1"/>
  <c r="E39" i="1"/>
  <c r="DQ39" i="1" s="1"/>
  <c r="E55" i="1"/>
  <c r="DQ55" i="1" s="1"/>
  <c r="E367" i="1"/>
  <c r="F39" i="1"/>
  <c r="F55" i="1"/>
  <c r="F367" i="1"/>
  <c r="F524" i="1"/>
  <c r="F464" i="1" s="1"/>
  <c r="G32" i="1"/>
  <c r="G39" i="1"/>
  <c r="G55" i="1"/>
  <c r="G367" i="1"/>
  <c r="G524" i="1"/>
  <c r="G464" i="1" s="1"/>
  <c r="CP22" i="1"/>
  <c r="CT22" i="1"/>
  <c r="CT418" i="1"/>
  <c r="CT464" i="1"/>
  <c r="CR22" i="1"/>
  <c r="DB540" i="1"/>
  <c r="DC540" i="1"/>
  <c r="DD540" i="1"/>
  <c r="DE540" i="1"/>
  <c r="CS22" i="1"/>
  <c r="H24" i="1"/>
  <c r="DJ24" i="1" s="1"/>
  <c r="H25" i="1"/>
  <c r="DI25" i="1" s="1"/>
  <c r="H26" i="1"/>
  <c r="DH26" i="1" s="1"/>
  <c r="H28" i="1"/>
  <c r="H27" i="1"/>
  <c r="DL27" i="1" s="1"/>
  <c r="H29" i="1"/>
  <c r="DH29" i="1" s="1"/>
  <c r="H30" i="1"/>
  <c r="DI30" i="1" s="1"/>
  <c r="H33" i="1"/>
  <c r="DL33" i="1" s="1"/>
  <c r="H34" i="1"/>
  <c r="H35" i="1"/>
  <c r="DL35" i="1" s="1"/>
  <c r="H36" i="1"/>
  <c r="DJ36" i="1" s="1"/>
  <c r="I32" i="1"/>
  <c r="J32" i="1"/>
  <c r="K32" i="1"/>
  <c r="CO32" i="1"/>
  <c r="CP32" i="1"/>
  <c r="CQ32" i="1"/>
  <c r="CR32" i="1"/>
  <c r="CS32" i="1"/>
  <c r="CT32" i="1"/>
  <c r="I39" i="1"/>
  <c r="J39" i="1"/>
  <c r="K39" i="1"/>
  <c r="CP39" i="1"/>
  <c r="CQ39" i="1"/>
  <c r="CR39" i="1"/>
  <c r="CS39" i="1"/>
  <c r="CT39" i="1"/>
  <c r="H41" i="1"/>
  <c r="H42" i="1"/>
  <c r="DH42" i="1" s="1"/>
  <c r="H43" i="1"/>
  <c r="DL43" i="1" s="1"/>
  <c r="H44" i="1"/>
  <c r="H47" i="1"/>
  <c r="DI47" i="1" s="1"/>
  <c r="H48" i="1"/>
  <c r="DK48" i="1" s="1"/>
  <c r="H49" i="1"/>
  <c r="DH49" i="1" s="1"/>
  <c r="H50" i="1"/>
  <c r="DL50" i="1" s="1"/>
  <c r="H51" i="1"/>
  <c r="DI51" i="1" s="1"/>
  <c r="H46" i="1"/>
  <c r="DJ46" i="1" s="1"/>
  <c r="H45" i="1"/>
  <c r="DJ45" i="1" s="1"/>
  <c r="I55" i="1"/>
  <c r="J55" i="1"/>
  <c r="K55" i="1"/>
  <c r="L55" i="1"/>
  <c r="M55" i="1"/>
  <c r="N55" i="1"/>
  <c r="CO55" i="1"/>
  <c r="CP55" i="1"/>
  <c r="CQ55" i="1"/>
  <c r="CR55" i="1"/>
  <c r="CS55" i="1"/>
  <c r="CT55" i="1"/>
  <c r="H57" i="1"/>
  <c r="DH57" i="1" s="1"/>
  <c r="H58" i="1"/>
  <c r="DK58" i="1" s="1"/>
  <c r="H59" i="1"/>
  <c r="DL59" i="1" s="1"/>
  <c r="H60" i="1"/>
  <c r="DI60" i="1" s="1"/>
  <c r="H61" i="1"/>
  <c r="DK61" i="1" s="1"/>
  <c r="H62" i="1"/>
  <c r="H63" i="1"/>
  <c r="DK63" i="1" s="1"/>
  <c r="H64" i="1"/>
  <c r="DL64" i="1" s="1"/>
  <c r="H65" i="1"/>
  <c r="H66" i="1"/>
  <c r="DL66" i="1" s="1"/>
  <c r="H78" i="1"/>
  <c r="DG78" i="1" s="1"/>
  <c r="H77" i="1"/>
  <c r="DH77" i="1" s="1"/>
  <c r="H79" i="1"/>
  <c r="H76" i="1"/>
  <c r="DL76" i="1" s="1"/>
  <c r="H75" i="1"/>
  <c r="DJ75" i="1" s="1"/>
  <c r="H74" i="1"/>
  <c r="DI74" i="1" s="1"/>
  <c r="H81" i="1"/>
  <c r="DH81" i="1" s="1"/>
  <c r="H80" i="1"/>
  <c r="DI80" i="1" s="1"/>
  <c r="H94" i="1"/>
  <c r="DK94" i="1" s="1"/>
  <c r="H93" i="1"/>
  <c r="DG93" i="1" s="1"/>
  <c r="H96" i="1"/>
  <c r="DG96" i="1" s="1"/>
  <c r="H95" i="1"/>
  <c r="DJ95" i="1" s="1"/>
  <c r="H88" i="1"/>
  <c r="DG88" i="1" s="1"/>
  <c r="H86" i="1"/>
  <c r="H89" i="1"/>
  <c r="DJ89" i="1" s="1"/>
  <c r="H87" i="1"/>
  <c r="DL87" i="1" s="1"/>
  <c r="H84" i="1"/>
  <c r="DI84" i="1" s="1"/>
  <c r="H85" i="1"/>
  <c r="H98" i="1"/>
  <c r="DI98" i="1" s="1"/>
  <c r="H100" i="1"/>
  <c r="DH100" i="1" s="1"/>
  <c r="H97" i="1"/>
  <c r="DK97" i="1" s="1"/>
  <c r="H99" i="1"/>
  <c r="DI99" i="1" s="1"/>
  <c r="H108" i="1"/>
  <c r="DK108" i="1" s="1"/>
  <c r="H110" i="1"/>
  <c r="DL110" i="1" s="1"/>
  <c r="H106" i="1"/>
  <c r="H105" i="1"/>
  <c r="DI105" i="1" s="1"/>
  <c r="H111" i="1"/>
  <c r="DG111" i="1" s="1"/>
  <c r="H113" i="1"/>
  <c r="DK113" i="1" s="1"/>
  <c r="H112" i="1"/>
  <c r="DK112" i="1" s="1"/>
  <c r="H127" i="1"/>
  <c r="DK127" i="1" s="1"/>
  <c r="H129" i="1"/>
  <c r="DH129" i="1" s="1"/>
  <c r="H130" i="1"/>
  <c r="DG130" i="1" s="1"/>
  <c r="H128" i="1"/>
  <c r="DI128" i="1" s="1"/>
  <c r="H132" i="1"/>
  <c r="DJ132" i="1" s="1"/>
  <c r="H140" i="1"/>
  <c r="DG140" i="1" s="1"/>
  <c r="H131" i="1"/>
  <c r="DL131" i="1" s="1"/>
  <c r="H142" i="1"/>
  <c r="DK142" i="1" s="1"/>
  <c r="H134" i="1"/>
  <c r="DK134" i="1" s="1"/>
  <c r="H135" i="1"/>
  <c r="DJ135" i="1" s="1"/>
  <c r="H136" i="1"/>
  <c r="DG136" i="1" s="1"/>
  <c r="H118" i="1"/>
  <c r="DH118" i="1" s="1"/>
  <c r="H119" i="1"/>
  <c r="DL119" i="1" s="1"/>
  <c r="H120" i="1"/>
  <c r="DJ120" i="1" s="1"/>
  <c r="H117" i="1"/>
  <c r="DG117" i="1" s="1"/>
  <c r="H121" i="1"/>
  <c r="DG121" i="1" s="1"/>
  <c r="H122" i="1"/>
  <c r="DH122" i="1" s="1"/>
  <c r="H145" i="1"/>
  <c r="DI145" i="1" s="1"/>
  <c r="H144" i="1"/>
  <c r="H141" i="1"/>
  <c r="DH141" i="1" s="1"/>
  <c r="H143" i="1"/>
  <c r="DJ143" i="1" s="1"/>
  <c r="H156" i="1"/>
  <c r="DK156" i="1" s="1"/>
  <c r="H157" i="1"/>
  <c r="H158" i="1"/>
  <c r="DK158" i="1" s="1"/>
  <c r="H153" i="1"/>
  <c r="DJ153" i="1" s="1"/>
  <c r="H154" i="1"/>
  <c r="DK154" i="1" s="1"/>
  <c r="H155" i="1"/>
  <c r="DJ155" i="1" s="1"/>
  <c r="H178" i="1"/>
  <c r="DK178" i="1" s="1"/>
  <c r="H177" i="1"/>
  <c r="H175" i="1"/>
  <c r="DH175" i="1" s="1"/>
  <c r="H176" i="1"/>
  <c r="DH176" i="1" s="1"/>
  <c r="H180" i="1"/>
  <c r="H182" i="1"/>
  <c r="DH182" i="1" s="1"/>
  <c r="H183" i="1"/>
  <c r="DI183" i="1" s="1"/>
  <c r="H184" i="1"/>
  <c r="DL184" i="1" s="1"/>
  <c r="H185" i="1"/>
  <c r="DJ185" i="1" s="1"/>
  <c r="H164" i="1"/>
  <c r="DJ164" i="1" s="1"/>
  <c r="H163" i="1"/>
  <c r="DG163" i="1" s="1"/>
  <c r="H165" i="1"/>
  <c r="DL165" i="1" s="1"/>
  <c r="H166" i="1"/>
  <c r="DG166" i="1" s="1"/>
  <c r="H167" i="1"/>
  <c r="DH167" i="1" s="1"/>
  <c r="H168" i="1"/>
  <c r="DJ168" i="1" s="1"/>
  <c r="H169" i="1"/>
  <c r="DG169" i="1" s="1"/>
  <c r="H170" i="1"/>
  <c r="DL170" i="1" s="1"/>
  <c r="H199" i="1"/>
  <c r="DL199" i="1" s="1"/>
  <c r="H198" i="1"/>
  <c r="DH198" i="1" s="1"/>
  <c r="H197" i="1"/>
  <c r="DJ197" i="1" s="1"/>
  <c r="H202" i="1"/>
  <c r="DL202" i="1" s="1"/>
  <c r="H201" i="1"/>
  <c r="DI201" i="1" s="1"/>
  <c r="H204" i="1"/>
  <c r="DL204" i="1" s="1"/>
  <c r="H203" i="1"/>
  <c r="DK203" i="1" s="1"/>
  <c r="H206" i="1"/>
  <c r="DH206" i="1" s="1"/>
  <c r="H200" i="1"/>
  <c r="DJ200" i="1" s="1"/>
  <c r="H211" i="1"/>
  <c r="DI211" i="1" s="1"/>
  <c r="H213" i="1"/>
  <c r="DH213" i="1" s="1"/>
  <c r="H210" i="1"/>
  <c r="H212" i="1"/>
  <c r="H215" i="1"/>
  <c r="DH215" i="1" s="1"/>
  <c r="H216" i="1"/>
  <c r="DK216" i="1" s="1"/>
  <c r="H217" i="1"/>
  <c r="H218" i="1"/>
  <c r="DI218" i="1" s="1"/>
  <c r="H232" i="1"/>
  <c r="DL232" i="1" s="1"/>
  <c r="H233" i="1"/>
  <c r="H238" i="1"/>
  <c r="DK238" i="1" s="1"/>
  <c r="H235" i="1"/>
  <c r="H237" i="1"/>
  <c r="DJ237" i="1" s="1"/>
  <c r="H241" i="1"/>
  <c r="DI241" i="1" s="1"/>
  <c r="H239" i="1"/>
  <c r="DL239" i="1" s="1"/>
  <c r="H245" i="1"/>
  <c r="DI245" i="1" s="1"/>
  <c r="H246" i="1"/>
  <c r="DJ246" i="1" s="1"/>
  <c r="H247" i="1"/>
  <c r="DI247" i="1" s="1"/>
  <c r="H248" i="1"/>
  <c r="DJ248" i="1" s="1"/>
  <c r="H251" i="1"/>
  <c r="DL251" i="1" s="1"/>
  <c r="H252" i="1"/>
  <c r="DK252" i="1" s="1"/>
  <c r="H249" i="1"/>
  <c r="H256" i="1"/>
  <c r="DH256" i="1" s="1"/>
  <c r="H257" i="1"/>
  <c r="DJ257" i="1" s="1"/>
  <c r="H260" i="1"/>
  <c r="DH260" i="1" s="1"/>
  <c r="DK261" i="1"/>
  <c r="H258" i="1"/>
  <c r="DJ258" i="1" s="1"/>
  <c r="H263" i="1"/>
  <c r="DL263" i="1" s="1"/>
  <c r="H262" i="1"/>
  <c r="DH262" i="1" s="1"/>
  <c r="H267" i="1"/>
  <c r="H268" i="1"/>
  <c r="DJ268" i="1" s="1"/>
  <c r="H269" i="1"/>
  <c r="DH269" i="1" s="1"/>
  <c r="H270" i="1"/>
  <c r="DK270" i="1" s="1"/>
  <c r="H271" i="1"/>
  <c r="DJ271" i="1" s="1"/>
  <c r="H272" i="1"/>
  <c r="DH272" i="1" s="1"/>
  <c r="H273" i="1"/>
  <c r="DH273" i="1" s="1"/>
  <c r="H274" i="1"/>
  <c r="DK274" i="1" s="1"/>
  <c r="H281" i="1"/>
  <c r="H280" i="1"/>
  <c r="DI280" i="1" s="1"/>
  <c r="H286" i="1"/>
  <c r="DH286" i="1" s="1"/>
  <c r="H285" i="1"/>
  <c r="H284" i="1"/>
  <c r="DH284" i="1" s="1"/>
  <c r="H294" i="1"/>
  <c r="DK294" i="1" s="1"/>
  <c r="H291" i="1"/>
  <c r="DH291" i="1" s="1"/>
  <c r="H292" i="1"/>
  <c r="DH292" i="1" s="1"/>
  <c r="H297" i="1"/>
  <c r="DI297" i="1" s="1"/>
  <c r="H296" i="1"/>
  <c r="DK296" i="1" s="1"/>
  <c r="H298" i="1"/>
  <c r="DL298" i="1" s="1"/>
  <c r="H305" i="1"/>
  <c r="H304" i="1"/>
  <c r="DJ304" i="1" s="1"/>
  <c r="H306" i="1"/>
  <c r="DI306" i="1" s="1"/>
  <c r="H307" i="1"/>
  <c r="DL307" i="1" s="1"/>
  <c r="H311" i="1"/>
  <c r="DJ311" i="1" s="1"/>
  <c r="H312" i="1"/>
  <c r="H313" i="1"/>
  <c r="DK313" i="1" s="1"/>
  <c r="H314" i="1"/>
  <c r="DK314" i="1" s="1"/>
  <c r="H323" i="1"/>
  <c r="DL323" i="1" s="1"/>
  <c r="H327" i="1"/>
  <c r="H328" i="1"/>
  <c r="DI328" i="1" s="1"/>
  <c r="H329" i="1"/>
  <c r="DJ329" i="1" s="1"/>
  <c r="DK330" i="1"/>
  <c r="H332" i="1"/>
  <c r="H331" i="1"/>
  <c r="DH331" i="1" s="1"/>
  <c r="H334" i="1"/>
  <c r="DJ334" i="1" s="1"/>
  <c r="H309" i="1"/>
  <c r="H310" i="1"/>
  <c r="H342" i="1"/>
  <c r="DH342" i="1" s="1"/>
  <c r="H338" i="1"/>
  <c r="DJ338" i="1" s="1"/>
  <c r="H339" i="1"/>
  <c r="H340" i="1"/>
  <c r="DI340" i="1" s="1"/>
  <c r="H344" i="1"/>
  <c r="DK344" i="1" s="1"/>
  <c r="H343" i="1"/>
  <c r="DI343" i="1" s="1"/>
  <c r="H341" i="1"/>
  <c r="DJ341" i="1" s="1"/>
  <c r="H350" i="1"/>
  <c r="DL350" i="1" s="1"/>
  <c r="H349" i="1"/>
  <c r="DL349" i="1" s="1"/>
  <c r="H351" i="1"/>
  <c r="DH351" i="1" s="1"/>
  <c r="H352" i="1"/>
  <c r="H353" i="1"/>
  <c r="H354" i="1"/>
  <c r="DJ354" i="1" s="1"/>
  <c r="H359" i="1"/>
  <c r="DL359" i="1" s="1"/>
  <c r="H360" i="1"/>
  <c r="DH360" i="1" s="1"/>
  <c r="H361" i="1"/>
  <c r="DH361" i="1" s="1"/>
  <c r="H358" i="1"/>
  <c r="DH358" i="1" s="1"/>
  <c r="H362" i="1"/>
  <c r="DH362" i="1" s="1"/>
  <c r="H363" i="1"/>
  <c r="DJ363" i="1" s="1"/>
  <c r="H364" i="1"/>
  <c r="DL364" i="1" s="1"/>
  <c r="H365" i="1"/>
  <c r="DH365" i="1" s="1"/>
  <c r="H366" i="1"/>
  <c r="DI366" i="1" s="1"/>
  <c r="CP367" i="1"/>
  <c r="CQ367" i="1"/>
  <c r="CR367" i="1"/>
  <c r="CS367" i="1"/>
  <c r="CT371" i="1"/>
  <c r="H374" i="1"/>
  <c r="DI374" i="1" s="1"/>
  <c r="H375" i="1"/>
  <c r="DK375" i="1" s="1"/>
  <c r="H376" i="1"/>
  <c r="DI376" i="1" s="1"/>
  <c r="H377" i="1"/>
  <c r="H381" i="1"/>
  <c r="DH381" i="1" s="1"/>
  <c r="H380" i="1"/>
  <c r="DK380" i="1" s="1"/>
  <c r="H378" i="1"/>
  <c r="H379" i="1"/>
  <c r="DL379" i="1" s="1"/>
  <c r="H384" i="1"/>
  <c r="DL384" i="1" s="1"/>
  <c r="H386" i="1"/>
  <c r="DH386" i="1" s="1"/>
  <c r="H387" i="1"/>
  <c r="DH387" i="1" s="1"/>
  <c r="H385" i="1"/>
  <c r="DI385" i="1" s="1"/>
  <c r="H388" i="1"/>
  <c r="DL388" i="1" s="1"/>
  <c r="H389" i="1"/>
  <c r="DK389" i="1" s="1"/>
  <c r="CT394" i="1"/>
  <c r="H399" i="1"/>
  <c r="DH399" i="1" s="1"/>
  <c r="H397" i="1"/>
  <c r="DK397" i="1" s="1"/>
  <c r="H398" i="1"/>
  <c r="DH398" i="1" s="1"/>
  <c r="H400" i="1"/>
  <c r="DH400" i="1" s="1"/>
  <c r="H401" i="1"/>
  <c r="H402" i="1"/>
  <c r="H407" i="1"/>
  <c r="DL407" i="1" s="1"/>
  <c r="H408" i="1"/>
  <c r="DH408" i="1" s="1"/>
  <c r="H410" i="1"/>
  <c r="DL410" i="1" s="1"/>
  <c r="H409" i="1"/>
  <c r="DI409" i="1" s="1"/>
  <c r="H412" i="1"/>
  <c r="DI412" i="1" s="1"/>
  <c r="H406" i="1"/>
  <c r="DH406" i="1" s="1"/>
  <c r="H411" i="1"/>
  <c r="DI411" i="1" s="1"/>
  <c r="H413" i="1"/>
  <c r="DL413" i="1" s="1"/>
  <c r="H424" i="1"/>
  <c r="DI424" i="1" s="1"/>
  <c r="H422" i="1"/>
  <c r="DH422" i="1" s="1"/>
  <c r="H428" i="1"/>
  <c r="DH428" i="1" s="1"/>
  <c r="H421" i="1"/>
  <c r="DH421" i="1" s="1"/>
  <c r="H429" i="1"/>
  <c r="DI429" i="1" s="1"/>
  <c r="H427" i="1"/>
  <c r="DJ427" i="1" s="1"/>
  <c r="H425" i="1"/>
  <c r="DK425" i="1" s="1"/>
  <c r="H430" i="1"/>
  <c r="DJ430" i="1" s="1"/>
  <c r="CP431" i="1"/>
  <c r="CQ431" i="1"/>
  <c r="CR431" i="1"/>
  <c r="CS431" i="1"/>
  <c r="H437" i="1"/>
  <c r="DH437" i="1" s="1"/>
  <c r="H434" i="1"/>
  <c r="H435" i="1"/>
  <c r="DJ435" i="1" s="1"/>
  <c r="H433" i="1"/>
  <c r="H440" i="1"/>
  <c r="DJ440" i="1" s="1"/>
  <c r="H438" i="1"/>
  <c r="DL438" i="1" s="1"/>
  <c r="H439" i="1"/>
  <c r="DK439" i="1" s="1"/>
  <c r="H443" i="1"/>
  <c r="DI443" i="1" s="1"/>
  <c r="H444" i="1"/>
  <c r="DL444" i="1" s="1"/>
  <c r="H445" i="1"/>
  <c r="DL445" i="1" s="1"/>
  <c r="H448" i="1"/>
  <c r="H446" i="1"/>
  <c r="DL446" i="1" s="1"/>
  <c r="H467" i="1"/>
  <c r="DH467" i="1" s="1"/>
  <c r="H469" i="1"/>
  <c r="DI469" i="1" s="1"/>
  <c r="H470" i="1"/>
  <c r="DK470" i="1" s="1"/>
  <c r="H472" i="1"/>
  <c r="H468" i="1"/>
  <c r="DK468" i="1" s="1"/>
  <c r="H473" i="1"/>
  <c r="DH473" i="1" s="1"/>
  <c r="H475" i="1"/>
  <c r="DL475" i="1" s="1"/>
  <c r="H479" i="1"/>
  <c r="DI479" i="1" s="1"/>
  <c r="H481" i="1"/>
  <c r="DJ481" i="1" s="1"/>
  <c r="H482" i="1"/>
  <c r="DI482" i="1" s="1"/>
  <c r="H483" i="1"/>
  <c r="H484" i="1"/>
  <c r="H485" i="1"/>
  <c r="DK485" i="1" s="1"/>
  <c r="H486" i="1"/>
  <c r="DJ486" i="1" s="1"/>
  <c r="H490" i="1"/>
  <c r="DI490" i="1" s="1"/>
  <c r="H491" i="1"/>
  <c r="DL491" i="1" s="1"/>
  <c r="H494" i="1"/>
  <c r="DK494" i="1" s="1"/>
  <c r="H492" i="1"/>
  <c r="DI492" i="1" s="1"/>
  <c r="H495" i="1"/>
  <c r="DJ495" i="1" s="1"/>
  <c r="H496" i="1"/>
  <c r="DJ496" i="1" s="1"/>
  <c r="H498" i="1"/>
  <c r="DJ498" i="1" s="1"/>
  <c r="H505" i="1"/>
  <c r="DL505" i="1" s="1"/>
  <c r="H506" i="1"/>
  <c r="DK506" i="1" s="1"/>
  <c r="H507" i="1"/>
  <c r="H508" i="1"/>
  <c r="DL508" i="1" s="1"/>
  <c r="H509" i="1"/>
  <c r="DL509" i="1" s="1"/>
  <c r="H510" i="1"/>
  <c r="DI510" i="1" s="1"/>
  <c r="H511" i="1"/>
  <c r="DH511" i="1" s="1"/>
  <c r="H512" i="1"/>
  <c r="DJ512" i="1" s="1"/>
  <c r="H513" i="1"/>
  <c r="DL513" i="1" s="1"/>
  <c r="CP514" i="1"/>
  <c r="CQ514" i="1"/>
  <c r="CR514" i="1"/>
  <c r="CS514" i="1"/>
  <c r="H517" i="1"/>
  <c r="H519" i="1"/>
  <c r="H518" i="1"/>
  <c r="DL518" i="1" s="1"/>
  <c r="H520" i="1"/>
  <c r="DH520" i="1" s="1"/>
  <c r="H522" i="1"/>
  <c r="DK522" i="1" s="1"/>
  <c r="H523" i="1"/>
  <c r="CP524" i="1"/>
  <c r="CQ524" i="1"/>
  <c r="CR524" i="1"/>
  <c r="CS524" i="1"/>
  <c r="CT524" i="1"/>
  <c r="H531" i="1"/>
  <c r="DI531" i="1" s="1"/>
  <c r="CP531" i="1"/>
  <c r="CQ531" i="1"/>
  <c r="CR531" i="1"/>
  <c r="CS531" i="1"/>
  <c r="H532" i="1"/>
  <c r="DH532" i="1" s="1"/>
  <c r="CP532" i="1"/>
  <c r="CQ532" i="1"/>
  <c r="CR532" i="1"/>
  <c r="CS532" i="1"/>
  <c r="CT532" i="1"/>
  <c r="H533" i="1"/>
  <c r="DJ533" i="1" s="1"/>
  <c r="CP533" i="1"/>
  <c r="CQ533" i="1"/>
  <c r="CR533" i="1"/>
  <c r="CS533" i="1"/>
  <c r="DH261" i="1"/>
  <c r="CY368" i="1" l="1"/>
  <c r="CW368" i="1"/>
  <c r="CV368" i="1"/>
  <c r="CX22" i="1"/>
  <c r="CY23" i="1"/>
  <c r="CY22" i="1"/>
  <c r="CZ23" i="1"/>
  <c r="CV23" i="1"/>
  <c r="CV22" i="1"/>
  <c r="CZ22" i="1"/>
  <c r="DO22" i="1"/>
  <c r="DQ22" i="1"/>
  <c r="DR22" i="1"/>
  <c r="CY40" i="1"/>
  <c r="CW525" i="1"/>
  <c r="CV40" i="1"/>
  <c r="CW40" i="1"/>
  <c r="CV525" i="1"/>
  <c r="CX525" i="1"/>
  <c r="DL180" i="1"/>
  <c r="DH180" i="1"/>
  <c r="DJ183" i="1"/>
  <c r="CY56" i="1"/>
  <c r="CW56" i="1"/>
  <c r="CV56" i="1"/>
  <c r="DJ78" i="1"/>
  <c r="DQ464" i="1"/>
  <c r="DO464" i="1"/>
  <c r="DR464" i="1"/>
  <c r="DJ134" i="1"/>
  <c r="DH143" i="1"/>
  <c r="DK143" i="1"/>
  <c r="DH113" i="1"/>
  <c r="DI78" i="1"/>
  <c r="DH158" i="1"/>
  <c r="DL78" i="1"/>
  <c r="CP394" i="1"/>
  <c r="CQ371" i="1"/>
  <c r="CQ194" i="1"/>
  <c r="DH94" i="1"/>
  <c r="DL158" i="1"/>
  <c r="DH78" i="1"/>
  <c r="DG94" i="1"/>
  <c r="DK78" i="1"/>
  <c r="DJ198" i="1"/>
  <c r="DH35" i="1"/>
  <c r="DI108" i="1"/>
  <c r="CP418" i="1"/>
  <c r="CP194" i="1"/>
  <c r="DK232" i="1"/>
  <c r="DI203" i="1"/>
  <c r="CS71" i="1"/>
  <c r="CP464" i="1"/>
  <c r="DI93" i="1"/>
  <c r="DI96" i="1"/>
  <c r="DL113" i="1"/>
  <c r="CX524" i="1"/>
  <c r="CR71" i="1"/>
  <c r="DH93" i="1"/>
  <c r="DH88" i="1"/>
  <c r="DI113" i="1"/>
  <c r="DG113" i="1"/>
  <c r="DI36" i="1"/>
  <c r="CQ394" i="1"/>
  <c r="CS371" i="1"/>
  <c r="DL198" i="1"/>
  <c r="DI143" i="1"/>
  <c r="DJ35" i="1"/>
  <c r="DK117" i="1"/>
  <c r="DG143" i="1"/>
  <c r="DK93" i="1"/>
  <c r="O94" i="1"/>
  <c r="DL93" i="1"/>
  <c r="DL108" i="1"/>
  <c r="DH257" i="1"/>
  <c r="DL213" i="1"/>
  <c r="DJ108" i="1"/>
  <c r="DI117" i="1"/>
  <c r="DK35" i="1"/>
  <c r="DJ117" i="1"/>
  <c r="DJ256" i="1"/>
  <c r="DJ94" i="1"/>
  <c r="DJ93" i="1"/>
  <c r="DJ63" i="1"/>
  <c r="DK263" i="1"/>
  <c r="DL143" i="1"/>
  <c r="DI35" i="1"/>
  <c r="CR394" i="1"/>
  <c r="DL25" i="1"/>
  <c r="DL258" i="1"/>
  <c r="DL182" i="1"/>
  <c r="DL256" i="1"/>
  <c r="DH258" i="1"/>
  <c r="DI263" i="1"/>
  <c r="DK49" i="1"/>
  <c r="DJ424" i="1"/>
  <c r="DK518" i="1"/>
  <c r="DL437" i="1"/>
  <c r="DL427" i="1"/>
  <c r="DH424" i="1"/>
  <c r="DH429" i="1"/>
  <c r="DI467" i="1"/>
  <c r="DK437" i="1"/>
  <c r="DH485" i="1"/>
  <c r="DJ437" i="1"/>
  <c r="DK407" i="1"/>
  <c r="DJ422" i="1"/>
  <c r="DJ344" i="1"/>
  <c r="DJ314" i="1"/>
  <c r="DI398" i="1"/>
  <c r="DJ385" i="1"/>
  <c r="DG98" i="1"/>
  <c r="DH498" i="1"/>
  <c r="DL424" i="1"/>
  <c r="DK412" i="1"/>
  <c r="DI481" i="1"/>
  <c r="DI485" i="1"/>
  <c r="DI518" i="1"/>
  <c r="DI468" i="1"/>
  <c r="DL485" i="1"/>
  <c r="DI437" i="1"/>
  <c r="DL481" i="1"/>
  <c r="DK386" i="1"/>
  <c r="DJ380" i="1"/>
  <c r="DI358" i="1"/>
  <c r="DI389" i="1"/>
  <c r="DL386" i="1"/>
  <c r="DK166" i="1"/>
  <c r="DH389" i="1"/>
  <c r="DJ129" i="1"/>
  <c r="DL389" i="1"/>
  <c r="DH153" i="1"/>
  <c r="DL306" i="1"/>
  <c r="DG170" i="1"/>
  <c r="DI273" i="1"/>
  <c r="CR371" i="1"/>
  <c r="DJ518" i="1"/>
  <c r="DL468" i="1"/>
  <c r="DI438" i="1"/>
  <c r="DK467" i="1"/>
  <c r="DJ407" i="1"/>
  <c r="DI440" i="1"/>
  <c r="DJ485" i="1"/>
  <c r="DK429" i="1"/>
  <c r="DK424" i="1"/>
  <c r="DJ412" i="1"/>
  <c r="DJ386" i="1"/>
  <c r="DH481" i="1"/>
  <c r="DK445" i="1"/>
  <c r="DK481" i="1"/>
  <c r="DL440" i="1"/>
  <c r="DI498" i="1"/>
  <c r="DL494" i="1"/>
  <c r="DH440" i="1"/>
  <c r="DI386" i="1"/>
  <c r="DH412" i="1"/>
  <c r="DL412" i="1"/>
  <c r="DI349" i="1"/>
  <c r="DH508" i="1"/>
  <c r="DL406" i="1"/>
  <c r="DK406" i="1"/>
  <c r="DI344" i="1"/>
  <c r="DI338" i="1"/>
  <c r="DH268" i="1"/>
  <c r="DH354" i="1"/>
  <c r="DL211" i="1"/>
  <c r="DK358" i="1"/>
  <c r="DI354" i="1"/>
  <c r="DI351" i="1"/>
  <c r="DH204" i="1"/>
  <c r="DH248" i="1"/>
  <c r="DI156" i="1"/>
  <c r="DJ358" i="1"/>
  <c r="DJ204" i="1"/>
  <c r="DL358" i="1"/>
  <c r="DL365" i="1"/>
  <c r="DK354" i="1"/>
  <c r="DJ349" i="1"/>
  <c r="DL354" i="1"/>
  <c r="DJ331" i="1"/>
  <c r="DJ328" i="1"/>
  <c r="DI296" i="1"/>
  <c r="DI272" i="1"/>
  <c r="DL351" i="1"/>
  <c r="DH349" i="1"/>
  <c r="DK349" i="1"/>
  <c r="DL342" i="1"/>
  <c r="DI342" i="1"/>
  <c r="DK331" i="1"/>
  <c r="DH328" i="1"/>
  <c r="DK328" i="1"/>
  <c r="DH314" i="1"/>
  <c r="DH313" i="1"/>
  <c r="DL311" i="1"/>
  <c r="DI307" i="1"/>
  <c r="CP71" i="1"/>
  <c r="DK338" i="1"/>
  <c r="DH518" i="1"/>
  <c r="DK482" i="1"/>
  <c r="DK440" i="1"/>
  <c r="DK281" i="1"/>
  <c r="DJ281" i="1"/>
  <c r="DI281" i="1"/>
  <c r="DL281" i="1"/>
  <c r="DH281" i="1"/>
  <c r="CN539" i="1"/>
  <c r="CK19" i="1"/>
  <c r="CK540" i="1" s="1"/>
  <c r="CE539" i="1"/>
  <c r="CD19" i="1"/>
  <c r="CA540" i="1"/>
  <c r="BZ541" i="1"/>
  <c r="CB539" i="1"/>
  <c r="DJ296" i="1"/>
  <c r="DL296" i="1"/>
  <c r="DI294" i="1"/>
  <c r="DK292" i="1"/>
  <c r="DI298" i="1"/>
  <c r="DH359" i="1"/>
  <c r="DH294" i="1"/>
  <c r="DJ294" i="1"/>
  <c r="DI291" i="1"/>
  <c r="CJ19" i="1"/>
  <c r="CO71" i="1"/>
  <c r="DL507" i="1"/>
  <c r="DJ507" i="1"/>
  <c r="DH507" i="1"/>
  <c r="DI433" i="1"/>
  <c r="DL433" i="1"/>
  <c r="CK539" i="1"/>
  <c r="DH413" i="1"/>
  <c r="DJ517" i="1"/>
  <c r="DI517" i="1"/>
  <c r="DH377" i="1"/>
  <c r="DJ377" i="1"/>
  <c r="DL341" i="1"/>
  <c r="DK341" i="1"/>
  <c r="DK305" i="1"/>
  <c r="DH305" i="1"/>
  <c r="DG184" i="1"/>
  <c r="DI184" i="1"/>
  <c r="DL157" i="1"/>
  <c r="DI157" i="1"/>
  <c r="DH130" i="1"/>
  <c r="DJ130" i="1"/>
  <c r="DK106" i="1"/>
  <c r="DG106" i="1"/>
  <c r="DI86" i="1"/>
  <c r="DK86" i="1"/>
  <c r="DH86" i="1"/>
  <c r="DK96" i="1"/>
  <c r="DL96" i="1"/>
  <c r="DH96" i="1"/>
  <c r="DJ96" i="1"/>
  <c r="CG541" i="1"/>
  <c r="CG539" i="1"/>
  <c r="DI402" i="1"/>
  <c r="DK402" i="1"/>
  <c r="DL267" i="1"/>
  <c r="DI267" i="1"/>
  <c r="DJ249" i="1"/>
  <c r="DL249" i="1"/>
  <c r="DH443" i="1"/>
  <c r="DG105" i="1"/>
  <c r="DI483" i="1"/>
  <c r="DH483" i="1"/>
  <c r="DJ217" i="1"/>
  <c r="DL217" i="1"/>
  <c r="DJ144" i="1"/>
  <c r="DK144" i="1"/>
  <c r="DH131" i="1"/>
  <c r="DJ131" i="1"/>
  <c r="DK131" i="1"/>
  <c r="CW524" i="1"/>
  <c r="DK271" i="1"/>
  <c r="DJ475" i="1"/>
  <c r="DI361" i="1"/>
  <c r="DI131" i="1"/>
  <c r="DG142" i="1"/>
  <c r="DL280" i="1"/>
  <c r="CX367" i="1"/>
  <c r="CY514" i="1"/>
  <c r="H367" i="1"/>
  <c r="DI367" i="1" s="1"/>
  <c r="DK438" i="1"/>
  <c r="DL361" i="1"/>
  <c r="DK376" i="1"/>
  <c r="DH297" i="1"/>
  <c r="DK273" i="1"/>
  <c r="DJ351" i="1"/>
  <c r="DL286" i="1"/>
  <c r="DK409" i="1"/>
  <c r="DL408" i="1"/>
  <c r="DI422" i="1"/>
  <c r="DJ113" i="1"/>
  <c r="DL520" i="1"/>
  <c r="DK387" i="1"/>
  <c r="DJ343" i="1"/>
  <c r="DI66" i="1"/>
  <c r="DI43" i="1"/>
  <c r="CN19" i="1"/>
  <c r="CN540" i="1" s="1"/>
  <c r="DH445" i="1"/>
  <c r="DH298" i="1"/>
  <c r="DJ421" i="1"/>
  <c r="DH397" i="1"/>
  <c r="DL291" i="1"/>
  <c r="DL338" i="1"/>
  <c r="DK286" i="1"/>
  <c r="DJ406" i="1"/>
  <c r="DJ251" i="1"/>
  <c r="DH307" i="1"/>
  <c r="DJ362" i="1"/>
  <c r="DI359" i="1"/>
  <c r="DI314" i="1"/>
  <c r="DG100" i="1"/>
  <c r="DI406" i="1"/>
  <c r="DH183" i="1"/>
  <c r="DJ445" i="1"/>
  <c r="DJ284" i="1"/>
  <c r="DK353" i="1"/>
  <c r="DI353" i="1"/>
  <c r="DI327" i="1"/>
  <c r="DL327" i="1"/>
  <c r="DK312" i="1"/>
  <c r="DL312" i="1"/>
  <c r="DH212" i="1"/>
  <c r="DL212" i="1"/>
  <c r="DJ34" i="1"/>
  <c r="DL34" i="1"/>
  <c r="CX514" i="1"/>
  <c r="DJ519" i="1"/>
  <c r="DH519" i="1"/>
  <c r="DL519" i="1"/>
  <c r="DH496" i="1"/>
  <c r="DL496" i="1"/>
  <c r="DI472" i="1"/>
  <c r="DL472" i="1"/>
  <c r="DJ472" i="1"/>
  <c r="DH332" i="1"/>
  <c r="DJ332" i="1"/>
  <c r="DK105" i="1"/>
  <c r="DL105" i="1"/>
  <c r="DK433" i="1"/>
  <c r="DK34" i="1"/>
  <c r="DH446" i="1"/>
  <c r="DK496" i="1"/>
  <c r="DI421" i="1"/>
  <c r="DH384" i="1"/>
  <c r="DL141" i="1"/>
  <c r="DJ142" i="1"/>
  <c r="DL409" i="1"/>
  <c r="DL218" i="1"/>
  <c r="CO22" i="1"/>
  <c r="DI312" i="1"/>
  <c r="DJ105" i="1"/>
  <c r="DI401" i="1"/>
  <c r="DL401" i="1"/>
  <c r="DJ305" i="1"/>
  <c r="DI305" i="1"/>
  <c r="DI285" i="1"/>
  <c r="DH285" i="1"/>
  <c r="DI233" i="1"/>
  <c r="DJ233" i="1"/>
  <c r="DI130" i="1"/>
  <c r="DL130" i="1"/>
  <c r="DK85" i="1"/>
  <c r="DG85" i="1"/>
  <c r="DJ79" i="1"/>
  <c r="DL79" i="1"/>
  <c r="DK44" i="1"/>
  <c r="DI44" i="1"/>
  <c r="DH28" i="1"/>
  <c r="DI28" i="1"/>
  <c r="DL28" i="1"/>
  <c r="CI19" i="1"/>
  <c r="CT19" i="1" s="1"/>
  <c r="H524" i="1"/>
  <c r="DH524" i="1" s="1"/>
  <c r="DL532" i="1"/>
  <c r="DK532" i="1"/>
  <c r="DK523" i="1"/>
  <c r="DL523" i="1"/>
  <c r="DI484" i="1"/>
  <c r="DK484" i="1"/>
  <c r="DI413" i="1"/>
  <c r="DK413" i="1"/>
  <c r="DJ413" i="1"/>
  <c r="DJ340" i="1"/>
  <c r="DK340" i="1"/>
  <c r="DK284" i="1"/>
  <c r="DL284" i="1"/>
  <c r="DJ62" i="1"/>
  <c r="DL62" i="1"/>
  <c r="DJ41" i="1"/>
  <c r="DL41" i="1"/>
  <c r="DK41" i="1"/>
  <c r="DK472" i="1"/>
  <c r="DI158" i="1"/>
  <c r="DI532" i="1"/>
  <c r="DH523" i="1"/>
  <c r="DK495" i="1"/>
  <c r="DL495" i="1"/>
  <c r="DI448" i="1"/>
  <c r="DL448" i="1"/>
  <c r="DL352" i="1"/>
  <c r="DI352" i="1"/>
  <c r="DK339" i="1"/>
  <c r="DH339" i="1"/>
  <c r="DH309" i="1"/>
  <c r="DL309" i="1"/>
  <c r="DI252" i="1"/>
  <c r="DJ252" i="1"/>
  <c r="DH252" i="1"/>
  <c r="DI271" i="1"/>
  <c r="DK491" i="1"/>
  <c r="H514" i="1"/>
  <c r="DK514" i="1" s="1"/>
  <c r="DH402" i="1"/>
  <c r="DI34" i="1"/>
  <c r="DL377" i="1"/>
  <c r="DK446" i="1"/>
  <c r="DI496" i="1"/>
  <c r="DH472" i="1"/>
  <c r="DI397" i="1"/>
  <c r="DI384" i="1"/>
  <c r="DL421" i="1"/>
  <c r="DI507" i="1"/>
  <c r="DL360" i="1"/>
  <c r="DL353" i="1"/>
  <c r="DG131" i="1"/>
  <c r="DL95" i="1"/>
  <c r="DK130" i="1"/>
  <c r="DH142" i="1"/>
  <c r="DL142" i="1"/>
  <c r="DJ158" i="1"/>
  <c r="DK421" i="1"/>
  <c r="CY367" i="1"/>
  <c r="DL252" i="1"/>
  <c r="CE19" i="1"/>
  <c r="CE540" i="1" s="1"/>
  <c r="DJ428" i="1"/>
  <c r="DI332" i="1"/>
  <c r="DH379" i="1"/>
  <c r="DJ443" i="1"/>
  <c r="DH484" i="1"/>
  <c r="DH128" i="1"/>
  <c r="DH238" i="1"/>
  <c r="DK249" i="1"/>
  <c r="DH185" i="1"/>
  <c r="DH41" i="1"/>
  <c r="DI41" i="1"/>
  <c r="DI511" i="1"/>
  <c r="DJ511" i="1"/>
  <c r="DL511" i="1"/>
  <c r="DJ491" i="1"/>
  <c r="DI491" i="1"/>
  <c r="DL479" i="1"/>
  <c r="DJ479" i="1"/>
  <c r="DH430" i="1"/>
  <c r="DL430" i="1"/>
  <c r="DH388" i="1"/>
  <c r="DK388" i="1"/>
  <c r="DL374" i="1"/>
  <c r="DK374" i="1"/>
  <c r="DK364" i="1"/>
  <c r="DI364" i="1"/>
  <c r="DH364" i="1"/>
  <c r="DK350" i="1"/>
  <c r="DH350" i="1"/>
  <c r="DJ350" i="1"/>
  <c r="DH310" i="1"/>
  <c r="DI310" i="1"/>
  <c r="DL310" i="1"/>
  <c r="DK310" i="1"/>
  <c r="DK304" i="1"/>
  <c r="DH304" i="1"/>
  <c r="DL402" i="1"/>
  <c r="DK511" i="1"/>
  <c r="DJ433" i="1"/>
  <c r="DJ388" i="1"/>
  <c r="DI523" i="1"/>
  <c r="DJ381" i="1"/>
  <c r="DG95" i="1"/>
  <c r="DJ374" i="1"/>
  <c r="CA541" i="1"/>
  <c r="DI430" i="1"/>
  <c r="BZ539" i="1"/>
  <c r="DL443" i="1"/>
  <c r="H32" i="1"/>
  <c r="DJ32" i="1" s="1"/>
  <c r="DL381" i="1"/>
  <c r="DL271" i="1"/>
  <c r="DK381" i="1"/>
  <c r="DI388" i="1"/>
  <c r="DJ402" i="1"/>
  <c r="DK517" i="1"/>
  <c r="DK443" i="1"/>
  <c r="DK475" i="1"/>
  <c r="DK507" i="1"/>
  <c r="DH374" i="1"/>
  <c r="DJ523" i="1"/>
  <c r="DI381" i="1"/>
  <c r="DH433" i="1"/>
  <c r="DK479" i="1"/>
  <c r="DI519" i="1"/>
  <c r="DH491" i="1"/>
  <c r="DL510" i="1"/>
  <c r="DJ409" i="1"/>
  <c r="DJ532" i="1"/>
  <c r="DI470" i="1"/>
  <c r="DG158" i="1"/>
  <c r="DI142" i="1"/>
  <c r="DG141" i="1"/>
  <c r="DJ353" i="1"/>
  <c r="DH353" i="1"/>
  <c r="DH330" i="1"/>
  <c r="DJ330" i="1"/>
  <c r="DJ297" i="1"/>
  <c r="DK267" i="1"/>
  <c r="DL305" i="1"/>
  <c r="DJ446" i="1"/>
  <c r="CE541" i="1"/>
  <c r="DH105" i="1"/>
  <c r="DL285" i="1"/>
  <c r="DJ484" i="1"/>
  <c r="DH479" i="1"/>
  <c r="DJ310" i="1"/>
  <c r="DI284" i="1"/>
  <c r="DJ364" i="1"/>
  <c r="DH409" i="1"/>
  <c r="DK430" i="1"/>
  <c r="DK519" i="1"/>
  <c r="DI350" i="1"/>
  <c r="DJ323" i="1"/>
  <c r="DH448" i="1"/>
  <c r="DH439" i="1"/>
  <c r="DH435" i="1"/>
  <c r="DH486" i="1"/>
  <c r="DJ401" i="1"/>
  <c r="DI486" i="1"/>
  <c r="DJ359" i="1"/>
  <c r="DJ285" i="1"/>
  <c r="DH311" i="1"/>
  <c r="DK363" i="1"/>
  <c r="DL385" i="1"/>
  <c r="DH323" i="1"/>
  <c r="DJ490" i="1"/>
  <c r="DH470" i="1"/>
  <c r="DL422" i="1"/>
  <c r="DK483" i="1"/>
  <c r="DH385" i="1"/>
  <c r="DL362" i="1"/>
  <c r="DK385" i="1"/>
  <c r="DL339" i="1"/>
  <c r="DI495" i="1"/>
  <c r="DJ263" i="1"/>
  <c r="DI513" i="1"/>
  <c r="DK435" i="1"/>
  <c r="DI410" i="1"/>
  <c r="DJ387" i="1"/>
  <c r="DL387" i="1"/>
  <c r="DL473" i="1"/>
  <c r="DI445" i="1"/>
  <c r="DJ291" i="1"/>
  <c r="DL246" i="1"/>
  <c r="DJ292" i="1"/>
  <c r="DJ309" i="1"/>
  <c r="DH411" i="1"/>
  <c r="DJ64" i="1"/>
  <c r="DJ506" i="1"/>
  <c r="DH410" i="1"/>
  <c r="DH407" i="1"/>
  <c r="DI339" i="1"/>
  <c r="DH475" i="1"/>
  <c r="DI522" i="1"/>
  <c r="DI428" i="1"/>
  <c r="DK398" i="1"/>
  <c r="DH375" i="1"/>
  <c r="DJ339" i="1"/>
  <c r="DJ360" i="1"/>
  <c r="DH425" i="1"/>
  <c r="DK323" i="1"/>
  <c r="DL292" i="1"/>
  <c r="DI439" i="1"/>
  <c r="DI506" i="1"/>
  <c r="DJ410" i="1"/>
  <c r="DJ375" i="1"/>
  <c r="DI375" i="1"/>
  <c r="DK508" i="1"/>
  <c r="DJ342" i="1"/>
  <c r="DI311" i="1"/>
  <c r="DI309" i="1"/>
  <c r="DI341" i="1"/>
  <c r="DI377" i="1"/>
  <c r="DH296" i="1"/>
  <c r="DI270" i="1"/>
  <c r="DH270" i="1"/>
  <c r="DL270" i="1"/>
  <c r="DL248" i="1"/>
  <c r="DI360" i="1"/>
  <c r="DL399" i="1"/>
  <c r="DK309" i="1"/>
  <c r="DI363" i="1"/>
  <c r="DH401" i="1"/>
  <c r="DK448" i="1"/>
  <c r="DJ411" i="1"/>
  <c r="DL484" i="1"/>
  <c r="DI49" i="1"/>
  <c r="DH197" i="1"/>
  <c r="DI77" i="1"/>
  <c r="DK122" i="1"/>
  <c r="DK100" i="1"/>
  <c r="DK233" i="1"/>
  <c r="DL467" i="1"/>
  <c r="DL512" i="1"/>
  <c r="DK399" i="1"/>
  <c r="DL411" i="1"/>
  <c r="DH506" i="1"/>
  <c r="DJ399" i="1"/>
  <c r="DJ352" i="1"/>
  <c r="DH522" i="1"/>
  <c r="DH444" i="1"/>
  <c r="DJ467" i="1"/>
  <c r="DH352" i="1"/>
  <c r="DL363" i="1"/>
  <c r="DK377" i="1"/>
  <c r="DK411" i="1"/>
  <c r="DJ439" i="1"/>
  <c r="DJ448" i="1"/>
  <c r="DL330" i="1"/>
  <c r="DJ274" i="1"/>
  <c r="DK268" i="1"/>
  <c r="CR194" i="1"/>
  <c r="DH274" i="1"/>
  <c r="DI274" i="1"/>
  <c r="DL274" i="1"/>
  <c r="DI268" i="1"/>
  <c r="DL262" i="1"/>
  <c r="DK262" i="1"/>
  <c r="DI262" i="1"/>
  <c r="DJ262" i="1"/>
  <c r="DK260" i="1"/>
  <c r="DL260" i="1"/>
  <c r="DI260" i="1"/>
  <c r="DJ260" i="1"/>
  <c r="DH517" i="1"/>
  <c r="DJ483" i="1"/>
  <c r="DK247" i="1"/>
  <c r="DK218" i="1"/>
  <c r="DI200" i="1"/>
  <c r="DJ165" i="1"/>
  <c r="DL200" i="1"/>
  <c r="DI175" i="1"/>
  <c r="DJ49" i="1"/>
  <c r="DL156" i="1"/>
  <c r="DK120" i="1"/>
  <c r="DG178" i="1"/>
  <c r="DJ218" i="1"/>
  <c r="DJ100" i="1"/>
  <c r="DJ247" i="1"/>
  <c r="DL154" i="1"/>
  <c r="DH218" i="1"/>
  <c r="DK200" i="1"/>
  <c r="DL51" i="1"/>
  <c r="DH51" i="1"/>
  <c r="DG76" i="1"/>
  <c r="DH120" i="1"/>
  <c r="DJ154" i="1"/>
  <c r="DL80" i="1"/>
  <c r="DL167" i="1"/>
  <c r="DH200" i="1"/>
  <c r="DL175" i="1"/>
  <c r="DK60" i="1"/>
  <c r="DG77" i="1"/>
  <c r="DH30" i="1"/>
  <c r="DK45" i="1"/>
  <c r="DJ245" i="1"/>
  <c r="DG156" i="1"/>
  <c r="DG164" i="1"/>
  <c r="DJ156" i="1"/>
  <c r="DH164" i="1"/>
  <c r="DK167" i="1"/>
  <c r="DI167" i="1"/>
  <c r="DG74" i="1"/>
  <c r="DK74" i="1"/>
  <c r="DJ30" i="1"/>
  <c r="DL49" i="1"/>
  <c r="DH45" i="1"/>
  <c r="DL45" i="1"/>
  <c r="DH60" i="1"/>
  <c r="DH245" i="1"/>
  <c r="DI164" i="1"/>
  <c r="DH156" i="1"/>
  <c r="DH178" i="1"/>
  <c r="DK245" i="1"/>
  <c r="DJ26" i="1"/>
  <c r="DK197" i="1"/>
  <c r="DI197" i="1"/>
  <c r="DK118" i="1"/>
  <c r="DK110" i="1"/>
  <c r="DH110" i="1"/>
  <c r="DG167" i="1"/>
  <c r="DK129" i="1"/>
  <c r="DJ60" i="1"/>
  <c r="DL77" i="1"/>
  <c r="DI45" i="1"/>
  <c r="DL178" i="1"/>
  <c r="DL164" i="1"/>
  <c r="DG110" i="1"/>
  <c r="DL30" i="1"/>
  <c r="DK77" i="1"/>
  <c r="DH74" i="1"/>
  <c r="DK30" i="1"/>
  <c r="DL60" i="1"/>
  <c r="DG154" i="1"/>
  <c r="DJ110" i="1"/>
  <c r="DL245" i="1"/>
  <c r="DK164" i="1"/>
  <c r="DL145" i="1"/>
  <c r="DI154" i="1"/>
  <c r="DJ178" i="1"/>
  <c r="DH154" i="1"/>
  <c r="DI100" i="1"/>
  <c r="DK84" i="1"/>
  <c r="DL26" i="1"/>
  <c r="DL129" i="1"/>
  <c r="DI110" i="1"/>
  <c r="DL100" i="1"/>
  <c r="DJ167" i="1"/>
  <c r="DJ215" i="1"/>
  <c r="DI178" i="1"/>
  <c r="DH247" i="1"/>
  <c r="DL247" i="1"/>
  <c r="DH246" i="1"/>
  <c r="DI246" i="1"/>
  <c r="DJ235" i="1"/>
  <c r="DI235" i="1"/>
  <c r="DL235" i="1"/>
  <c r="DH235" i="1"/>
  <c r="DK235" i="1"/>
  <c r="DJ241" i="1"/>
  <c r="DL241" i="1"/>
  <c r="DH239" i="1"/>
  <c r="DK239" i="1"/>
  <c r="DK204" i="1"/>
  <c r="DL153" i="1"/>
  <c r="DH144" i="1"/>
  <c r="DK155" i="1"/>
  <c r="DK211" i="1"/>
  <c r="DI215" i="1"/>
  <c r="DL97" i="1"/>
  <c r="DI204" i="1"/>
  <c r="DH233" i="1"/>
  <c r="DK176" i="1"/>
  <c r="DK153" i="1"/>
  <c r="DK29" i="1"/>
  <c r="DJ211" i="1"/>
  <c r="DL215" i="1"/>
  <c r="DG87" i="1"/>
  <c r="DH170" i="1"/>
  <c r="DK170" i="1"/>
  <c r="DI170" i="1"/>
  <c r="DJ127" i="1"/>
  <c r="DJ98" i="1"/>
  <c r="DG153" i="1"/>
  <c r="DI153" i="1"/>
  <c r="DG75" i="1"/>
  <c r="DI144" i="1"/>
  <c r="DJ119" i="1"/>
  <c r="DJ170" i="1"/>
  <c r="DH211" i="1"/>
  <c r="DK215" i="1"/>
  <c r="DK46" i="1"/>
  <c r="DG97" i="1"/>
  <c r="DH111" i="1"/>
  <c r="DH98" i="1"/>
  <c r="DL98" i="1"/>
  <c r="DK98" i="1"/>
  <c r="DL233" i="1"/>
  <c r="DJ379" i="1"/>
  <c r="DI379" i="1"/>
  <c r="DI509" i="1"/>
  <c r="DL435" i="1"/>
  <c r="DL439" i="1"/>
  <c r="DK379" i="1"/>
  <c r="DL506" i="1"/>
  <c r="DH495" i="1"/>
  <c r="DK509" i="1"/>
  <c r="DK401" i="1"/>
  <c r="DL268" i="1"/>
  <c r="DK410" i="1"/>
  <c r="DL329" i="1"/>
  <c r="DJ307" i="1"/>
  <c r="DK520" i="1"/>
  <c r="DI407" i="1"/>
  <c r="DI512" i="1"/>
  <c r="DH482" i="1"/>
  <c r="DK183" i="1"/>
  <c r="DJ408" i="1"/>
  <c r="DL375" i="1"/>
  <c r="DJ286" i="1"/>
  <c r="DI232" i="1"/>
  <c r="DK246" i="1"/>
  <c r="DK285" i="1"/>
  <c r="DI292" i="1"/>
  <c r="DK311" i="1"/>
  <c r="DH341" i="1"/>
  <c r="DK360" i="1"/>
  <c r="DH363" i="1"/>
  <c r="DI399" i="1"/>
  <c r="DJ425" i="1"/>
  <c r="DI475" i="1"/>
  <c r="DK510" i="1"/>
  <c r="DJ270" i="1"/>
  <c r="DI473" i="1"/>
  <c r="DK241" i="1"/>
  <c r="DH241" i="1"/>
  <c r="DG176" i="1"/>
  <c r="DI330" i="1"/>
  <c r="DL328" i="1"/>
  <c r="DI323" i="1"/>
  <c r="DG183" i="1"/>
  <c r="CB541" i="1"/>
  <c r="DJ522" i="1"/>
  <c r="DI212" i="1"/>
  <c r="DJ212" i="1"/>
  <c r="DK212" i="1"/>
  <c r="DK199" i="1"/>
  <c r="DI199" i="1"/>
  <c r="DJ199" i="1"/>
  <c r="DH199" i="1"/>
  <c r="CL19" i="1"/>
  <c r="CL540" i="1" s="1"/>
  <c r="CH541" i="1"/>
  <c r="CG540" i="1"/>
  <c r="CF541" i="1"/>
  <c r="CB19" i="1"/>
  <c r="CB540" i="1" s="1"/>
  <c r="BY539" i="1"/>
  <c r="CW32" i="1"/>
  <c r="DL197" i="1"/>
  <c r="DL201" i="1"/>
  <c r="DJ513" i="1"/>
  <c r="DH509" i="1"/>
  <c r="CV524" i="1"/>
  <c r="DH505" i="1"/>
  <c r="DI505" i="1"/>
  <c r="DJ505" i="1"/>
  <c r="DL492" i="1"/>
  <c r="DH492" i="1"/>
  <c r="DK492" i="1"/>
  <c r="DL434" i="1"/>
  <c r="DJ434" i="1"/>
  <c r="DK427" i="1"/>
  <c r="DI427" i="1"/>
  <c r="DK400" i="1"/>
  <c r="DL400" i="1"/>
  <c r="DI400" i="1"/>
  <c r="DK378" i="1"/>
  <c r="DL378" i="1"/>
  <c r="DH366" i="1"/>
  <c r="DL366" i="1"/>
  <c r="DK343" i="1"/>
  <c r="DL343" i="1"/>
  <c r="DL273" i="1"/>
  <c r="DJ273" i="1"/>
  <c r="DI257" i="1"/>
  <c r="DK257" i="1"/>
  <c r="DL257" i="1"/>
  <c r="DK251" i="1"/>
  <c r="DI251" i="1"/>
  <c r="DK237" i="1"/>
  <c r="DL237" i="1"/>
  <c r="DI237" i="1"/>
  <c r="DK217" i="1"/>
  <c r="DI217" i="1"/>
  <c r="DK210" i="1"/>
  <c r="DL210" i="1"/>
  <c r="DL168" i="1"/>
  <c r="DG168" i="1"/>
  <c r="DJ163" i="1"/>
  <c r="DI163" i="1"/>
  <c r="DH177" i="1"/>
  <c r="DG177" i="1"/>
  <c r="DH106" i="1"/>
  <c r="DI106" i="1"/>
  <c r="DL106" i="1"/>
  <c r="DI275" i="1"/>
  <c r="DK486" i="1"/>
  <c r="DL486" i="1"/>
  <c r="DK469" i="1"/>
  <c r="DL469" i="1"/>
  <c r="DK184" i="1"/>
  <c r="DJ378" i="1"/>
  <c r="DG86" i="1"/>
  <c r="DJ86" i="1"/>
  <c r="DL86" i="1"/>
  <c r="DJ112" i="1"/>
  <c r="DI122" i="1"/>
  <c r="DH155" i="1"/>
  <c r="DL136" i="1"/>
  <c r="DH338" i="1"/>
  <c r="DL314" i="1"/>
  <c r="CL541" i="1"/>
  <c r="CS418" i="1"/>
  <c r="DI408" i="1"/>
  <c r="DK422" i="1"/>
  <c r="DH427" i="1"/>
  <c r="DH251" i="1"/>
  <c r="DH263" i="1"/>
  <c r="DK163" i="1"/>
  <c r="DK366" i="1"/>
  <c r="DJ298" i="1"/>
  <c r="DI286" i="1"/>
  <c r="DI168" i="1"/>
  <c r="DJ28" i="1"/>
  <c r="DK28" i="1"/>
  <c r="CQ418" i="1"/>
  <c r="CX32" i="1"/>
  <c r="DJ106" i="1"/>
  <c r="DJ482" i="1"/>
  <c r="DH438" i="1"/>
  <c r="DK513" i="1"/>
  <c r="DI520" i="1"/>
  <c r="DI533" i="1"/>
  <c r="DK307" i="1"/>
  <c r="DK408" i="1"/>
  <c r="DJ33" i="1"/>
  <c r="DL482" i="1"/>
  <c r="DG155" i="1"/>
  <c r="DK291" i="1"/>
  <c r="DI387" i="1"/>
  <c r="DH376" i="1"/>
  <c r="DJ210" i="1"/>
  <c r="DK434" i="1"/>
  <c r="BY541" i="1"/>
  <c r="DH512" i="1"/>
  <c r="DK512" i="1"/>
  <c r="DJ508" i="1"/>
  <c r="DI508" i="1"/>
  <c r="DI494" i="1"/>
  <c r="DJ494" i="1"/>
  <c r="DH494" i="1"/>
  <c r="DJ468" i="1"/>
  <c r="DH468" i="1"/>
  <c r="DK444" i="1"/>
  <c r="DI444" i="1"/>
  <c r="DJ444" i="1"/>
  <c r="DJ398" i="1"/>
  <c r="DL398" i="1"/>
  <c r="DH380" i="1"/>
  <c r="DL380" i="1"/>
  <c r="DI380" i="1"/>
  <c r="DJ365" i="1"/>
  <c r="DI365" i="1"/>
  <c r="DK365" i="1"/>
  <c r="DI331" i="1"/>
  <c r="DL331" i="1"/>
  <c r="DI258" i="1"/>
  <c r="DK258" i="1"/>
  <c r="DJ520" i="1"/>
  <c r="DJ438" i="1"/>
  <c r="DK505" i="1"/>
  <c r="DK329" i="1"/>
  <c r="DJ509" i="1"/>
  <c r="DJ469" i="1"/>
  <c r="DH343" i="1"/>
  <c r="DH533" i="1"/>
  <c r="DI329" i="1"/>
  <c r="DK298" i="1"/>
  <c r="DK362" i="1"/>
  <c r="DH513" i="1"/>
  <c r="DI362" i="1"/>
  <c r="DH329" i="1"/>
  <c r="DK33" i="1"/>
  <c r="DH217" i="1"/>
  <c r="DJ366" i="1"/>
  <c r="DH237" i="1"/>
  <c r="DJ400" i="1"/>
  <c r="CF19" i="1"/>
  <c r="CF540" i="1" s="1"/>
  <c r="DL203" i="1"/>
  <c r="DL183" i="1"/>
  <c r="DH64" i="1"/>
  <c r="DK51" i="1"/>
  <c r="DL47" i="1"/>
  <c r="DL24" i="1"/>
  <c r="DI120" i="1"/>
  <c r="DI169" i="1"/>
  <c r="DJ99" i="1"/>
  <c r="DG165" i="1"/>
  <c r="DJ175" i="1"/>
  <c r="DI24" i="1"/>
  <c r="DK47" i="1"/>
  <c r="DJ47" i="1"/>
  <c r="DJ157" i="1"/>
  <c r="DL144" i="1"/>
  <c r="DI155" i="1"/>
  <c r="DH76" i="1"/>
  <c r="DG157" i="1"/>
  <c r="DJ76" i="1"/>
  <c r="DJ128" i="1"/>
  <c r="DG120" i="1"/>
  <c r="DK99" i="1"/>
  <c r="DL163" i="1"/>
  <c r="DL169" i="1"/>
  <c r="DH97" i="1"/>
  <c r="DG180" i="1"/>
  <c r="DL128" i="1"/>
  <c r="DJ97" i="1"/>
  <c r="DH99" i="1"/>
  <c r="DK81" i="1"/>
  <c r="DI180" i="1"/>
  <c r="DI177" i="1"/>
  <c r="DK175" i="1"/>
  <c r="DI165" i="1"/>
  <c r="DK177" i="1"/>
  <c r="DL99" i="1"/>
  <c r="DG175" i="1"/>
  <c r="DJ206" i="1"/>
  <c r="DH89" i="1"/>
  <c r="DG128" i="1"/>
  <c r="DJ51" i="1"/>
  <c r="DH47" i="1"/>
  <c r="DI76" i="1"/>
  <c r="DL61" i="1"/>
  <c r="DG144" i="1"/>
  <c r="DL155" i="1"/>
  <c r="DH157" i="1"/>
  <c r="DJ57" i="1"/>
  <c r="DK157" i="1"/>
  <c r="DK76" i="1"/>
  <c r="DK128" i="1"/>
  <c r="DK201" i="1"/>
  <c r="DH201" i="1"/>
  <c r="DK24" i="1"/>
  <c r="DI97" i="1"/>
  <c r="DJ180" i="1"/>
  <c r="DK180" i="1"/>
  <c r="DJ201" i="1"/>
  <c r="DK80" i="1"/>
  <c r="DG80" i="1"/>
  <c r="DJ84" i="1"/>
  <c r="DJ80" i="1"/>
  <c r="DH80" i="1"/>
  <c r="DJ74" i="1"/>
  <c r="DK169" i="1"/>
  <c r="DH169" i="1"/>
  <c r="DJ169" i="1"/>
  <c r="DG186" i="1"/>
  <c r="DJ166" i="1"/>
  <c r="DL166" i="1"/>
  <c r="DH163" i="1"/>
  <c r="DI185" i="1"/>
  <c r="DG185" i="1"/>
  <c r="DK185" i="1"/>
  <c r="DL185" i="1"/>
  <c r="DJ184" i="1"/>
  <c r="DL425" i="1"/>
  <c r="DJ470" i="1"/>
  <c r="DL531" i="1"/>
  <c r="DI435" i="1"/>
  <c r="DJ327" i="1"/>
  <c r="DH344" i="1"/>
  <c r="DJ238" i="1"/>
  <c r="CR464" i="1"/>
  <c r="DH469" i="1"/>
  <c r="DL470" i="1"/>
  <c r="DL483" i="1"/>
  <c r="DL344" i="1"/>
  <c r="DJ280" i="1"/>
  <c r="DJ389" i="1"/>
  <c r="CY524" i="1"/>
  <c r="CM539" i="1"/>
  <c r="CH539" i="1"/>
  <c r="BZ19" i="1"/>
  <c r="BZ540" i="1" s="1"/>
  <c r="CW367" i="1"/>
  <c r="CV32" i="1"/>
  <c r="DH510" i="1"/>
  <c r="DJ492" i="1"/>
  <c r="DH531" i="1"/>
  <c r="DK490" i="1"/>
  <c r="DL517" i="1"/>
  <c r="DL533" i="1"/>
  <c r="CN541" i="1"/>
  <c r="CR418" i="1"/>
  <c r="CL539" i="1"/>
  <c r="CK541" i="1"/>
  <c r="CH19" i="1"/>
  <c r="CH540" i="1" s="1"/>
  <c r="CF539" i="1"/>
  <c r="CQ22" i="1"/>
  <c r="CP371" i="1"/>
  <c r="CC19" i="1"/>
  <c r="DJ61" i="1"/>
  <c r="DH61" i="1"/>
  <c r="DG122" i="1"/>
  <c r="DK57" i="1"/>
  <c r="DH136" i="1"/>
  <c r="DI136" i="1"/>
  <c r="DH79" i="1"/>
  <c r="DI129" i="1"/>
  <c r="DH112" i="1"/>
  <c r="DJ122" i="1"/>
  <c r="DL57" i="1"/>
  <c r="DK136" i="1"/>
  <c r="DG129" i="1"/>
  <c r="DI79" i="1"/>
  <c r="DH135" i="1"/>
  <c r="DJ77" i="1"/>
  <c r="DI57" i="1"/>
  <c r="DK26" i="1"/>
  <c r="DL122" i="1"/>
  <c r="DH119" i="1"/>
  <c r="DI112" i="1"/>
  <c r="DJ136" i="1"/>
  <c r="DK119" i="1"/>
  <c r="DI26" i="1"/>
  <c r="DJ118" i="1"/>
  <c r="DL118" i="1"/>
  <c r="DG118" i="1"/>
  <c r="DH84" i="1"/>
  <c r="DL74" i="1"/>
  <c r="DG81" i="1"/>
  <c r="DJ141" i="1"/>
  <c r="DL140" i="1"/>
  <c r="DK141" i="1"/>
  <c r="DI141" i="1"/>
  <c r="DK145" i="1"/>
  <c r="DK140" i="1"/>
  <c r="DJ145" i="1"/>
  <c r="DJ140" i="1"/>
  <c r="DG145" i="1"/>
  <c r="DH145" i="1"/>
  <c r="DL120" i="1"/>
  <c r="DH87" i="1"/>
  <c r="DK25" i="1"/>
  <c r="DL75" i="1"/>
  <c r="DK87" i="1"/>
  <c r="DH132" i="1"/>
  <c r="DI87" i="1"/>
  <c r="DI127" i="1"/>
  <c r="DL127" i="1"/>
  <c r="DH127" i="1"/>
  <c r="DI29" i="1"/>
  <c r="DJ25" i="1"/>
  <c r="DH25" i="1"/>
  <c r="DI132" i="1"/>
  <c r="DL132" i="1"/>
  <c r="DJ111" i="1"/>
  <c r="DJ87" i="1"/>
  <c r="DI111" i="1"/>
  <c r="DG127" i="1"/>
  <c r="DL121" i="1"/>
  <c r="DK121" i="1"/>
  <c r="DH121" i="1"/>
  <c r="DJ121" i="1"/>
  <c r="DI121" i="1"/>
  <c r="DG119" i="1"/>
  <c r="DI119" i="1"/>
  <c r="DI118" i="1"/>
  <c r="CQ464" i="1"/>
  <c r="DL36" i="1"/>
  <c r="DK36" i="1"/>
  <c r="DK27" i="1"/>
  <c r="CM541" i="1"/>
  <c r="DI446" i="1"/>
  <c r="DH36" i="1"/>
  <c r="DK351" i="1"/>
  <c r="DK359" i="1"/>
  <c r="DJ510" i="1"/>
  <c r="DL522" i="1"/>
  <c r="DJ202" i="1"/>
  <c r="DI202" i="1"/>
  <c r="DH184" i="1"/>
  <c r="DK498" i="1"/>
  <c r="DL498" i="1"/>
  <c r="DK473" i="1"/>
  <c r="DJ473" i="1"/>
  <c r="DI434" i="1"/>
  <c r="DH434" i="1"/>
  <c r="DK428" i="1"/>
  <c r="DL428" i="1"/>
  <c r="DL397" i="1"/>
  <c r="DJ397" i="1"/>
  <c r="DK384" i="1"/>
  <c r="DJ384" i="1"/>
  <c r="DL297" i="1"/>
  <c r="DK297" i="1"/>
  <c r="DH267" i="1"/>
  <c r="DJ267" i="1"/>
  <c r="DI261" i="1"/>
  <c r="DL261" i="1"/>
  <c r="DJ261" i="1"/>
  <c r="DH249" i="1"/>
  <c r="DI249" i="1"/>
  <c r="DJ239" i="1"/>
  <c r="DI239" i="1"/>
  <c r="DI238" i="1"/>
  <c r="DL238" i="1"/>
  <c r="DI198" i="1"/>
  <c r="DK198" i="1"/>
  <c r="DH166" i="1"/>
  <c r="DI166" i="1"/>
  <c r="DI176" i="1"/>
  <c r="DL176" i="1"/>
  <c r="DJ176" i="1"/>
  <c r="DH134" i="1"/>
  <c r="DI134" i="1"/>
  <c r="DK132" i="1"/>
  <c r="DG132" i="1"/>
  <c r="DL111" i="1"/>
  <c r="DK111" i="1"/>
  <c r="DH108" i="1"/>
  <c r="DG108" i="1"/>
  <c r="DH34" i="1"/>
  <c r="DK334" i="1"/>
  <c r="DL334" i="1"/>
  <c r="DH334" i="1"/>
  <c r="DI334" i="1"/>
  <c r="DL269" i="1"/>
  <c r="DK269" i="1"/>
  <c r="DK206" i="1"/>
  <c r="DI206" i="1"/>
  <c r="DL206" i="1"/>
  <c r="DI65" i="1"/>
  <c r="DL65" i="1"/>
  <c r="CY32" i="1"/>
  <c r="DJ313" i="1"/>
  <c r="DI313" i="1"/>
  <c r="DL313" i="1"/>
  <c r="DH306" i="1"/>
  <c r="DJ306" i="1"/>
  <c r="DK272" i="1"/>
  <c r="DL272" i="1"/>
  <c r="DJ272" i="1"/>
  <c r="DI248" i="1"/>
  <c r="DK248" i="1"/>
  <c r="DH216" i="1"/>
  <c r="DJ216" i="1"/>
  <c r="DI216" i="1"/>
  <c r="DK213" i="1"/>
  <c r="DJ213" i="1"/>
  <c r="DI213" i="1"/>
  <c r="DJ177" i="1"/>
  <c r="DL177" i="1"/>
  <c r="CW514" i="1"/>
  <c r="CV514" i="1"/>
  <c r="BY19" i="1"/>
  <c r="BY540" i="1" s="1"/>
  <c r="DK533" i="1"/>
  <c r="DK168" i="1"/>
  <c r="DK306" i="1"/>
  <c r="DK280" i="1"/>
  <c r="DK256" i="1"/>
  <c r="DL340" i="1"/>
  <c r="DH340" i="1"/>
  <c r="DL332" i="1"/>
  <c r="DK332" i="1"/>
  <c r="DK327" i="1"/>
  <c r="DH327" i="1"/>
  <c r="DH312" i="1"/>
  <c r="DJ312" i="1"/>
  <c r="DL304" i="1"/>
  <c r="DI304" i="1"/>
  <c r="DI140" i="1"/>
  <c r="DH140" i="1"/>
  <c r="DL84" i="1"/>
  <c r="DG84" i="1"/>
  <c r="DJ43" i="1"/>
  <c r="DH43" i="1"/>
  <c r="DK43" i="1"/>
  <c r="DH33" i="1"/>
  <c r="DI33" i="1"/>
  <c r="DJ531" i="1"/>
  <c r="DK531" i="1"/>
  <c r="DL294" i="1"/>
  <c r="DL216" i="1"/>
  <c r="DH280" i="1"/>
  <c r="DJ81" i="1"/>
  <c r="DI256" i="1"/>
  <c r="DJ182" i="1"/>
  <c r="DG182" i="1"/>
  <c r="DK182" i="1"/>
  <c r="DI182" i="1"/>
  <c r="DK342" i="1"/>
  <c r="DH490" i="1"/>
  <c r="DL490" i="1"/>
  <c r="DJ429" i="1"/>
  <c r="DL429" i="1"/>
  <c r="DI378" i="1"/>
  <c r="DH378" i="1"/>
  <c r="DJ376" i="1"/>
  <c r="DL376" i="1"/>
  <c r="DJ269" i="1"/>
  <c r="DI269" i="1"/>
  <c r="DJ232" i="1"/>
  <c r="DH232" i="1"/>
  <c r="DH210" i="1"/>
  <c r="DI210" i="1"/>
  <c r="DK202" i="1"/>
  <c r="DH202" i="1"/>
  <c r="DH168" i="1"/>
  <c r="CV367" i="1"/>
  <c r="DG134" i="1"/>
  <c r="DL134" i="1"/>
  <c r="DL135" i="1"/>
  <c r="DI135" i="1"/>
  <c r="DK135" i="1"/>
  <c r="DG135" i="1"/>
  <c r="DH66" i="1"/>
  <c r="DK66" i="1"/>
  <c r="DJ66" i="1"/>
  <c r="DH63" i="1"/>
  <c r="DI63" i="1"/>
  <c r="DL63" i="1"/>
  <c r="DI64" i="1"/>
  <c r="DK64" i="1"/>
  <c r="DI61" i="1"/>
  <c r="DI59" i="1"/>
  <c r="DK59" i="1"/>
  <c r="DH59" i="1"/>
  <c r="DJ59" i="1"/>
  <c r="DK62" i="1"/>
  <c r="DI62" i="1"/>
  <c r="DH62" i="1"/>
  <c r="DJ65" i="1"/>
  <c r="DH65" i="1"/>
  <c r="DK65" i="1"/>
  <c r="CW55" i="1"/>
  <c r="CX55" i="1"/>
  <c r="F68" i="1"/>
  <c r="H55" i="1"/>
  <c r="O55" i="1" s="1"/>
  <c r="CY55" i="1"/>
  <c r="CV55" i="1"/>
  <c r="DH48" i="1"/>
  <c r="DI48" i="1"/>
  <c r="DL48" i="1"/>
  <c r="DJ48" i="1"/>
  <c r="DL44" i="1"/>
  <c r="DJ44" i="1"/>
  <c r="DH44" i="1"/>
  <c r="G68" i="1"/>
  <c r="CX39" i="1"/>
  <c r="CW39" i="1"/>
  <c r="DL42" i="1"/>
  <c r="CY39" i="1"/>
  <c r="DK42" i="1"/>
  <c r="CV39" i="1"/>
  <c r="H39" i="1"/>
  <c r="E68" i="1"/>
  <c r="DI42" i="1"/>
  <c r="DJ42" i="1"/>
  <c r="DL29" i="1"/>
  <c r="DJ29" i="1"/>
  <c r="H22" i="1"/>
  <c r="DJ22" i="1" s="1"/>
  <c r="DJ27" i="1"/>
  <c r="D68" i="1"/>
  <c r="DH27" i="1"/>
  <c r="DI27" i="1"/>
  <c r="C68" i="1"/>
  <c r="DL112" i="1"/>
  <c r="DG112" i="1"/>
  <c r="DG99" i="1"/>
  <c r="CS464" i="1"/>
  <c r="CS394" i="1"/>
  <c r="DK165" i="1"/>
  <c r="DH165" i="1"/>
  <c r="DI425" i="1"/>
  <c r="DK352" i="1"/>
  <c r="DH271" i="1"/>
  <c r="DH203" i="1"/>
  <c r="DJ203" i="1"/>
  <c r="DJ361" i="1"/>
  <c r="DK361" i="1"/>
  <c r="DL117" i="1"/>
  <c r="DH117" i="1"/>
  <c r="DG79" i="1"/>
  <c r="DK79" i="1"/>
  <c r="CM19" i="1"/>
  <c r="DH58" i="1"/>
  <c r="DJ50" i="1"/>
  <c r="DK89" i="1"/>
  <c r="DH24" i="1"/>
  <c r="DL89" i="1"/>
  <c r="DH46" i="1"/>
  <c r="DL85" i="1"/>
  <c r="DI75" i="1"/>
  <c r="DG89" i="1"/>
  <c r="DI46" i="1"/>
  <c r="DI85" i="1"/>
  <c r="DL46" i="1"/>
  <c r="DI50" i="1"/>
  <c r="DL58" i="1"/>
  <c r="DK75" i="1"/>
  <c r="DH75" i="1"/>
  <c r="DH50" i="1"/>
  <c r="DJ58" i="1"/>
  <c r="DK50" i="1"/>
  <c r="DI58" i="1"/>
  <c r="DI89" i="1"/>
  <c r="DJ85" i="1"/>
  <c r="DH85" i="1"/>
  <c r="DL94" i="1"/>
  <c r="DI94" i="1"/>
  <c r="DH95" i="1"/>
  <c r="DI95" i="1"/>
  <c r="DK95" i="1"/>
  <c r="DL81" i="1"/>
  <c r="DI81" i="1"/>
  <c r="DJ88" i="1"/>
  <c r="DL88" i="1"/>
  <c r="DK88" i="1"/>
  <c r="DI88" i="1"/>
  <c r="CP539" i="1" l="1"/>
  <c r="DL524" i="1"/>
  <c r="DL514" i="1"/>
  <c r="CP541" i="1"/>
  <c r="CQ541" i="1"/>
  <c r="DI524" i="1"/>
  <c r="DK524" i="1"/>
  <c r="CR541" i="1"/>
  <c r="CP19" i="1"/>
  <c r="CP540" i="1" s="1"/>
  <c r="DH32" i="1"/>
  <c r="DK32" i="1"/>
  <c r="DI32" i="1"/>
  <c r="DL32" i="1"/>
  <c r="DJ514" i="1"/>
  <c r="CY394" i="1"/>
  <c r="DH514" i="1"/>
  <c r="DI514" i="1"/>
  <c r="CX371" i="1"/>
  <c r="CO19" i="1"/>
  <c r="DL367" i="1"/>
  <c r="DJ367" i="1"/>
  <c r="DK367" i="1"/>
  <c r="CV394" i="1"/>
  <c r="CX394" i="1"/>
  <c r="CW394" i="1"/>
  <c r="DI22" i="1"/>
  <c r="DJ524" i="1"/>
  <c r="DH367" i="1"/>
  <c r="CQ539" i="1"/>
  <c r="CW371" i="1"/>
  <c r="CQ19" i="1"/>
  <c r="CQ540" i="1" s="1"/>
  <c r="CY371" i="1"/>
  <c r="CV371" i="1"/>
  <c r="CS19" i="1"/>
  <c r="CS540" i="1" s="1"/>
  <c r="DH275" i="1"/>
  <c r="DJ275" i="1"/>
  <c r="CR539" i="1"/>
  <c r="H371" i="1"/>
  <c r="DL186" i="1"/>
  <c r="DL275" i="1"/>
  <c r="DK275" i="1"/>
  <c r="DJ186" i="1"/>
  <c r="DK186" i="1"/>
  <c r="DI186" i="1"/>
  <c r="DH186" i="1"/>
  <c r="DK22" i="1"/>
  <c r="DI55" i="1"/>
  <c r="DJ55" i="1"/>
  <c r="DH55" i="1"/>
  <c r="DK55" i="1"/>
  <c r="DL55" i="1"/>
  <c r="DK39" i="1"/>
  <c r="DL39" i="1"/>
  <c r="DI39" i="1"/>
  <c r="DH39" i="1"/>
  <c r="H68" i="1"/>
  <c r="DJ68" i="1" s="1"/>
  <c r="DJ39" i="1"/>
  <c r="DL22" i="1"/>
  <c r="DH22" i="1"/>
  <c r="CS541" i="1"/>
  <c r="CS539" i="1"/>
  <c r="CM540" i="1"/>
  <c r="CR19" i="1"/>
  <c r="CR540" i="1" s="1"/>
  <c r="DK371" i="1" l="1"/>
  <c r="DI371" i="1"/>
  <c r="DL371" i="1"/>
  <c r="DJ371" i="1"/>
  <c r="DH371" i="1"/>
  <c r="DH394" i="1"/>
  <c r="DI394" i="1"/>
  <c r="DL394" i="1"/>
  <c r="DK394" i="1"/>
  <c r="DJ394" i="1"/>
  <c r="DI68" i="1"/>
  <c r="DK68" i="1"/>
  <c r="DH68" i="1"/>
  <c r="DL68" i="1"/>
  <c r="CY464" i="1" l="1"/>
  <c r="H464" i="1"/>
  <c r="DH464" i="1" s="1"/>
  <c r="CW464" i="1"/>
  <c r="CV464" i="1"/>
  <c r="CX464" i="1"/>
  <c r="DL464" i="1" l="1"/>
  <c r="DI464" i="1"/>
  <c r="DJ464" i="1"/>
  <c r="DK464" i="1"/>
  <c r="H299" i="1" l="1"/>
  <c r="DI299" i="1" s="1"/>
  <c r="DL299" i="1" l="1"/>
  <c r="DH299" i="1"/>
  <c r="DJ299" i="1"/>
  <c r="DK299" i="1"/>
  <c r="H171" i="1" l="1"/>
  <c r="DK171" i="1" l="1"/>
  <c r="DL171" i="1"/>
  <c r="DG171" i="1"/>
  <c r="DJ171" i="1"/>
  <c r="DH171" i="1"/>
  <c r="DI171" i="1"/>
  <c r="H146" i="1" l="1"/>
  <c r="DH146" i="1" s="1"/>
  <c r="DG146" i="1" l="1"/>
  <c r="DJ146" i="1"/>
  <c r="DI146" i="1"/>
  <c r="DL146" i="1"/>
  <c r="DK146" i="1"/>
  <c r="E542" i="1" l="1"/>
  <c r="H264" i="1"/>
  <c r="DI264" i="1" s="1"/>
  <c r="G542" i="1" l="1"/>
  <c r="F542" i="1"/>
  <c r="DH264" i="1"/>
  <c r="DJ264" i="1"/>
  <c r="DL264" i="1"/>
  <c r="DK264" i="1"/>
  <c r="D542" i="1" l="1"/>
  <c r="C542" i="1" l="1"/>
  <c r="CW542" i="1" l="1"/>
  <c r="H542" i="1"/>
  <c r="CU542" i="1"/>
  <c r="CX542" i="1"/>
  <c r="CY542" i="1"/>
  <c r="CV542" i="1"/>
  <c r="DI542" i="1" l="1"/>
  <c r="DL542" i="1"/>
  <c r="DG542" i="1"/>
  <c r="DJ542" i="1"/>
  <c r="DK542" i="1"/>
  <c r="DH542" i="1"/>
  <c r="DO418" i="1"/>
  <c r="C528" i="1" l="1"/>
  <c r="C541" i="1"/>
  <c r="C539" i="1"/>
  <c r="H431" i="1"/>
  <c r="DJ431" i="1" s="1"/>
  <c r="G541" i="1"/>
  <c r="E528" i="1"/>
  <c r="CW418" i="1" l="1"/>
  <c r="CY418" i="1"/>
  <c r="DH431" i="1"/>
  <c r="D528" i="1"/>
  <c r="G528" i="1"/>
  <c r="E541" i="1"/>
  <c r="CX418" i="1"/>
  <c r="F541" i="1"/>
  <c r="DK431" i="1"/>
  <c r="F528" i="1"/>
  <c r="DQ418" i="1"/>
  <c r="DR418" i="1"/>
  <c r="H418" i="1"/>
  <c r="DH418" i="1" s="1"/>
  <c r="CV418" i="1"/>
  <c r="G539" i="1"/>
  <c r="D541" i="1"/>
  <c r="D539" i="1"/>
  <c r="F539" i="1"/>
  <c r="DL431" i="1"/>
  <c r="DI431" i="1"/>
  <c r="CV528" i="1" l="1"/>
  <c r="CW528" i="1"/>
  <c r="DL418" i="1"/>
  <c r="DJ418" i="1"/>
  <c r="H528" i="1"/>
  <c r="DH528" i="1" s="1"/>
  <c r="DK418" i="1"/>
  <c r="H541" i="1"/>
  <c r="DI541" i="1" s="1"/>
  <c r="H539" i="1"/>
  <c r="DK539" i="1" s="1"/>
  <c r="CY528" i="1"/>
  <c r="DI418" i="1"/>
  <c r="CX528" i="1"/>
  <c r="DJ541" i="1" l="1"/>
  <c r="DI528" i="1"/>
  <c r="DJ528" i="1"/>
  <c r="DK528" i="1"/>
  <c r="DK541" i="1"/>
  <c r="DH539" i="1"/>
  <c r="DJ539" i="1"/>
  <c r="DI539" i="1"/>
  <c r="DL539" i="1"/>
  <c r="DH541" i="1"/>
  <c r="DL541" i="1"/>
  <c r="B538" i="1"/>
  <c r="H538" i="1" s="1"/>
  <c r="D538" i="1"/>
  <c r="DH538" i="1" l="1"/>
  <c r="DI538" i="1"/>
  <c r="DL538" i="1"/>
  <c r="DK538" i="1"/>
  <c r="DJ538" i="1"/>
  <c r="CU538" i="1"/>
  <c r="CW538" i="1"/>
  <c r="CV538" i="1"/>
  <c r="CX538" i="1"/>
  <c r="CY538" i="1"/>
  <c r="DG538" i="1"/>
  <c r="H137" i="1" l="1"/>
  <c r="DI137" i="1" s="1"/>
  <c r="DL137" i="1" l="1"/>
  <c r="DJ137" i="1"/>
  <c r="DH137" i="1"/>
  <c r="DK137" i="1"/>
  <c r="DG137" i="1"/>
  <c r="H82" i="1" l="1"/>
  <c r="DI82" i="1" s="1"/>
  <c r="DG82" i="1" l="1"/>
  <c r="CW150" i="1"/>
  <c r="CU150" i="1"/>
  <c r="CX150" i="1"/>
  <c r="DJ82" i="1"/>
  <c r="DL82" i="1"/>
  <c r="CY150" i="1"/>
  <c r="DH82" i="1"/>
  <c r="CV150" i="1"/>
  <c r="DK82" i="1"/>
  <c r="H150" i="1"/>
  <c r="DJ150" i="1" s="1"/>
  <c r="H90" i="1"/>
  <c r="DK90" i="1" s="1"/>
  <c r="H159" i="1" l="1"/>
  <c r="DK159" i="1" s="1"/>
  <c r="DJ90" i="1"/>
  <c r="DH150" i="1"/>
  <c r="DI150" i="1"/>
  <c r="DL90" i="1"/>
  <c r="DG150" i="1"/>
  <c r="DL150" i="1"/>
  <c r="DG90" i="1"/>
  <c r="DI90" i="1"/>
  <c r="DH90" i="1"/>
  <c r="DK150" i="1"/>
  <c r="DG159" i="1" l="1"/>
  <c r="DI159" i="1"/>
  <c r="DH159" i="1"/>
  <c r="DJ159" i="1"/>
  <c r="CY102" i="1"/>
  <c r="CV102" i="1"/>
  <c r="CU102" i="1"/>
  <c r="CW102" i="1"/>
  <c r="H101" i="1"/>
  <c r="DJ101" i="1" s="1"/>
  <c r="DH101" i="1" l="1"/>
  <c r="DG101" i="1"/>
  <c r="DK101" i="1"/>
  <c r="DL101" i="1"/>
  <c r="DI101" i="1"/>
  <c r="B71" i="1" l="1"/>
  <c r="B19" i="1" l="1"/>
  <c r="DN71" i="1"/>
  <c r="B189" i="1"/>
  <c r="B190" i="1"/>
  <c r="CU19" i="1" l="1"/>
  <c r="H114" i="1"/>
  <c r="DH114" i="1" s="1"/>
  <c r="F71" i="1"/>
  <c r="E71" i="1"/>
  <c r="D71" i="1"/>
  <c r="G71" i="1"/>
  <c r="C71" i="1"/>
  <c r="CX71" i="1" l="1"/>
  <c r="CY71" i="1"/>
  <c r="CV71" i="1"/>
  <c r="CU71" i="1"/>
  <c r="CW71" i="1"/>
  <c r="DL114" i="1"/>
  <c r="DJ114" i="1"/>
  <c r="DG114" i="1"/>
  <c r="G190" i="1"/>
  <c r="G189" i="1"/>
  <c r="DQ71" i="1"/>
  <c r="C189" i="1"/>
  <c r="E190" i="1"/>
  <c r="C190" i="1"/>
  <c r="E189" i="1"/>
  <c r="H71" i="1"/>
  <c r="DG71" i="1" s="1"/>
  <c r="D189" i="1"/>
  <c r="D190" i="1"/>
  <c r="DK114" i="1"/>
  <c r="DR71" i="1"/>
  <c r="F189" i="1"/>
  <c r="DO71" i="1"/>
  <c r="F190" i="1"/>
  <c r="DI114" i="1"/>
  <c r="DH71" i="1" l="1"/>
  <c r="CV189" i="1"/>
  <c r="H189" i="1"/>
  <c r="DH189" i="1" s="1"/>
  <c r="DL71" i="1"/>
  <c r="DK71" i="1"/>
  <c r="DJ71" i="1"/>
  <c r="DI71" i="1"/>
  <c r="CY190" i="1"/>
  <c r="CY189" i="1"/>
  <c r="CV190" i="1"/>
  <c r="CX189" i="1"/>
  <c r="CX190" i="1"/>
  <c r="CU190" i="1"/>
  <c r="H190" i="1"/>
  <c r="CW189" i="1"/>
  <c r="CU189" i="1"/>
  <c r="CW190" i="1"/>
  <c r="DG189" i="1" l="1"/>
  <c r="DI189" i="1"/>
  <c r="DJ189" i="1"/>
  <c r="DK189" i="1"/>
  <c r="DL189" i="1"/>
  <c r="DL190" i="1"/>
  <c r="DG190" i="1"/>
  <c r="DI190" i="1"/>
  <c r="DJ190" i="1"/>
  <c r="DH190" i="1"/>
  <c r="DK190" i="1"/>
  <c r="H287" i="1" l="1"/>
  <c r="DJ287" i="1" s="1"/>
  <c r="DI287" i="1" l="1"/>
  <c r="DK287" i="1"/>
  <c r="DL287" i="1"/>
  <c r="DH287" i="1"/>
  <c r="D194" i="1" l="1"/>
  <c r="D19" i="1" l="1"/>
  <c r="CW19" i="1" l="1"/>
  <c r="D540" i="1"/>
  <c r="H335" i="1"/>
  <c r="DH335" i="1" s="1"/>
  <c r="DL335" i="1" l="1"/>
  <c r="DK335" i="1"/>
  <c r="DJ335" i="1"/>
  <c r="DI335" i="1"/>
  <c r="H345" i="1"/>
  <c r="DI345" i="1" s="1"/>
  <c r="F194" i="1"/>
  <c r="DK345" i="1" l="1"/>
  <c r="DH345" i="1"/>
  <c r="DJ345" i="1"/>
  <c r="E194" i="1"/>
  <c r="G194" i="1"/>
  <c r="DR194" i="1"/>
  <c r="F19" i="1"/>
  <c r="H355" i="1"/>
  <c r="DI355" i="1" s="1"/>
  <c r="DL345" i="1"/>
  <c r="CY195" i="1" l="1"/>
  <c r="DQ194" i="1"/>
  <c r="CX195" i="1"/>
  <c r="E19" i="1"/>
  <c r="DH355" i="1"/>
  <c r="G19" i="1"/>
  <c r="DL355" i="1"/>
  <c r="CY19" i="1"/>
  <c r="F540" i="1"/>
  <c r="DK355" i="1"/>
  <c r="DO194" i="1"/>
  <c r="C19" i="1"/>
  <c r="CW195" i="1"/>
  <c r="H194" i="1"/>
  <c r="DL194" i="1" s="1"/>
  <c r="CV195" i="1"/>
  <c r="DJ355" i="1"/>
  <c r="DJ194" i="1" l="1"/>
  <c r="H19" i="1"/>
  <c r="DH19" i="1" s="1"/>
  <c r="CV19" i="1"/>
  <c r="C540" i="1"/>
  <c r="DI194" i="1"/>
  <c r="DK194" i="1"/>
  <c r="CX19" i="1"/>
  <c r="E540" i="1"/>
  <c r="G540" i="1"/>
  <c r="DH194" i="1"/>
  <c r="DL19" i="1" l="1"/>
  <c r="DJ19" i="1"/>
  <c r="DG19" i="1"/>
  <c r="DI19" i="1"/>
  <c r="DK19" i="1"/>
  <c r="H540" i="1"/>
  <c r="DI540" i="1" l="1"/>
  <c r="DK540" i="1"/>
  <c r="DH540" i="1"/>
  <c r="DL540" i="1"/>
  <c r="DJ540" i="1"/>
</calcChain>
</file>

<file path=xl/sharedStrings.xml><?xml version="1.0" encoding="utf-8"?>
<sst xmlns="http://schemas.openxmlformats.org/spreadsheetml/2006/main" count="1809" uniqueCount="825">
  <si>
    <t>Note that, if voters knew every vote would count, more would have voted, and some would have voted differently.</t>
  </si>
  <si>
    <t>We would have had different candidates - more women, and more diversity of all kinds.</t>
  </si>
  <si>
    <t>Assume new local MPs</t>
  </si>
  <si>
    <t>Regional/prov. MPs</t>
  </si>
  <si>
    <t>Total PR MPs (local + regional)</t>
  </si>
  <si>
    <t>Province-wide calculation totals</t>
  </si>
  <si>
    <t>Percent of votes</t>
  </si>
  <si>
    <t>Electoral District</t>
  </si>
  <si>
    <t>Bloc</t>
  </si>
  <si>
    <t>Cons</t>
  </si>
  <si>
    <t>Green</t>
  </si>
  <si>
    <t>Lib</t>
  </si>
  <si>
    <t>NDP</t>
  </si>
  <si>
    <t>Other</t>
  </si>
  <si>
    <t>Total votes</t>
  </si>
  <si>
    <t>BQ</t>
  </si>
  <si>
    <t>C</t>
  </si>
  <si>
    <t>Gr</t>
  </si>
  <si>
    <t>L</t>
  </si>
  <si>
    <t>ND</t>
  </si>
  <si>
    <t>In</t>
  </si>
  <si>
    <t>Ind</t>
  </si>
  <si>
    <t>Con</t>
  </si>
  <si>
    <t>GR</t>
  </si>
  <si>
    <t>Quotients</t>
  </si>
  <si>
    <t xml:space="preserve"> </t>
  </si>
  <si>
    <t>Adjusted</t>
  </si>
  <si>
    <t>St. John's East</t>
  </si>
  <si>
    <t>Avalon</t>
  </si>
  <si>
    <t>Assumed new local MPs</t>
  </si>
  <si>
    <t>Provincial MPs</t>
  </si>
  <si>
    <t>Total PR MPs (local + provincial)</t>
  </si>
  <si>
    <t>Egmont</t>
  </si>
  <si>
    <t>Malpeque</t>
  </si>
  <si>
    <t>Charlottetown</t>
  </si>
  <si>
    <t>Cardigan</t>
  </si>
  <si>
    <t xml:space="preserve">Central Nova </t>
  </si>
  <si>
    <t>Halifax</t>
  </si>
  <si>
    <t>Halifax West</t>
  </si>
  <si>
    <t>West Nova</t>
  </si>
  <si>
    <t>Beauséjour</t>
  </si>
  <si>
    <t xml:space="preserve">Fredericton </t>
  </si>
  <si>
    <t>Atlantic Provinces</t>
  </si>
  <si>
    <t>Regional MPs</t>
  </si>
  <si>
    <t>Province-wide calculation</t>
  </si>
  <si>
    <t xml:space="preserve">Honoré-Mercier </t>
  </si>
  <si>
    <t>Outremont</t>
  </si>
  <si>
    <t>Hochelaga</t>
  </si>
  <si>
    <t>La Pointe-de-l'Île</t>
  </si>
  <si>
    <t xml:space="preserve">Lac-Saint-Louis </t>
  </si>
  <si>
    <t xml:space="preserve">Papineau </t>
  </si>
  <si>
    <t xml:space="preserve">Bourassa </t>
  </si>
  <si>
    <t xml:space="preserve">Alfred-Pellan </t>
  </si>
  <si>
    <t>Mélisa Leclerc (Con)</t>
  </si>
  <si>
    <t>Saint-Jean</t>
  </si>
  <si>
    <t>Repentigny</t>
  </si>
  <si>
    <t>Joliette</t>
  </si>
  <si>
    <t>Rivière-des-Mille-Îles</t>
  </si>
  <si>
    <t xml:space="preserve">Gatineau </t>
  </si>
  <si>
    <t>Pontiac</t>
  </si>
  <si>
    <t>Sherbrooke</t>
  </si>
  <si>
    <t>Drummond</t>
  </si>
  <si>
    <t>Trois-Rivières</t>
  </si>
  <si>
    <t>Louis-Saint-Laurent</t>
  </si>
  <si>
    <t>Québec</t>
  </si>
  <si>
    <t>Louis-Hébert</t>
  </si>
  <si>
    <t>Manicouagan</t>
  </si>
  <si>
    <t>Beauce</t>
  </si>
  <si>
    <t>Ottawa Vanier</t>
  </si>
  <si>
    <t>Ottawa South</t>
  </si>
  <si>
    <t>Ottawa Centre</t>
  </si>
  <si>
    <t>Kingston and the Islands</t>
  </si>
  <si>
    <t>Durham</t>
  </si>
  <si>
    <t>Oshawa</t>
  </si>
  <si>
    <t>Thornhill</t>
  </si>
  <si>
    <t>Richmond Hill</t>
  </si>
  <si>
    <t>Scarborough Centre</t>
  </si>
  <si>
    <t>Scarborough Southwest</t>
  </si>
  <si>
    <t>Willowdale</t>
  </si>
  <si>
    <t>York Centre</t>
  </si>
  <si>
    <t>Don Valley East</t>
  </si>
  <si>
    <t>Don Valley West</t>
  </si>
  <si>
    <t>Toronto Centre</t>
  </si>
  <si>
    <t>Davenport</t>
  </si>
  <si>
    <t>Etobicoke North</t>
  </si>
  <si>
    <t xml:space="preserve">Etobicoke Centre </t>
  </si>
  <si>
    <t>Etobicoke Lakeshore</t>
  </si>
  <si>
    <t>Brampton West</t>
  </si>
  <si>
    <t>Oakville</t>
  </si>
  <si>
    <t>Brent Bouteiller, Green</t>
  </si>
  <si>
    <t>Burlington</t>
  </si>
  <si>
    <t>Hamilton Centre</t>
  </si>
  <si>
    <t>Hamilton Mountain</t>
  </si>
  <si>
    <t>St. Catharines</t>
  </si>
  <si>
    <t>Niagara Falls</t>
  </si>
  <si>
    <t>Kitchener Centre</t>
  </si>
  <si>
    <t>Cambridge</t>
  </si>
  <si>
    <t xml:space="preserve">ERR </t>
  </si>
  <si>
    <t>Guelph</t>
  </si>
  <si>
    <t>Simcoe North</t>
  </si>
  <si>
    <t>Oxford</t>
  </si>
  <si>
    <t>London North Centre</t>
  </si>
  <si>
    <t>London West</t>
  </si>
  <si>
    <t>Essex</t>
  </si>
  <si>
    <t>Sault Ste. Marie</t>
  </si>
  <si>
    <t>Kenora</t>
  </si>
  <si>
    <t>Winnipeg South Centre</t>
  </si>
  <si>
    <t>Winnipeg South</t>
  </si>
  <si>
    <t>Winnipeg Centre</t>
  </si>
  <si>
    <t xml:space="preserve">Winnipeg North </t>
  </si>
  <si>
    <t>Prince Albert</t>
  </si>
  <si>
    <t>Calgary Centre</t>
  </si>
  <si>
    <t>Edmonton Centre</t>
  </si>
  <si>
    <t xml:space="preserve">North Vancouver </t>
  </si>
  <si>
    <t>Vancouver Centre</t>
  </si>
  <si>
    <t>Vancouver Kingsway</t>
  </si>
  <si>
    <t>Vancouver Quadra</t>
  </si>
  <si>
    <t>Vancouver South</t>
  </si>
  <si>
    <t>Vancouver East</t>
  </si>
  <si>
    <t>Abbotsford</t>
  </si>
  <si>
    <t>Victoria</t>
  </si>
  <si>
    <t xml:space="preserve">The rounding method is highest remainder, for the same reason the OCA chose it: it's the simplest. </t>
  </si>
  <si>
    <t>ROC</t>
  </si>
  <si>
    <t xml:space="preserve">  </t>
  </si>
  <si>
    <t xml:space="preserve">It can work poorly in very small regions where Ste. Lague should arguably be used instead. </t>
  </si>
  <si>
    <t xml:space="preserve">West </t>
  </si>
  <si>
    <t xml:space="preserve">Prairies </t>
  </si>
  <si>
    <t xml:space="preserve">Nova Scotia 11 (7 + 4) </t>
  </si>
  <si>
    <t>New Brunswick 10 (6+4)</t>
  </si>
  <si>
    <t xml:space="preserve">Yukon </t>
  </si>
  <si>
    <t xml:space="preserve">Nunavut </t>
  </si>
  <si>
    <t>Labrador (remains a local seat)</t>
  </si>
  <si>
    <t>Lethbridge (90% urban)</t>
  </si>
  <si>
    <t>Linda Duncan, NDP;</t>
  </si>
  <si>
    <t>Irene Mathyssen, NDP</t>
  </si>
  <si>
    <t>Matthew Dubé, NDP (Yves Lessard, Bloc)</t>
  </si>
  <si>
    <t xml:space="preserve">Mont-Royal </t>
  </si>
  <si>
    <t xml:space="preserve">Charlie Angus, NDP </t>
  </si>
  <si>
    <t>Carol Hughes, NDP</t>
  </si>
  <si>
    <t>Rivière-du-Nord (67% in Montreal CMA)</t>
  </si>
  <si>
    <t>Saint-Laurent</t>
  </si>
  <si>
    <t>Vimy</t>
  </si>
  <si>
    <t>Terrebonne</t>
  </si>
  <si>
    <t>Bonavista—Burin—Trinity</t>
  </si>
  <si>
    <t>Coast of Bays—Central—Notre Dame</t>
  </si>
  <si>
    <t>Long Range Mountains</t>
  </si>
  <si>
    <t>Elected by winner-take-all</t>
  </si>
  <si>
    <t>or Rodger Cuzner, Lib</t>
  </si>
  <si>
    <t xml:space="preserve">Mirabel (new) </t>
  </si>
  <si>
    <t>Brossard—Saint-Lambert</t>
  </si>
  <si>
    <t>La Prairie (new)</t>
  </si>
  <si>
    <t>Jonquière</t>
  </si>
  <si>
    <t>Lac-Saint-Jean</t>
  </si>
  <si>
    <t>Lévis—Lotbinière</t>
  </si>
  <si>
    <t>Bellechasse—Les Etchemins—Lévis</t>
  </si>
  <si>
    <t>Guy Caron, NDP</t>
  </si>
  <si>
    <t>Montcalm (51.4% in Montreal CMA)</t>
  </si>
  <si>
    <t>Nepean</t>
  </si>
  <si>
    <t>Bay of Quinte</t>
  </si>
  <si>
    <t>Whitby</t>
  </si>
  <si>
    <t>Ajax</t>
  </si>
  <si>
    <t>Aurora—Oak Ridges—Richmond Hill (new)</t>
  </si>
  <si>
    <t xml:space="preserve">Markham—Stouffville </t>
  </si>
  <si>
    <t>Scarborough North</t>
  </si>
  <si>
    <t>Spadina—Fort York</t>
  </si>
  <si>
    <t>Brampton North</t>
  </si>
  <si>
    <t>Brampton East</t>
  </si>
  <si>
    <t>Mississauga—Erin Mills</t>
  </si>
  <si>
    <t xml:space="preserve">Mississauga—Streetsville </t>
  </si>
  <si>
    <t>Mississauga—Lakeshore</t>
  </si>
  <si>
    <t>Mississauga—Malton</t>
  </si>
  <si>
    <t>York South—Weston</t>
  </si>
  <si>
    <t>Parkdale—High Park</t>
  </si>
  <si>
    <t>Eglinton—Lawrence</t>
  </si>
  <si>
    <t>Beaches—East York</t>
  </si>
  <si>
    <t>Scarborough—Agincourt</t>
  </si>
  <si>
    <t>Scarborough—Guildwood</t>
  </si>
  <si>
    <t>Toronto—Danforth</t>
  </si>
  <si>
    <t>Markham—Unionville (new)</t>
  </si>
  <si>
    <t>Ottawa West—Nepean</t>
  </si>
  <si>
    <t>Stormont—Dundas—South Glengarry</t>
  </si>
  <si>
    <t>Renfrew—Nipissing—Pembroke</t>
  </si>
  <si>
    <t>Northumberland—Peterborough South</t>
  </si>
  <si>
    <t>Haliburton—Kawartha Lakes—Brock (10% Brock)</t>
  </si>
  <si>
    <t>Pickering—Uxbridge</t>
  </si>
  <si>
    <t>Hamilton East—Stoney Creek</t>
  </si>
  <si>
    <t>Wellington—Halton Hills (50.9% in Halton)</t>
  </si>
  <si>
    <t>Kitchener—Conestoga</t>
  </si>
  <si>
    <t>Haldimand—Norfolk</t>
  </si>
  <si>
    <t>London—Fanshawe</t>
  </si>
  <si>
    <t>Elgin—Middlesex—London</t>
  </si>
  <si>
    <t>Bruce—Grey—Owen Sound</t>
  </si>
  <si>
    <t>Sarnia—Lambton</t>
  </si>
  <si>
    <t>Windsor—Tecumseh</t>
  </si>
  <si>
    <t>Windsor West</t>
  </si>
  <si>
    <t>Timmins—James Bay</t>
  </si>
  <si>
    <t>Algoma—Manitoulin—Kapuskasing</t>
  </si>
  <si>
    <t xml:space="preserve">Thunder Bay—Superior North </t>
  </si>
  <si>
    <t xml:space="preserve">Thunder Bay—Rainy River </t>
  </si>
  <si>
    <t>Kanata—Carleton</t>
  </si>
  <si>
    <t>Vaughan—Woodbridge</t>
  </si>
  <si>
    <t xml:space="preserve">York—Simcoe </t>
  </si>
  <si>
    <t>Newmarket—Aurora</t>
  </si>
  <si>
    <t>Oakville North—Burlington (55% in Oakville)</t>
  </si>
  <si>
    <t>Hamilton West—Ancaster—Dundas</t>
  </si>
  <si>
    <t>Niagara West</t>
  </si>
  <si>
    <t>Niagara Centre</t>
  </si>
  <si>
    <t>Barrie—Springwater—Oro-Medonte</t>
  </si>
  <si>
    <t>Dufferin—Caledon (51.1% in Peel)</t>
  </si>
  <si>
    <t>Simcoe—Grey (94.5% in Simcoe)</t>
  </si>
  <si>
    <t>Parry Sound—Muskoka (63.6% in Muskoka)</t>
  </si>
  <si>
    <t>Waterloo</t>
  </si>
  <si>
    <t>Perth—Wellington (28.4% in Wellington)</t>
  </si>
  <si>
    <t>Huron—Bruce (43.6% in Bruce)</t>
  </si>
  <si>
    <t>Lambton—Kent—Middlesex (56.6% Middlesex)</t>
  </si>
  <si>
    <t>Chatham-Kent—Leamington</t>
  </si>
  <si>
    <t>Nipissing—Timiskaming</t>
  </si>
  <si>
    <t xml:space="preserve">Sudbury </t>
  </si>
  <si>
    <t xml:space="preserve">Provencher </t>
  </si>
  <si>
    <t xml:space="preserve">Regina—Lewvan </t>
  </si>
  <si>
    <t>Saskatoon West</t>
  </si>
  <si>
    <t>Saskatoon—University</t>
  </si>
  <si>
    <t>Saskatoon—Grasswood</t>
  </si>
  <si>
    <t>Calgary Shepard (new)</t>
  </si>
  <si>
    <t>Calgary Rocky Ridge (new)</t>
  </si>
  <si>
    <t>Calgary Midnapore</t>
  </si>
  <si>
    <t>Calgary Confederation</t>
  </si>
  <si>
    <t>Calgary Heritage</t>
  </si>
  <si>
    <t>Calgary Signal Hill</t>
  </si>
  <si>
    <t>Calgary Forest Lawn</t>
  </si>
  <si>
    <t>Calgary Skyview</t>
  </si>
  <si>
    <t>Red Deer—Mountain View</t>
  </si>
  <si>
    <t>Battle River—Crowfoot</t>
  </si>
  <si>
    <t>Edmonton West</t>
  </si>
  <si>
    <t>Edmonton Griesbach</t>
  </si>
  <si>
    <t>Edmonton Mill Woods</t>
  </si>
  <si>
    <t>Edmonton Riverbend</t>
  </si>
  <si>
    <t>Yellowhead (16% in Edmonton CMA)</t>
  </si>
  <si>
    <t>Peace River—Westlock (new)</t>
  </si>
  <si>
    <t>Fort McMurray—Cold Lake</t>
  </si>
  <si>
    <t>Lakeland</t>
  </si>
  <si>
    <t>Sherwood Park—Fort Saskatchewan</t>
  </si>
  <si>
    <t>Delta (new)</t>
  </si>
  <si>
    <t>Vancouver Granville (new)</t>
  </si>
  <si>
    <t>Burnaby South (new)</t>
  </si>
  <si>
    <t>Mission—Matsqui—Fraser Canyon (new)</t>
  </si>
  <si>
    <t>Cloverdale—Langley City (new)</t>
  </si>
  <si>
    <t>Fleetwood—Port Kells</t>
  </si>
  <si>
    <t xml:space="preserve">Skeena—Bulkley Valley </t>
  </si>
  <si>
    <t>Cariboo—Prince George</t>
  </si>
  <si>
    <t>Kamloops—Thompson—Cariboo</t>
  </si>
  <si>
    <t>Kelowna—Lake Country</t>
  </si>
  <si>
    <t>Kootenay—Columbia</t>
  </si>
  <si>
    <t>Saanich—Gulf Islands</t>
  </si>
  <si>
    <t>Nathan Cullen, NDP</t>
  </si>
  <si>
    <t>Nanaimo—Ladysmith (new)</t>
  </si>
  <si>
    <t>Montmagny—L'Islet—Kamouraska—Rivière-du-Loup (57% in Bas-St-Laurent)</t>
  </si>
  <si>
    <t>Avignon—La Mitis—Matane—Matapédia</t>
  </si>
  <si>
    <t>Gaspésie—Les-Iles-de-la-Madeleine</t>
  </si>
  <si>
    <t>Portneuf—Jacques-Cartier</t>
  </si>
  <si>
    <t>Beauport—Limoilou</t>
  </si>
  <si>
    <t xml:space="preserve">Charlesbourg—Haute-Saint-Charles </t>
  </si>
  <si>
    <t>Mégantic—L'Érable (48.6% in Ch-App, 26.3% in C-du-Q, 25.1% in Estrie)</t>
  </si>
  <si>
    <t>Orléans</t>
  </si>
  <si>
    <t>Northwest Territories</t>
  </si>
  <si>
    <t>Courtenay—Alberni</t>
  </si>
  <si>
    <t>South Okanagan–West Kootenay</t>
  </si>
  <si>
    <t>Chilliwack—Hope</t>
  </si>
  <si>
    <t>Richmond Centre</t>
  </si>
  <si>
    <t>Steveston—Richmond East</t>
  </si>
  <si>
    <t>New Westminster—Burnaby</t>
  </si>
  <si>
    <t>Burnaby North—Seymour</t>
  </si>
  <si>
    <t>Port Moody—Coquitlam</t>
  </si>
  <si>
    <t>Coquitlam—Port Coquitlam</t>
  </si>
  <si>
    <t>Pitt Meadows—Maple Ridge</t>
  </si>
  <si>
    <t>Surrey Centre</t>
  </si>
  <si>
    <t>Surrey—Newton</t>
  </si>
  <si>
    <t>South Surrey—White Rock</t>
  </si>
  <si>
    <t xml:space="preserve">Langley—Aldergrove </t>
  </si>
  <si>
    <t>Moose Jaw—Lake Centre—Lanigan</t>
  </si>
  <si>
    <t>Markham—Thornhill</t>
  </si>
  <si>
    <t>St. John's South—Mount Pearl</t>
  </si>
  <si>
    <t xml:space="preserve">Sydney—Victoria </t>
  </si>
  <si>
    <t xml:space="preserve">Cape Breton—Canso </t>
  </si>
  <si>
    <t>Cumberland—Colchester</t>
  </si>
  <si>
    <t>Sackville—Preston—Chezzetcook</t>
  </si>
  <si>
    <t>Dartmouth—Cole Harbour</t>
  </si>
  <si>
    <t>South Shore—St. Margaret's</t>
  </si>
  <si>
    <t>Kings—Hants</t>
  </si>
  <si>
    <t>Madawaska—Restigouche</t>
  </si>
  <si>
    <t>Acadie—Bathurst</t>
  </si>
  <si>
    <t>Miramichi—Grand Lake</t>
  </si>
  <si>
    <t xml:space="preserve">Moncton—Riverview—Dieppe </t>
  </si>
  <si>
    <t>Saint John—Rothesay</t>
  </si>
  <si>
    <t>Ahuntsic—Cartierville</t>
  </si>
  <si>
    <t>Saint-Léonard—Saint-Michel</t>
  </si>
  <si>
    <t xml:space="preserve">Rosemont—La Petite-Patrie </t>
  </si>
  <si>
    <t xml:space="preserve">Laurier—Sainte-Marie </t>
  </si>
  <si>
    <t>Pierrefonds—Dollard</t>
  </si>
  <si>
    <t>Notre-Dame-de-Grâce—Westmount</t>
  </si>
  <si>
    <t>Laval—Les Îles</t>
  </si>
  <si>
    <t>Salaberry—Suroît</t>
  </si>
  <si>
    <t>Hull—Aylmer</t>
  </si>
  <si>
    <t>Laurentides—Labelle</t>
  </si>
  <si>
    <t>Abitibi—Témiscamingue</t>
  </si>
  <si>
    <t>Abitibi—Baie-James—Nunavik—Eeyou</t>
  </si>
  <si>
    <t xml:space="preserve">Saint-Hyacinthe—Bagot </t>
  </si>
  <si>
    <t>Berthier—Maskinongé (54.8% in Lanaudiere)</t>
  </si>
  <si>
    <t>Saint-Maurice—Champlain</t>
  </si>
  <si>
    <t>Saint Boniface—Saint Vital</t>
  </si>
  <si>
    <t>Charleswood—St. James—Assiniboia—Headingly</t>
  </si>
  <si>
    <t>Elmwood—Transcona</t>
  </si>
  <si>
    <t>Kildonan—St. Paul</t>
  </si>
  <si>
    <t>Selkirk—Interlake—Eastman</t>
  </si>
  <si>
    <t>Portage—Lisgar</t>
  </si>
  <si>
    <t>Brandon—Souris</t>
  </si>
  <si>
    <t>Dauphin—Swan River—Neepawa</t>
  </si>
  <si>
    <t>Churchill—Keewatinook Aski</t>
  </si>
  <si>
    <t>Regina—Qu'Appelle</t>
  </si>
  <si>
    <t>Regina—Wascana</t>
  </si>
  <si>
    <t>Yorkton—Melville</t>
  </si>
  <si>
    <t>Souris—Moose Mountain</t>
  </si>
  <si>
    <t>Cypress Hills—Grasslands</t>
  </si>
  <si>
    <t>Battlefords—Lloydminster</t>
  </si>
  <si>
    <t>Desnethé—Missinippi—Churchill River</t>
  </si>
  <si>
    <t>Calgary Nose Hill</t>
  </si>
  <si>
    <t>St. Albert—Edmonton</t>
  </si>
  <si>
    <t>Edmonton Strathcona</t>
  </si>
  <si>
    <t>Central Okanagan—Similkameen—Nicola</t>
  </si>
  <si>
    <t>North Okanagan—Shuswap</t>
  </si>
  <si>
    <t>Prince George—Peace River—Northern Rockies</t>
  </si>
  <si>
    <t>This model is very like the Law Commission's demonstration model, but with smaller regions giving more accountability.</t>
  </si>
  <si>
    <t>Compton—Stanstead (46% in City of Sherbrooke)</t>
  </si>
  <si>
    <t>Carleton (new)</t>
  </si>
  <si>
    <t>Hastings—Lennox &amp; Addington (new)</t>
  </si>
  <si>
    <t>Barrie—Innisfil (new)</t>
  </si>
  <si>
    <t>Don Valley North (new)</t>
  </si>
  <si>
    <t>Brampton Centre (new)</t>
  </si>
  <si>
    <t>Brampton South (new)</t>
  </si>
  <si>
    <t>Mississauga Centre (new)</t>
  </si>
  <si>
    <t>Milton (new)</t>
  </si>
  <si>
    <t>Kitchener South—Hespeler (new)</t>
  </si>
  <si>
    <t>Flamborough—Glanbrook (new)</t>
  </si>
  <si>
    <t>University—Rosedale (new)</t>
  </si>
  <si>
    <t>Scarborough—Rouge Park (new)</t>
  </si>
  <si>
    <t xml:space="preserve">Newfoundland &amp; Labrador 7 (5 + 2) </t>
  </si>
  <si>
    <t>Tobique—Mactaquac (20% within Fredericton CMA)</t>
  </si>
  <si>
    <t>New Brunswick Southwest (28% within Fredericton CMA)</t>
  </si>
  <si>
    <t>Fundy Royal (43% within St. John CMA)</t>
  </si>
  <si>
    <t>Montarville (23% in Longueuil city)</t>
  </si>
  <si>
    <t>Peterborough—Kawartha</t>
  </si>
  <si>
    <t>David Anderson, Con; (Trevor Peterson, NDP)</t>
  </si>
  <si>
    <t>Gerry Ritz, Con; or Glenn Tait, NDP</t>
  </si>
  <si>
    <t xml:space="preserve">Brantford—Brant </t>
  </si>
  <si>
    <t>Bow River (new) (27% in Calgary CMA)</t>
  </si>
  <si>
    <t>Foothills (10% in Calgary CMA)</t>
  </si>
  <si>
    <t>Banff—Airdrie (73% in Calgary CMA)</t>
  </si>
  <si>
    <t>Edmonton—Wetaskiwin (new) (76% in Edmonton CMA)</t>
  </si>
  <si>
    <t>Edmonton Manning (new)</t>
  </si>
  <si>
    <t>Humber River—Black Creek</t>
  </si>
  <si>
    <t>Mississauga East—Cooksville</t>
  </si>
  <si>
    <t>Carlton Trail—Eagle Creek</t>
  </si>
  <si>
    <t>Longueuil—Saint-Hubert</t>
  </si>
  <si>
    <t>Pierre-Boucher—Les Patriotes—Verchères (92% in Montreal CMA)</t>
  </si>
  <si>
    <t>Longueuil—Charles-LeMoyne</t>
  </si>
  <si>
    <t>Marc-Aurèle-Fortin (new)</t>
  </si>
  <si>
    <t xml:space="preserve">Thérèse-De Blainville  </t>
  </si>
  <si>
    <t>Leeds—Grenville—Thousand Islands and Rideau Lakes</t>
  </si>
  <si>
    <t>Lanark—Frontenac—Kingston</t>
  </si>
  <si>
    <t>Toronto—St. Paul’s</t>
  </si>
  <si>
    <t>Dorval—Lachine—LaSalle</t>
  </si>
  <si>
    <t>LaSalle—Émard—Verdun</t>
  </si>
  <si>
    <t>Châteauguay—Lacolle (26% in RCM Les Jardins-de-Napierville)</t>
  </si>
  <si>
    <t>Beloeil—Chambly (88% in Montreal CMA)</t>
  </si>
  <si>
    <t>Vaudreuil—Soulanges</t>
  </si>
  <si>
    <t>North Island—Powell River</t>
  </si>
  <si>
    <t xml:space="preserve">Total MPs </t>
  </si>
  <si>
    <t>Red Deer—Lacombe</t>
  </si>
  <si>
    <t>Medicine Hat—Cardston—Warner (83% urban)</t>
  </si>
  <si>
    <t>Grande Prairie—Mackenzie</t>
  </si>
  <si>
    <t>Sturgeon River—Parkland (93% in Edmonton CMA)</t>
  </si>
  <si>
    <t>Ville-Marie—Le Sud-Ouest—Île-des-Soeurs</t>
  </si>
  <si>
    <t>Shefford (93.5% in Montérégie)</t>
  </si>
  <si>
    <t>Bécancour—Nicolet—Saurel (54.3% Monté, 45.7% C-du-Q)</t>
  </si>
  <si>
    <t>Quebec City—Saguenay-Lac-Saint-Jean—Côte-Nord 11 (7+4)</t>
  </si>
  <si>
    <t>Chicoutimi—Le Fjord</t>
  </si>
  <si>
    <t>Beauport—Côte-de-Beaupré—Île d’Orléans—​Charlevoix</t>
  </si>
  <si>
    <t>Rimouski-Neigette—Témiscouata—Les Basques</t>
  </si>
  <si>
    <t>NDP bonus 1 from Lib</t>
  </si>
  <si>
    <t>BC Interior and North 9 (6+3)</t>
  </si>
  <si>
    <t>Esquimalt—Saanich—Sooke</t>
  </si>
  <si>
    <t>King—Vaughan (new) (17% in King)</t>
  </si>
  <si>
    <t>Germany used to use this too, on the premise that it offset the risk to proportionality of the 5% threshold (throwing a bone to the FDP). Similarly it offsets this model's 12-MP region sizes.</t>
  </si>
  <si>
    <t>With three extra:</t>
  </si>
  <si>
    <t>1 more Con</t>
  </si>
  <si>
    <t>Cowichan—Malahat—Langford (31% in Capital Region)</t>
  </si>
  <si>
    <t>Lib bonus 1 from Con</t>
  </si>
  <si>
    <t>province-wide</t>
  </si>
  <si>
    <t>Michelle Rempel, Con; or Bruce Kaufman, NDP</t>
  </si>
  <si>
    <t>Vancouver Island 7 (4+3)</t>
  </si>
  <si>
    <t xml:space="preserve">Elizabeth May, Green; </t>
  </si>
  <si>
    <t>Sheri Benson, NDP; or Lisa Abbott, Lib</t>
  </si>
  <si>
    <t>Scott Simms, Lib; Kevin O'Brien, Con</t>
  </si>
  <si>
    <t xml:space="preserve">Wayne Easter, Lib; </t>
  </si>
  <si>
    <t xml:space="preserve">Scott Brison, Lib; </t>
  </si>
  <si>
    <t xml:space="preserve">Dominic LeBlanc, Lib; </t>
  </si>
  <si>
    <t>Neil Ellis, Lib;</t>
  </si>
  <si>
    <t>Maryam Monsef, Lib; Dave Nickle NDP</t>
  </si>
  <si>
    <t>Daniel Blaikie, NDP</t>
  </si>
  <si>
    <t>Kate Young, Lib; (Ed Holder, Con)</t>
  </si>
  <si>
    <t>1 more NDP</t>
  </si>
  <si>
    <t>or Sean Casey, Lib; Joe Byrne, NDP</t>
  </si>
  <si>
    <t xml:space="preserve">Lawrence MacAulay, Lib; </t>
  </si>
  <si>
    <t>Jason Kenney, Con; Laura Weston, NDP</t>
  </si>
  <si>
    <t>Kerry Diotte, Con; Janis Irwin, NDP</t>
  </si>
  <si>
    <t xml:space="preserve">Stephen Fuhr, Lib; (Ron Cannan, Con); </t>
  </si>
  <si>
    <t>Richard Cannings, NDP</t>
  </si>
  <si>
    <t>Votes per MP</t>
  </si>
  <si>
    <t>Metropolitan Montreal 38</t>
  </si>
  <si>
    <t>Anthony Housefather, Lib; Robert Libman, Con</t>
  </si>
  <si>
    <t>David McGuinty, Lib;</t>
  </si>
  <si>
    <t xml:space="preserve">Francis Drouin, Lib; or Pierre Lemieux, Con; </t>
  </si>
  <si>
    <t xml:space="preserve">Guy Lauzon, Con; Bernadette Clement, Lib; </t>
  </si>
  <si>
    <t xml:space="preserve">Cheryl Gallant, Con; </t>
  </si>
  <si>
    <t>Karen McCrimmon, Lib; Walter Pamic, Con</t>
  </si>
  <si>
    <t>Anita Vandenbeld, Lib; (or Marlene Rivier NDP)</t>
  </si>
  <si>
    <t>Mauril Bélanger, Lib; or Emilie Taman, NDP</t>
  </si>
  <si>
    <t xml:space="preserve">Catherine McKenna, Lib; Paul Dewar, NDP; </t>
  </si>
  <si>
    <t>Ken McDonald (Lib)</t>
  </si>
  <si>
    <t>Judy Foote, Lib;</t>
  </si>
  <si>
    <t xml:space="preserve">Yvonne Jones, Lib; (Peter Penashue, Con); </t>
  </si>
  <si>
    <t>Seamus O'Regan, Lib</t>
  </si>
  <si>
    <t>Bill Casey, Lib; Scott Armstrong, Con;</t>
  </si>
  <si>
    <t>Darrell Samson, Lib; Peter Stoffer, NDP;</t>
  </si>
  <si>
    <t xml:space="preserve">Andy Fillmore, Lib; Megan Leslie, NDP </t>
  </si>
  <si>
    <t xml:space="preserve">Rene Arseneault, Lib; Rosaire L'Italien, NDP; Bernard Valcourt, Con; </t>
  </si>
  <si>
    <t>Serge Cormier, Lib; Jason Godin, NDP</t>
  </si>
  <si>
    <t xml:space="preserve">Ginette Petitpas Taylor, Lib; (or Robert Goguen, Con) </t>
  </si>
  <si>
    <t>Alaina Lockhart, Lib; Rob Moore, Con; or Jennifer McKenzie, NDP</t>
  </si>
  <si>
    <t>Karen Ludwig, Lib; John Williamson, Con</t>
  </si>
  <si>
    <t>Matt DeCourcey, Lib; Keith Ashfield, Con; (Mary Lou Babineau, Green)</t>
  </si>
  <si>
    <t>Bob Saroya, Con</t>
  </si>
  <si>
    <t>Justin Trudeau, Lib; or Anne Lagace Dowson, NDP</t>
  </si>
  <si>
    <t xml:space="preserve">Nicola Di Iorio, Lib; </t>
  </si>
  <si>
    <t xml:space="preserve">Pablo Rodriguez, Lib; Paulina Ayala, NDP; Guy Croteau, Con; </t>
  </si>
  <si>
    <t>Stéphane Dion, Lib;</t>
  </si>
  <si>
    <t xml:space="preserve">Francis Scarpaleggia, Lib; </t>
  </si>
  <si>
    <t>Xavier Barsalou-Duval, Bloc; Lucie Gagnon, Lib; JiCi Lauzon, Green</t>
  </si>
  <si>
    <t>Jean-Claude Poissant, Lib;</t>
  </si>
  <si>
    <t xml:space="preserve">Gabriel Ste-Marie, Bloc; </t>
  </si>
  <si>
    <t xml:space="preserve">David Graham, Lib; </t>
  </si>
  <si>
    <t>Eastern Quebec: 19</t>
  </si>
  <si>
    <t>Pierre-Luc Dusseault, NDP; (Caroline Bouchard, Bloc)</t>
  </si>
  <si>
    <t xml:space="preserve">Marie-Claude Bibeau, Lib; (Jean Rousseau, NDP); or France Bonsant, Bloc; </t>
  </si>
  <si>
    <t xml:space="preserve">Denis Paradis, Lib; </t>
  </si>
  <si>
    <t xml:space="preserve">Louis Plamondon, Bloc; </t>
  </si>
  <si>
    <t>Luc Berthold, Con</t>
  </si>
  <si>
    <t>Francois-Philippe Champagne, Lib</t>
  </si>
  <si>
    <t>Maxime Bernier, Con;</t>
  </si>
  <si>
    <t xml:space="preserve">Jacques Gourde, Con; </t>
  </si>
  <si>
    <t xml:space="preserve">Bernard Genereux, Con; Marie-Josee Normand, Lib; François Lapointe, NDP; </t>
  </si>
  <si>
    <t>Remi Masse, Lib; Kedina Fleury-Samson, Bloc;</t>
  </si>
  <si>
    <t>Diane Lebouthillier, Lib; Philip Toone, NDP;</t>
  </si>
  <si>
    <t>Gerard Daltell, Con; (Daniel Caron, NDP);</t>
  </si>
  <si>
    <t xml:space="preserve">Joel Lightbound, Lib; (Denis Blanchette, NDP); </t>
  </si>
  <si>
    <t xml:space="preserve">Pierre-Paul Hus, Con; (Anne-Marie Day, NDP); </t>
  </si>
  <si>
    <t xml:space="preserve">Alupa Clarke, Con; Raymond Côté, NDP; </t>
  </si>
  <si>
    <t>Joel Godin, Con; (or Élaine Michaud, NDP)</t>
  </si>
  <si>
    <t>Marilene Gill, Bloc; (Jonathan Genest-Jourdain, NDP)</t>
  </si>
  <si>
    <t>Denis Lebel, Con; or Giselle Dallaire, NDP</t>
  </si>
  <si>
    <t xml:space="preserve">Scott Reid, Con; (John Fenik, NDP); </t>
  </si>
  <si>
    <t>Mike Bossio, Lib; (or Betty Bannon, NDP); (Daryl Kramp, Con)</t>
  </si>
  <si>
    <t>Leona Alleslev, Lib; Costas Menegakis, Con</t>
  </si>
  <si>
    <t xml:space="preserve">Jane Philpott, Lib; (or Paul Calandra, Con); </t>
  </si>
  <si>
    <t xml:space="preserve">Peter Kent, Con; </t>
  </si>
  <si>
    <t>Deb Shulte, Lib; Konstantin Toubis, Con;</t>
  </si>
  <si>
    <t>Francesco Sorbara, Lib; (Julian Fantino, Con)</t>
  </si>
  <si>
    <t>Jennifer O'Connell, Lib; (or Corneliu Chisu, Con)</t>
  </si>
  <si>
    <t xml:space="preserve">Mark Holland, Lib; (Chris Alexander, Con); </t>
  </si>
  <si>
    <t>Celina Caesar-Chavannes, Lib</t>
  </si>
  <si>
    <t>Colin Carrie, Con; Mary Fowler, NDP</t>
  </si>
  <si>
    <t>Erin O'Toole, Con</t>
  </si>
  <si>
    <t>Arnold Chan, Lib; Bin Chang,  Con</t>
  </si>
  <si>
    <t>John McKay, Lib; (Chuck Konkel, Con);</t>
  </si>
  <si>
    <t xml:space="preserve">Julie Dabrusin, Lib; Craig Scott, NDP; (Chris Tolley, Green); </t>
  </si>
  <si>
    <t>Adam Vaughan, Lib; or Olivia Chow, NDP;</t>
  </si>
  <si>
    <t>Ali Ehsassi, Lib; (or Chungsen Leung, Con);</t>
  </si>
  <si>
    <t xml:space="preserve">Michael Levitt, Lib; Mark Adler, Con; </t>
  </si>
  <si>
    <t xml:space="preserve">Judy Sgro, Lib; </t>
  </si>
  <si>
    <t>Kamal Khera, Lib</t>
  </si>
  <si>
    <t xml:space="preserve">Raj Grewal, Lib; Harbaljit Singh Kahlon, NDP; </t>
  </si>
  <si>
    <t>Peter Fonseca, Lib; (or Wladyslaw Lizon, Con)</t>
  </si>
  <si>
    <t>Sven Spengemann, Lib; Stella Ambler, Con;</t>
  </si>
  <si>
    <t>Pam Danoff, Lib; Effie Triantafilopoulos, Con</t>
  </si>
  <si>
    <t>Bob Bratina, Lib; (Wayne Marston, NDP)</t>
  </si>
  <si>
    <t xml:space="preserve">Scott Duvall, NDP; </t>
  </si>
  <si>
    <t>Filomena Tassi, Lib; (Peter Ormond, Green)</t>
  </si>
  <si>
    <t>Karina Gould, Lib; (Mike Wallace, Con);</t>
  </si>
  <si>
    <t xml:space="preserve">Diane Finley, Con; </t>
  </si>
  <si>
    <t xml:space="preserve">Dean Allison, Con </t>
  </si>
  <si>
    <t xml:space="preserve">Chris Bittle, Lib; </t>
  </si>
  <si>
    <t>Vance Badawey, Lib; Malcolm Allen, NDP;</t>
  </si>
  <si>
    <t>Rob Nicholson, Con;</t>
  </si>
  <si>
    <t>Kelly Block, Con;</t>
  </si>
  <si>
    <t>Georgina Jolibois, NDP; Lawrence Joseph, Lib; (Rob Clarke, Con)</t>
  </si>
  <si>
    <t xml:space="preserve">Tom Lukiwski, Con; </t>
  </si>
  <si>
    <t xml:space="preserve">Ralph Goodale, Lib; </t>
  </si>
  <si>
    <t>Kevin Waugh, Con; Tracy Muggli, Lib; or Scott Bell, NDP</t>
  </si>
  <si>
    <t>Robert Gordon Kitchen, Con;</t>
  </si>
  <si>
    <t>Randy Hoback, Con; or Lon Borgerson, NDP</t>
  </si>
  <si>
    <t>Ben Lobb, Con; or Allan Thompson, Lib; (or Gerard Creces, NDP)</t>
  </si>
  <si>
    <t>John Brassard, Con; (or Colin Wilson, Lib) or Myrna Clark, NDP</t>
  </si>
  <si>
    <t>Michael Chong;</t>
  </si>
  <si>
    <t xml:space="preserve">Harold Albrecht, Con; </t>
  </si>
  <si>
    <t>Dave Van Kesteren, Con; Katie Omstead, Lib;</t>
  </si>
  <si>
    <t xml:space="preserve">Brian Masse, NDP; </t>
  </si>
  <si>
    <t>or Tracey Ramsey, NDP (Jeff Watson, Con);</t>
  </si>
  <si>
    <t>Marc Serre, Lib; Claude Gravelle, NDP;</t>
  </si>
  <si>
    <t>Terry Sheehan, Lib; Bryan Hayes, Con;</t>
  </si>
  <si>
    <t>Patty Hajdu, Lib; (Bruce Hyer, Green)</t>
  </si>
  <si>
    <t xml:space="preserve">Don Rusnak, Lib; (John Rafferty, NDP); </t>
  </si>
  <si>
    <t>Anthony Rota, Lib; Jay Aspin, Con;</t>
  </si>
  <si>
    <t>Bob Nault, Lib; or Greg Rickford, Con; or Howard Hampton, NDP</t>
  </si>
  <si>
    <t xml:space="preserve">Dan Vandal, Lib; </t>
  </si>
  <si>
    <t xml:space="preserve">Kevin Lamoureux, Liberal; </t>
  </si>
  <si>
    <t xml:space="preserve">Candice Bergen, Con </t>
  </si>
  <si>
    <t xml:space="preserve">Stephen J Harper, Con; </t>
  </si>
  <si>
    <t>Tom Kmiec, Con</t>
  </si>
  <si>
    <t>Kent Hehr, Lib; (Joan Crockatt, Con)</t>
  </si>
  <si>
    <t>Deepak Obhrai, Con; or Abdou Souraya, NDP; or Cam Stewart, Lib</t>
  </si>
  <si>
    <t>Darshan Singh Kang, Lib; Devinder Shory, Con; (or Sahavjir Singh, NDP)</t>
  </si>
  <si>
    <t>Blaine Calkins, Con</t>
  </si>
  <si>
    <t xml:space="preserve">Shannon Stubbs, Con </t>
  </si>
  <si>
    <t>Martin Shields, Con</t>
  </si>
  <si>
    <t xml:space="preserve">Earl Dreeshen, Con; Chandra Kastern, Lib; </t>
  </si>
  <si>
    <t xml:space="preserve">David Yurdiga, Con; Kyle Harrietha, Lib </t>
  </si>
  <si>
    <t xml:space="preserve">Chris Warkentin, Con; </t>
  </si>
  <si>
    <t xml:space="preserve">Randy Boissonnault (Lib); or Gil McGowan (NDP); </t>
  </si>
  <si>
    <t>Kelly McCauley, Con; Karen Leibovici, Lib;</t>
  </si>
  <si>
    <t>Amarjeet Sohi, Lib; (Tim Uppal, Con)</t>
  </si>
  <si>
    <t>Garnett Genuis, Con</t>
  </si>
  <si>
    <t>Rona Ambrose, Con</t>
  </si>
  <si>
    <t>Don Davies, NDP;</t>
  </si>
  <si>
    <t>Peter Julian, NDP;</t>
  </si>
  <si>
    <t>Harjit Sajjan, Lib; Wai Young, Con;</t>
  </si>
  <si>
    <t>Dan Rulmy, Lib; (or Mike Murray, Con); (or Bob D'Eith, NDP)</t>
  </si>
  <si>
    <t>Jonathan Wilkinson, Lib; Andrew Saxton, Con; or Claire Martin, Green</t>
  </si>
  <si>
    <t>Ron McKinnon, Lib; Douglas Horne, Con; (or Sara Norman, NDP)</t>
  </si>
  <si>
    <t>Kennedy Stewart, NDP; (or Grace Seear, Con)</t>
  </si>
  <si>
    <t>Jati Sidhu, Lib; Arthur Green, Green</t>
  </si>
  <si>
    <t>Ed Fast, Con; or Stephen Fowler, Green</t>
  </si>
  <si>
    <t>Mark Warawa, Con; or Simmi Saminder Kaur Dhillon, Green</t>
  </si>
  <si>
    <t xml:space="preserve">Alice Wong, Con; (Lawrence Woo, Lib;) </t>
  </si>
  <si>
    <t>Carla Qualtrough, Lib; (Kerry-Lynne Findlay, Con)</t>
  </si>
  <si>
    <t xml:space="preserve">Randeep Sarai, Lib; Jasbir Sandhu, NDP; </t>
  </si>
  <si>
    <t>Sukh Dhaliwal, Lib; Jinny Sims, NDP;</t>
  </si>
  <si>
    <t>Ken Hardie, Lib; (Nina Grewal, Con);</t>
  </si>
  <si>
    <t>John Aldag, Lib;</t>
  </si>
  <si>
    <t xml:space="preserve">Dianne Watts, Con; </t>
  </si>
  <si>
    <t xml:space="preserve">Mark Strahl, Con; </t>
  </si>
  <si>
    <t>Cathy McLeod, Con; (or Bill Sundu, NDP) (or Steve Powrie, Lib)</t>
  </si>
  <si>
    <t xml:space="preserve">Todd Doherty, Con; Tracy Calogheros, Lib; </t>
  </si>
  <si>
    <t>Bob Zimmer, Con; (or Elizabeth Biggar, Green)</t>
  </si>
  <si>
    <t xml:space="preserve">Dan Albas, Con; Karley Scott, Lib; </t>
  </si>
  <si>
    <t>Wayne Steski, NDP; (David Wikls, Con); (Bill Green, Green;)</t>
  </si>
  <si>
    <t xml:space="preserve">Murray Rankin, NDP; Jo-Ann Roberts, Green; </t>
  </si>
  <si>
    <t xml:space="preserve">Sheila Malcolmson, NDP; </t>
  </si>
  <si>
    <t>Cathay Wagantall, Con; (Elaine Marie Hughes, Green)</t>
  </si>
  <si>
    <t xml:space="preserve">Frank Baylis, Lib; or Valerie Assouline, Con; </t>
  </si>
  <si>
    <t>Marjolaine Boutin-Sweet, NDP; Simon Marchand, Bloc; (or Anne-Marie Saint-Cerny, Green)</t>
  </si>
  <si>
    <t>Eva Nassif, Lib;  or Anthony Mavros, Con</t>
  </si>
  <si>
    <t>The winner-take-all results for the 338 ridings were 184 Liberals, 99 Conservatives, 44 NDP, 10 Bloc, 1 Green</t>
  </si>
  <si>
    <t xml:space="preserve">Brad Trost, Con; Claire Card, NDP; or Cynthia Block, Lib; </t>
  </si>
  <si>
    <t>Kevin A Sorenson , Con; (or Gary Kelly, Green)</t>
  </si>
  <si>
    <t>David Lametti, Lib; Hélène LeBlanc, NDP; Gilbert Paquette, Bloc; (Lorraine Banville, Green)</t>
  </si>
  <si>
    <t>Alistair MacGregor, NDP; or Fran Hunt-Jinnouchi, Green</t>
  </si>
  <si>
    <t>Randall C. Garrison, NDP; David Merner, Lib; or Frances Litman, Green</t>
  </si>
  <si>
    <t>Terry Beech, Lib; or Lynne Quarmby, Green; (or Mike Little, Con) ;</t>
  </si>
  <si>
    <t>William Amos, Lib; Benjamin Woodman, Con; (or Mathieu Ravignat, NDP); (Colin Griffiths, Green)</t>
  </si>
  <si>
    <t>Helene Laverdiere, NDP; Gilles Duceppe, BQ; (Cyrille Giraud, Green)</t>
  </si>
  <si>
    <t>Rachel Blaney, NDP; or Laura Smith, Con; or Brenda Sayers, Green</t>
  </si>
  <si>
    <t>Bardish Chagger, Lib; or Diane Freeman, NDP; or Richard Walsh, Green; (or Peter Braid, Con)</t>
  </si>
  <si>
    <t>Marc Miller, Lib; or Alison Turner, NDP; or Chantal St-Onge, Bloc; (Daniel Green, Green)</t>
  </si>
  <si>
    <t>(Would take more than double Green votes to elect a Green MP)</t>
  </si>
  <si>
    <t>Gord Johns, NDP; John Duncan, Con; or Carrie Powell-Davidson, Lib; or Glenn Sollitt, Green</t>
  </si>
  <si>
    <t>Paul Lefebvre, Lib; (Paul Loewenberg, NDP) (David Robinson, Green)</t>
  </si>
  <si>
    <t>Alexandre Boulerice, NDP; (Sameer Muldeen, Green)</t>
  </si>
  <si>
    <t>Argenteuil—La Petite-Nation (34% in Ottawa-Gatineau CMA)</t>
  </si>
  <si>
    <t>Glengarry—Prescott—Russell (10% in SD&amp;G, 46.2% in Ottawa CMA)</t>
  </si>
  <si>
    <t>West Vancouver—Sunshine Coast—Sea to Sky Country (44.7% in Vancouver CMA)</t>
  </si>
  <si>
    <t>Metropolitan Four 126</t>
  </si>
  <si>
    <t>West outside Metropolitan Vancouver 82</t>
  </si>
  <si>
    <t>Quebec outside metropolitan Montreal and Gatineau CMA 37</t>
  </si>
  <si>
    <t xml:space="preserve">177 Ontario outside Toronto and Ottawa CMA, Quebec outside Montreal and Gatineau CMA, West outside Vancouver CMA </t>
  </si>
  <si>
    <t>Carolyn Bennett, Lib; Marnie MacDougall, Con</t>
  </si>
  <si>
    <t>Gary Anandasangaree, Lib; (Leslyn Lewis, Con)</t>
  </si>
  <si>
    <t>Majid Jawhari, Lib; (Michael Parsa, Con)</t>
  </si>
  <si>
    <t xml:space="preserve">Bernadette Jordan, Lib; </t>
  </si>
  <si>
    <t>Sean Fraser, Lib; or Fred DeLorey, Con</t>
  </si>
  <si>
    <t>Pat Finnigan, Lib; Tilly O'Neill Gordon, Con</t>
  </si>
  <si>
    <t xml:space="preserve">Wayne Long, Lib; or Rodney Weston, Con; AJ Griffin, NDP (female); </t>
  </si>
  <si>
    <t>TJ Harvey, Lib; or Richard Bragdon,Con</t>
  </si>
  <si>
    <t>Steven Blaney, Con; (André Bélisle, Green)</t>
  </si>
  <si>
    <t>Angelo G. Iacono, Liberal; or Gabriel Purcarus, Con</t>
  </si>
  <si>
    <t>Thomas Mulcair, NDP; (or Roger Galland Barou, Green) (or Rodolphe Husny, Con)</t>
  </si>
  <si>
    <t xml:space="preserve">Prince Edward Island 4 (2 +2) </t>
  </si>
  <si>
    <t>A party or independent receiving fewer than 2% of the votes province-wide is removed from the calculation</t>
  </si>
  <si>
    <t>or Gudie Hutchings, Lib;</t>
  </si>
  <si>
    <t>or Nick Whalen, Lib; Jack Harris, NDP</t>
  </si>
  <si>
    <t xml:space="preserve">Mark Eyking, Lib; </t>
  </si>
  <si>
    <t>Quebec outside metropolitan Montreal 40</t>
  </si>
  <si>
    <t>Eastern Quebec, Estrie and Centre-du-Québec 23</t>
  </si>
  <si>
    <t>Rheal Fortin, Bloc; or Pierre Dionne Labelle, NDP;</t>
  </si>
  <si>
    <t xml:space="preserve">Jean-Yves Duclos, Lib; Annick Papillon, NDP; or Charles Mordret, Bloc; </t>
  </si>
  <si>
    <t>Gord Brown, Con; (or Lorraine Rekmans, Green)</t>
  </si>
  <si>
    <t>John McCallum, Lib; (or Senthi Chelliah, NDP)</t>
  </si>
  <si>
    <t xml:space="preserve">Marco Mendicino, Lib; Joe Oliver, Con; </t>
  </si>
  <si>
    <t>Arif Virani, Lib; Peggy Nash, NDP</t>
  </si>
  <si>
    <t>Kirsty Duncan, Lib;</t>
  </si>
  <si>
    <t>Borys Wrzesnewskyj, Lib; or Ted Opitz, Con</t>
  </si>
  <si>
    <t xml:space="preserve">James Maloney, Lib; (Bernard Trottier, Con); </t>
  </si>
  <si>
    <t>Rob Oliphant, Lib; or John Carmichael, Con</t>
  </si>
  <si>
    <t>Tony Clement, Con; or Trisha Cowie, Lib; (Glen Hodgson, Green)</t>
  </si>
  <si>
    <t xml:space="preserve">Peter Fragiskatos, Lib; (Carol Dyck, Green) (Susan Truppe, Con); </t>
  </si>
  <si>
    <t>Jody Wilson-Raybould, Lib; (or Erinn Broshko, Con); (Mira Oreck, NDP)</t>
  </si>
  <si>
    <t xml:space="preserve">Fin Donnelly, NDP; or Tim Laidler, Con; </t>
  </si>
  <si>
    <t>Joyce Murray, Lib; or Blair Lockhart (female), Con</t>
  </si>
  <si>
    <t>Elections Canada totals: Province-wide</t>
  </si>
  <si>
    <t>Scarborough—Don Valley 8 (5+3)</t>
  </si>
  <si>
    <t>Lib bonus 1 from NDP</t>
  </si>
  <si>
    <t>Con bonus 1 from NDP</t>
  </si>
  <si>
    <t xml:space="preserve">Andrew Leslie, Lib; or Royal Galipeau, Con; </t>
  </si>
  <si>
    <t>Pierre Poilievre, Con; (Chris Rodgers, Lib); (Deborah Coyne, Green)</t>
  </si>
  <si>
    <t>Winnipeg 8 (5+3)</t>
  </si>
  <si>
    <t>Niki Ashton, NDP; Rebecca Chartrand, Lib</t>
  </si>
  <si>
    <t>MaryAnn Mihychuk, Lib; Jim Bell, Con</t>
  </si>
  <si>
    <t>Jim Carr, Lib; or Joyce Batemen, Con; or Andrew Park, Green</t>
  </si>
  <si>
    <t>Erin Weir, NDP; Louis Browne, Lib; (Trent Fraser, Con)</t>
  </si>
  <si>
    <t>Andrew Scheer, Con; or Nial Kuyek, NDP; or Della Anaquod, Lib</t>
  </si>
  <si>
    <t>Con bonus 1 from Green</t>
  </si>
  <si>
    <t>Calgary 10 (6+4)</t>
  </si>
  <si>
    <t>Joe Peschisolido, Lib; Kenny Chiu, Con</t>
  </si>
  <si>
    <t>Pam Goldsmith-Jones, Lib; (or John Weston, Con); Ken Melamed, Green</t>
  </si>
  <si>
    <t>NDP bonus 1,  from Con</t>
  </si>
  <si>
    <t>Burnaby—North Shore—Coquitlam—Maple Ridge 8 (5+3)</t>
  </si>
  <si>
    <t>Chaudière-Appalaches—Bas-Saint-Laurent—Gaspésie 8 (5+3)</t>
  </si>
  <si>
    <t>Denis Lemieux, Lib; or Dany Morin, NDP;  (Caroloine Ste-Marie, Con)</t>
  </si>
  <si>
    <t>Karine Trudel, NDP; Jean-Francois Caron, Bloc; (Ursula Larouche, Con)</t>
  </si>
  <si>
    <t>Emmanuel Dubourg, Lib;  (Jason Potasso-Justino, Con)</t>
  </si>
  <si>
    <t>Mario Beaulieu, Bloc; Eve Peclet, NDP; (or Guy Morissette, Con).</t>
  </si>
  <si>
    <t>Ruth Ellen Brosseau, NDP; or Yves Perron, Bloc; or Marianne Foucrault, Con</t>
  </si>
  <si>
    <t>Luc Theriault, Bloc; (or Gisele DesRoches, Con)</t>
  </si>
  <si>
    <t>Greg Fergus, Lib; or Nycole Turmel, NDP</t>
  </si>
  <si>
    <t xml:space="preserve">Steve MacKinnon, Lib; or Françoise Boivin, NDP; </t>
  </si>
  <si>
    <t>Christine Moore, NDP;  Yvon Moreau, Bloc</t>
  </si>
  <si>
    <t>Romeo Saganash, NDP;  (Luc Ferland, Bloc)</t>
  </si>
  <si>
    <t>Stephane Lauzon, Lib; (Chantal Crete, NDP); or Jonathan Beauchamp, Bloc; Maxime Hupe-Labelle, Con</t>
  </si>
  <si>
    <t>Sherry Romanodo, Lib; or Sadia Groguhé, NDP; (Philippe Cloutier, Bloc)</t>
  </si>
  <si>
    <t>Pierre Nantel, NDP; (or Denis Trudel, Bloc)</t>
  </si>
  <si>
    <t xml:space="preserve">Brenda Shanahan, Lib; or Sophie Stanke, Bloc; (Sylvain Chicoine, NDP;) </t>
  </si>
  <si>
    <t>Sylvie Boucher, Con; (Sebastien Dufour, Bloc;) (Jean-Roger Vigneau, Lib); (Jonathan Tremblay, NDP)</t>
  </si>
  <si>
    <t>Chandra Arya, Lib; (or Jean-Luc Cooke, Green)  Andy Wang, Con</t>
  </si>
  <si>
    <t>Jamie Schmale, Con; or Mike Perry, NDP; (Bill McCallum, Green)</t>
  </si>
  <si>
    <t>Kim Rudd, Lib; (or Patricia Sinott, Green)</t>
  </si>
  <si>
    <t xml:space="preserve">Kyle Peterson, Lib; Yvonne Kelly, NDP; or Lois Brown, Con; (or Vanessa Long, Green) </t>
  </si>
  <si>
    <t xml:space="preserve">Bill Blair, Lib; Dan Harris, NDP; </t>
  </si>
  <si>
    <t xml:space="preserve">Salma Zahid, Lib; Roxanne James, Con; </t>
  </si>
  <si>
    <t>Geng Tan, Lib; or Joe Daniel, Con</t>
  </si>
  <si>
    <t>Yasmin Ratansi, Lib; or Maureen Harquail, Con</t>
  </si>
  <si>
    <t>Julie Dzerowicz, Lib; or Andrew Cash, NDP</t>
  </si>
  <si>
    <t>Bill Morneau, Lib; (or Linda McQuaig, NDP;)</t>
  </si>
  <si>
    <t>Chrystia Freeland, Lib; (or Jennifer Hollett, NDP)</t>
  </si>
  <si>
    <t>Nathaniel Erskine-Smith, Lib; (or Matthew Kellway, NDP)</t>
  </si>
  <si>
    <t>Ahmed Mussen, Lib; Mike Sullivan, NDP;</t>
  </si>
  <si>
    <t>Ruby Sahota, Lib; or Martin Singh, NDP; (Parm Gill, Con)</t>
  </si>
  <si>
    <t>Navdeep Bains, Lib; (or Dianne Douglas, NDP)</t>
  </si>
  <si>
    <t>Ramesh Sangha, Lib; or Rosemary Keenan, NDP; or Bal Gosal, Con</t>
  </si>
  <si>
    <t>Lisa Raitt, Con; Alex Anabusi, NDP</t>
  </si>
  <si>
    <t>Omar Alghabra, Lib; or Farheen Khan, NDP; (or Linh Nguyen, Green) (Julius Tiangson, Con)</t>
  </si>
  <si>
    <t>!qra Khalid, Lib; or Michelle Bilek, NDP; or Robert Dechert, Con;</t>
  </si>
  <si>
    <t>David Christopherson, NDP (or Ute Schmid-Jones, Green)</t>
  </si>
  <si>
    <t>Bruce Stanton, Con; Liz Riley, Lib; or Valerie Powell, Green</t>
  </si>
  <si>
    <t>Alex Nuttall, Con; Brian Tamblyn, Lib</t>
  </si>
  <si>
    <t>Phil McColeman, Con; Marc Laferriere, NDP;</t>
  </si>
  <si>
    <t>Marwan Tabbara, Lib; (or David Weber, Green)</t>
  </si>
  <si>
    <t>Dave MacKenzie, Con; or Zoe Kunschner, NDP;(Don McKay, Lib;)</t>
  </si>
  <si>
    <t>Doug Eyolfson, Lib; Steven Fletcher, Con</t>
  </si>
  <si>
    <t>Terry Duguid, Lib; Gordon Giesbrecht, Con;</t>
  </si>
  <si>
    <t>Robert-Falcon Ouelette, Lib; (Pat Martin, NDP);  (or Don Woodstock, Green)</t>
  </si>
  <si>
    <t>Ron Liepert, Con; or Kerry Cundal, Lib</t>
  </si>
  <si>
    <t>John Barlow, Con; (or Romy S. Tittel, Green;)</t>
  </si>
  <si>
    <t>Jenny Kwan, NDP; (Wes Regan, Green)</t>
  </si>
  <si>
    <t>Hedy Fry, Lib; (or Lisa Barrett, Green)</t>
  </si>
  <si>
    <t>Alberta 34 (21+13), 4 regions @ 11.3</t>
  </si>
  <si>
    <t>The UK's Jenkins Report proposed regions averaging 8.25 MPs, a more moderate model of proportional representation.</t>
  </si>
  <si>
    <t>Colin Fraser, Lib; Arnold LeBlanc, Con; (or Clark Walton, Green)</t>
  </si>
  <si>
    <t>(Robert Chisholm, NDP); Darren Fisher, Lib; (Brynn Nheiley, Green)</t>
  </si>
  <si>
    <t>Geoff Regan, Lib; (or Richard Zurawski, Green)</t>
  </si>
  <si>
    <t>Larry Miller, Con; or Kimberley Love, Lib; (or Chris Albinati, Green)</t>
  </si>
  <si>
    <t>Shaun Chen, Lib; or Rathika Sitsabaiesan, NDP; or Ravinder Malhi, Con</t>
  </si>
  <si>
    <t>Matt Jenereux, Con;  or Tariq Chaudary, Lib</t>
  </si>
  <si>
    <t>Blake Richards, Con; or Marlo Raynolds, Lib; (or Joanne Boissonneault, NDP); (Mike MacDonald, Green)</t>
  </si>
  <si>
    <t>Jim Hillyer, Con; or Glen Allan, Lib</t>
  </si>
  <si>
    <t>Rachael Harder, Con; Cheryl Meheden, NDP; (or Mike Pyne, Lib)</t>
  </si>
  <si>
    <t xml:space="preserve">Mike Lake, Con; or Jacqueline Biollo, Lib; </t>
  </si>
  <si>
    <t>Michael Cooper, Con; (Brent Rathgeber, Ind); or Beatrice Ghettuba, Lib</t>
  </si>
  <si>
    <t>Jim Eglinski, Con; or Ryan Maguhn, Lib</t>
  </si>
  <si>
    <t>Larry Maguire, Con; Jodi Wyman, Lib; (David Neufeld, Green)</t>
  </si>
  <si>
    <t>Ted Falk, Con; or Terry Hayward, Lib</t>
  </si>
  <si>
    <t>James Bezan, Con; or Joanne Levy, Lib</t>
  </si>
  <si>
    <t>Cheryl Hardcastle, NDP; or Frank Schiller, Lib</t>
  </si>
  <si>
    <t>Kellie Leitch, Con; or Mike MacEachern, Lib; or JoAnne Fleming, Green</t>
  </si>
  <si>
    <t>Ziad Aboultaif, Con; or Sukhdev Aujla, Lib</t>
  </si>
  <si>
    <t>Mel Arnold, Con; or Cindy Derkaz, Lib</t>
  </si>
  <si>
    <t>John Nater, Con; Ethan Rabidoux, NDP; or Stephen McCotter, Lib</t>
  </si>
  <si>
    <t>Robert Sopuck, Con; or Kate Storey, Green; or Ray Piché, Lib</t>
  </si>
  <si>
    <t>or Karen Louise Vecchio, Con; or Lori Baldwin-Sands, Lib;</t>
  </si>
  <si>
    <t>Nickel Belt (84% in Sudbury District)</t>
  </si>
  <si>
    <t>Raj Saini, Lib; Susan Cadell, NDP; (Stephen Woodworth, Con);</t>
  </si>
  <si>
    <t>Elections Canada total</t>
  </si>
  <si>
    <t>Elections Canada totals</t>
  </si>
  <si>
    <t>Montreal-nord—Laval 8 (5+3)</t>
  </si>
  <si>
    <t>Montreal-est 8 (5+3)</t>
  </si>
  <si>
    <t>Anju Dhillon, Lib; Isabelle Morin, NDP;  (Daniela Chivu, Con)</t>
  </si>
  <si>
    <t>Marc Garneau, Lib; or James Hughes, NDP</t>
  </si>
  <si>
    <t>Yves Robillard, Lib; Patrice Jasmin-Tremblay, Bloc; (or Nicolas Makridis, Con)</t>
  </si>
  <si>
    <t xml:space="preserve">Meleanie Joly, Lib;  Maria Mourani, NDP; </t>
  </si>
  <si>
    <t>Simon Marcil, Bloc; Mylène Freeman, NDP</t>
  </si>
  <si>
    <t>Outaouais—Abitibi-Témiscamingue—Nord 6 (4+2)</t>
  </si>
  <si>
    <t xml:space="preserve">Longueuil—Suroît 10 (6+4) </t>
  </si>
  <si>
    <t>Montérégie-est—Estrie 6 (4+2)</t>
  </si>
  <si>
    <t>Anne Minh-Thu Quach, NDP; or Claude DeBellefeuille, Bloc</t>
  </si>
  <si>
    <t xml:space="preserve">Peter Schiefke,Lib; Marc Boudreau, Con; </t>
  </si>
  <si>
    <t xml:space="preserve">Alexandra Mendès, Lib; or Qais Hamidi, Con; or Hoang Mai, NDP; </t>
  </si>
  <si>
    <t xml:space="preserve">Michel Picard, Lib; or Djaouida Sellah, NDP; Catherine Fournier, Bloc; </t>
  </si>
  <si>
    <t xml:space="preserve">Jean Rioux, Lib; Denis Hurtubise, Bloc; (Hans Marotte, NDP); </t>
  </si>
  <si>
    <t>Brigitte Sansoucy, NDP; Réjean Léveillé, Con; or Michel Filion, Bloc</t>
  </si>
  <si>
    <t>Pierre Breton, Lib;  (or Jocelyn Beaudoin, Bloc); (Sylvie Fontaine, Con)</t>
  </si>
  <si>
    <t>Mauricie—Centre-du-Québec 6 (4+2)</t>
  </si>
  <si>
    <t xml:space="preserve">This simulation assumes the threshold is 2% in all provinces, comparable to 4% if votes for the smaller party doubled under PR. </t>
  </si>
  <si>
    <t>York Region 10 (6+4)</t>
  </si>
  <si>
    <t xml:space="preserve">Central Ontario (Barrie—Owen Sound) 6 (4+2) </t>
  </si>
  <si>
    <t>Windsor—Sarnia 6 (4+2)</t>
  </si>
  <si>
    <t xml:space="preserve">London-Oxford-Perth-Huron 7 (4+3) </t>
  </si>
  <si>
    <t>Peter Van Loan, Con; or Sylvia Gerl NDP; (Mark Viitala, Green)</t>
  </si>
  <si>
    <t>Waterloo-Wellington-Dufferin 8 (5+3)</t>
  </si>
  <si>
    <t>David Sweet, Con; or Jennifer Stebbing, Lib</t>
  </si>
  <si>
    <t xml:space="preserve">Bryan May, Lib; Gary Goodyear, Con; </t>
  </si>
  <si>
    <t xml:space="preserve">(David Tilson, Con;) (Nancy Urekar, Green); </t>
  </si>
  <si>
    <t xml:space="preserve">Lloyd Longfield, Lib; (Gord Miller, Green;) </t>
  </si>
  <si>
    <t>Marilyn Gladu, Con; (Jason Wayne McMichael, NDP); or Dave McPail, Lib</t>
  </si>
  <si>
    <t>Laurentides—Lanaudière 9 (5+4)</t>
  </si>
  <si>
    <t xml:space="preserve">Northern Ontario 9 (6 + 3) </t>
  </si>
  <si>
    <t>Manitoba 14 (9+5) 2 regions @ 7</t>
  </si>
  <si>
    <t>Saskatchewan 14 (9+5) 2 regons @ 7</t>
  </si>
  <si>
    <t>Quebec 78 (49+29) 10 regions @ 7.8</t>
  </si>
  <si>
    <t>Vancouver-Richmond-Delta 9 (5+4)</t>
  </si>
  <si>
    <t>Surrey—Fraser Valley 9 (5+4)</t>
  </si>
  <si>
    <t>British Columbia 42 (25+17), 5 regions @10.5</t>
  </si>
  <si>
    <t>In this model eight present ridings generally become five larger ridings. Local ridings are usually 60% bigger than today.</t>
  </si>
  <si>
    <t xml:space="preserve">If we had used province-wide perfect proportionality for 338 MPs, the results would have been: Liberal 137, Conservative 109, NDP 67, Bloc 15, Green 10 </t>
  </si>
  <si>
    <t xml:space="preserve">This is a projection of the result on the votes cast in 2015, with districts typically 8.07 MPs, outside PEI </t>
  </si>
  <si>
    <t>Ottawa—Cornwall 10 (6+4)</t>
  </si>
  <si>
    <t xml:space="preserve">East Central Ontario (Kingston—Peterborough area) 9 (6+3) </t>
  </si>
  <si>
    <t xml:space="preserve">Durham—Rouge Park 6 (4+2) </t>
  </si>
  <si>
    <t xml:space="preserve">North York—Etobicoke 8 (5+3) </t>
  </si>
  <si>
    <t>Mark Gerretsen, Lib; or Daniel Beals, NDP; (Nathan Townsend, Green)</t>
  </si>
  <si>
    <t>Lib bonus 3, NDP bonus 1, from Green 3, from Con 1</t>
  </si>
  <si>
    <t>Ontario 121 (76+45) 15 regions @ 8.1</t>
  </si>
  <si>
    <t>(Doubled Green votes would elect a Green MP)</t>
  </si>
  <si>
    <t>Regina—South Saskatchewan 6 (4+2)</t>
  </si>
  <si>
    <t>Saskatoon—North Saskatchewan 8 (5+3)</t>
  </si>
  <si>
    <t>(Note: incl. S 1/2 of Moose Jaw and S 1/2 of Yorkton)</t>
  </si>
  <si>
    <t xml:space="preserve">South &amp; Central Alberta 8 (5+3) </t>
  </si>
  <si>
    <t>Len Webber, Con; Matt Grant, Lib; (Natalie Odd, Green)</t>
  </si>
  <si>
    <t>Pat Kelly, Con; or Nirmala Naidoo, Lib</t>
  </si>
  <si>
    <t>Canada 338 (212+126) (42 regions @ 7.98 each)</t>
  </si>
  <si>
    <t>Each region (other than the special case of Newfoundland and Labrador) has an average of 62.2% of its MPs as local MPs, while 37.8% of MPs are elected from regions.</t>
  </si>
  <si>
    <t>"MODERATE PROPORTIONALITY" Moderate Mixed member variation</t>
  </si>
  <si>
    <t>Edmonton 10 (6+4)</t>
  </si>
  <si>
    <t>Northern Alberta 6 (4+2)</t>
  </si>
  <si>
    <t>NDP bonus 1, from Green 1</t>
  </si>
  <si>
    <t>Toronto</t>
  </si>
  <si>
    <t xml:space="preserve">Brampton—Mississauga North 7 (4+3) </t>
  </si>
  <si>
    <t>Mississauga—Halton 8 (5+3)</t>
  </si>
  <si>
    <t xml:space="preserve">Hamilton—Niagara—Brant 11 (7+4) </t>
  </si>
  <si>
    <t xml:space="preserve">Montreal-ouest 6 (4+2) </t>
  </si>
  <si>
    <t>Manitoba North and South 6 (4+2)</t>
  </si>
  <si>
    <t>Lib bonus 3, NDP bonus 1, from Green 2, from Con 1, from Bloc 1</t>
  </si>
  <si>
    <t>Lib bonus 8, NDP bonus 3, from Green 7, from Con 3, from Bloc 1</t>
  </si>
  <si>
    <t>In this simulation, due to smallish 8-MP regions and 62.2% local seats, the results for 338 MPs are: 145 Liberals, 106 Conservatives, 70 NDP, 14 Bloc, and 3 Greens.</t>
  </si>
  <si>
    <t>If the Green vote doubled (as it likely would under PR), Green voters would deserve to elect 22 MPs and would likely elect 16 (along with  144 Liberals, 101 Conservatives, 63 NDP, and 14 Bloc)</t>
  </si>
  <si>
    <t>Michel Boudrias, Bloc; (or Charmaine Borg, NDP); (Michel Surprenant, Con)</t>
  </si>
  <si>
    <t>Linda Lapointe, Lib; or Laurin Liu, NDP; Felic Pinel, BQ; or Erick Gauthier, Con</t>
  </si>
  <si>
    <t>Monique Pauze, Bloc;  Jonathan Lefebvre, Cons</t>
  </si>
  <si>
    <t>Ramez Ayoub, Lib; (Alain Giguère, NDP); or Manuel Puga, Con; (Andrew Carkner, Green)</t>
  </si>
  <si>
    <t>Bev Shipley, Con; (or Ken Filson, Lib)</t>
  </si>
  <si>
    <t>Robert Aubin, NDP; or Yvon Boivin, Lib</t>
  </si>
  <si>
    <t>François Choquette, NDP; Pierre Côté, Liberal; (Diane Bourgeois, Bloc;) (Emile Coderre, Green)</t>
  </si>
  <si>
    <t>Alain Rayes, Con; Marc Desmarais, Lib</t>
  </si>
  <si>
    <t>Gagan Sikand, Lib; Brad Butt, Con; (Chris Hill, Green)</t>
  </si>
  <si>
    <t>Sonia Sidhu, Lib; or Kyle Seeback, Con</t>
  </si>
  <si>
    <t>John Oliver, Lib; or Terence Young, Con</t>
  </si>
  <si>
    <t>Faycal El-Khoury, Lib; Roland Dick, Con; or Nancy Redhead, Bloc</t>
  </si>
  <si>
    <t>or Bobby Morrissey, Lib; Gail Shea, Con; or Herb Dickieson, NDP</t>
  </si>
  <si>
    <t>Arnold Viersen, Con; Former AFN Regional Chief Cameron Alexis, NDP</t>
  </si>
  <si>
    <t>Toronto Central 8 (5+3)</t>
  </si>
  <si>
    <t>Ineffective votes: west</t>
  </si>
  <si>
    <t>Ineffective votes: southwest and west-central Ontario</t>
  </si>
  <si>
    <t>(In ET + .6 of KSP Con wins)</t>
  </si>
  <si>
    <t>(Assume Swan River has enough NDP votes)</t>
  </si>
  <si>
    <t>(Assume SW + .6 SU goes NDP)</t>
  </si>
  <si>
    <t>Metro Vancouver 23</t>
  </si>
  <si>
    <t>Barrie-Owen Sound-Huron-Perth-Oxford 9</t>
  </si>
  <si>
    <t>Renfrew-Lanark-Leeds</t>
  </si>
  <si>
    <t>Montérégie 14</t>
  </si>
  <si>
    <t>Mauricie—Centre-du-Québec—Estrie 8</t>
  </si>
  <si>
    <t>Lower Mainland 26</t>
  </si>
  <si>
    <t>Brampton 5</t>
  </si>
  <si>
    <t>Northwest of Brampton 11</t>
  </si>
  <si>
    <t>Mississauga 6</t>
  </si>
  <si>
    <t>Brome—Missisquoi (62.6% in Montérégie, 29% in Sherbrooke CMA)</t>
  </si>
  <si>
    <t>Richmond—Arthabaska (66.6% C-du-Q, 33.4% Estrie)(5% in Sherbrooke CMA)</t>
  </si>
  <si>
    <t>Victoria region 4</t>
  </si>
  <si>
    <t>Nanaimo--North Island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</si>
</sst>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0.0000"/>
  </numFmts>
  <fonts count="29" x14ac:knownFonts="1">
    <font>
      <sz val="10"/>
      <name val="Arial"/>
    </font>
    <font>
      <sz val="10"/>
      <name val="Arial"/>
      <family val="2"/>
    </font>
    <font>
      <sz val="10"/>
      <name val="Arial"/>
      <family val="2"/>
    </font>
    <font>
      <b/>
      <sz val="10"/>
      <name val="Arial"/>
      <family val="2"/>
    </font>
    <font>
      <i/>
      <sz val="10"/>
      <name val="Arial"/>
      <family val="2"/>
    </font>
    <font>
      <sz val="9"/>
      <color indexed="8"/>
      <name val="Arial"/>
      <family val="2"/>
    </font>
    <font>
      <b/>
      <sz val="9"/>
      <color indexed="8"/>
      <name val="Arial"/>
      <family val="2"/>
    </font>
    <font>
      <sz val="9"/>
      <name val="Arial"/>
      <family val="2"/>
    </font>
    <font>
      <b/>
      <sz val="14"/>
      <name val="Arial"/>
      <family val="2"/>
    </font>
    <font>
      <b/>
      <sz val="12"/>
      <name val="Arial"/>
      <family val="2"/>
    </font>
    <font>
      <sz val="10"/>
      <name val="Arial"/>
      <family val="2"/>
    </font>
    <font>
      <b/>
      <sz val="10"/>
      <name val="Arial"/>
      <family val="2"/>
    </font>
    <font>
      <b/>
      <sz val="10"/>
      <color indexed="8"/>
      <name val="Arial"/>
      <family val="2"/>
    </font>
    <font>
      <sz val="9"/>
      <color indexed="8"/>
      <name val="Arial"/>
      <family val="2"/>
    </font>
    <font>
      <sz val="10"/>
      <color indexed="8"/>
      <name val="Arial"/>
      <family val="2"/>
    </font>
    <font>
      <b/>
      <i/>
      <sz val="10"/>
      <name val="Arial"/>
      <family val="2"/>
    </font>
    <font>
      <b/>
      <sz val="9"/>
      <name val="Arial"/>
      <family val="2"/>
    </font>
    <font>
      <sz val="10"/>
      <color rgb="FF333333"/>
      <name val="Arial"/>
      <family val="2"/>
    </font>
    <font>
      <sz val="10"/>
      <color rgb="FF000000"/>
      <name val="Arial"/>
      <family val="2"/>
    </font>
    <font>
      <sz val="10"/>
      <color rgb="FF222222"/>
      <name val="Arial"/>
      <family val="2"/>
    </font>
    <font>
      <sz val="9"/>
      <color rgb="FF222222"/>
      <name val="Arial"/>
      <family val="2"/>
    </font>
    <font>
      <b/>
      <sz val="10"/>
      <color rgb="FF222222"/>
      <name val="Arial"/>
      <family val="2"/>
    </font>
    <font>
      <sz val="9"/>
      <color rgb="FF000000"/>
      <name val="Verdana"/>
      <family val="2"/>
    </font>
    <font>
      <b/>
      <sz val="10"/>
      <color rgb="FF000000"/>
      <name val="Arial"/>
      <family val="2"/>
    </font>
    <font>
      <sz val="10"/>
      <color rgb="FF000000"/>
      <name val="Verdana"/>
      <family val="2"/>
    </font>
    <font>
      <sz val="9"/>
      <color rgb="FF000000"/>
      <name val="Arial"/>
      <family val="2"/>
    </font>
    <font>
      <b/>
      <sz val="9"/>
      <color rgb="FF000000"/>
      <name val="Arial"/>
      <family val="2"/>
    </font>
    <font>
      <sz val="10"/>
      <name val="Arial"/>
      <family val="2"/>
    </font>
    <font>
      <i/>
      <sz val="9"/>
      <name val="Arial"/>
      <family val="2"/>
    </font>
  </fonts>
  <fills count="2">
    <fill>
      <patternFill patternType="none"/>
    </fill>
    <fill>
      <patternFill patternType="gray125"/>
    </fill>
  </fills>
  <borders count="2">
    <border>
      <left/>
      <right/>
      <top/>
      <bottom/>
      <diagonal/>
    </border>
    <border>
      <left style="medium">
        <color rgb="FFFFCC99"/>
      </left>
      <right style="medium">
        <color rgb="FFFFCC99"/>
      </right>
      <top/>
      <bottom style="medium">
        <color rgb="FFFFCC99"/>
      </bottom>
      <diagonal/>
    </border>
  </borders>
  <cellStyleXfs count="2">
    <xf numFmtId="0" fontId="0" fillId="0" borderId="0"/>
    <xf numFmtId="43" fontId="27" fillId="0" borderId="0" applyFont="0" applyFill="0" applyBorder="0" applyAlignment="0" applyProtection="0"/>
  </cellStyleXfs>
  <cellXfs count="64">
    <xf numFmtId="0" fontId="0" fillId="0" borderId="0" xfId="0"/>
    <xf numFmtId="0" fontId="2" fillId="0" borderId="0" xfId="0" applyNumberFormat="1" applyFont="1" applyFill="1" applyBorder="1" applyAlignment="1" applyProtection="1">
      <protection locked="0"/>
    </xf>
    <xf numFmtId="0" fontId="3" fillId="0" borderId="0" xfId="0" applyNumberFormat="1" applyFont="1" applyFill="1" applyBorder="1" applyAlignment="1" applyProtection="1">
      <protection locked="0"/>
    </xf>
    <xf numFmtId="0" fontId="4" fillId="0" borderId="0" xfId="0" applyNumberFormat="1" applyFont="1" applyFill="1" applyBorder="1" applyAlignment="1" applyProtection="1">
      <protection locked="0"/>
    </xf>
    <xf numFmtId="3" fontId="3" fillId="0" borderId="0" xfId="0" applyNumberFormat="1" applyFont="1" applyFill="1" applyBorder="1" applyAlignment="1" applyProtection="1">
      <protection locked="0"/>
    </xf>
    <xf numFmtId="3" fontId="2" fillId="0" borderId="0" xfId="0" applyNumberFormat="1" applyFont="1" applyFill="1" applyBorder="1" applyAlignment="1" applyProtection="1">
      <protection locked="0"/>
    </xf>
    <xf numFmtId="0" fontId="5" fillId="0" borderId="0" xfId="0" applyNumberFormat="1" applyFont="1" applyFill="1" applyBorder="1" applyAlignment="1" applyProtection="1">
      <protection locked="0"/>
    </xf>
    <xf numFmtId="3" fontId="5" fillId="0" borderId="0" xfId="0" applyNumberFormat="1" applyFont="1" applyFill="1" applyBorder="1" applyAlignment="1" applyProtection="1">
      <protection locked="0"/>
    </xf>
    <xf numFmtId="3" fontId="6" fillId="0" borderId="0" xfId="0" applyNumberFormat="1" applyFont="1" applyFill="1" applyBorder="1" applyAlignment="1" applyProtection="1">
      <protection locked="0"/>
    </xf>
    <xf numFmtId="0" fontId="2" fillId="0" borderId="0" xfId="0" applyNumberFormat="1" applyFont="1" applyFill="1" applyBorder="1" applyAlignment="1" applyProtection="1">
      <alignment horizontal="left"/>
      <protection locked="0"/>
    </xf>
    <xf numFmtId="0" fontId="7" fillId="0" borderId="0" xfId="0" applyNumberFormat="1" applyFont="1" applyFill="1" applyBorder="1" applyAlignment="1" applyProtection="1">
      <alignment horizontal="right"/>
      <protection locked="0"/>
    </xf>
    <xf numFmtId="0" fontId="7" fillId="0" borderId="0" xfId="0" applyNumberFormat="1" applyFont="1" applyFill="1" applyBorder="1" applyAlignment="1" applyProtection="1">
      <protection locked="0"/>
    </xf>
    <xf numFmtId="0" fontId="2" fillId="0" borderId="0" xfId="0" applyNumberFormat="1" applyFont="1" applyFill="1" applyBorder="1" applyAlignment="1" applyProtection="1">
      <alignment horizontal="right"/>
      <protection locked="0"/>
    </xf>
    <xf numFmtId="0" fontId="3" fillId="0" borderId="0" xfId="0" applyNumberFormat="1" applyFont="1" applyFill="1" applyBorder="1" applyAlignment="1" applyProtection="1">
      <alignment horizontal="right"/>
      <protection locked="0"/>
    </xf>
    <xf numFmtId="0" fontId="8" fillId="0" borderId="0" xfId="0" applyNumberFormat="1" applyFont="1" applyFill="1" applyBorder="1" applyAlignment="1" applyProtection="1">
      <protection locked="0"/>
    </xf>
    <xf numFmtId="0" fontId="9" fillId="0" borderId="0" xfId="0" applyNumberFormat="1" applyFont="1" applyFill="1" applyBorder="1" applyAlignment="1" applyProtection="1">
      <protection locked="0"/>
    </xf>
    <xf numFmtId="0" fontId="3" fillId="0" borderId="0" xfId="0" applyNumberFormat="1" applyFont="1" applyFill="1" applyBorder="1" applyAlignment="1" applyProtection="1">
      <alignment horizontal="center"/>
      <protection locked="0"/>
    </xf>
    <xf numFmtId="0" fontId="2" fillId="0" borderId="0" xfId="0" applyNumberFormat="1" applyFont="1" applyFill="1" applyBorder="1" applyAlignment="1" applyProtection="1">
      <alignment horizontal="center"/>
      <protection locked="0"/>
    </xf>
    <xf numFmtId="0" fontId="10" fillId="0" borderId="0" xfId="0" applyNumberFormat="1" applyFont="1" applyFill="1" applyBorder="1" applyAlignment="1" applyProtection="1">
      <protection locked="0"/>
    </xf>
    <xf numFmtId="0" fontId="11" fillId="0" borderId="0" xfId="0" applyNumberFormat="1" applyFont="1" applyFill="1" applyBorder="1" applyAlignment="1" applyProtection="1">
      <protection locked="0"/>
    </xf>
    <xf numFmtId="0" fontId="10" fillId="0" borderId="0" xfId="0" applyNumberFormat="1" applyFont="1" applyFill="1" applyBorder="1" applyAlignment="1" applyProtection="1">
      <alignment horizontal="right"/>
      <protection locked="0"/>
    </xf>
    <xf numFmtId="0" fontId="17" fillId="0" borderId="0" xfId="0" applyFont="1"/>
    <xf numFmtId="0" fontId="12" fillId="0" borderId="0" xfId="0" applyNumberFormat="1" applyFont="1" applyFill="1" applyBorder="1" applyAlignment="1" applyProtection="1">
      <protection locked="0"/>
    </xf>
    <xf numFmtId="0" fontId="18" fillId="0" borderId="0" xfId="0" applyFont="1"/>
    <xf numFmtId="3" fontId="13" fillId="0" borderId="0" xfId="0" applyNumberFormat="1" applyFont="1" applyFill="1" applyBorder="1" applyAlignment="1" applyProtection="1">
      <protection locked="0"/>
    </xf>
    <xf numFmtId="3" fontId="14" fillId="0" borderId="0" xfId="0" applyNumberFormat="1" applyFont="1" applyFill="1" applyBorder="1" applyAlignment="1" applyProtection="1">
      <protection locked="0"/>
    </xf>
    <xf numFmtId="3" fontId="10" fillId="0" borderId="0" xfId="0" applyNumberFormat="1" applyFont="1" applyFill="1" applyBorder="1" applyAlignment="1" applyProtection="1">
      <protection locked="0"/>
    </xf>
    <xf numFmtId="0" fontId="1" fillId="0" borderId="0" xfId="0" applyNumberFormat="1" applyFont="1" applyFill="1" applyBorder="1" applyAlignment="1" applyProtection="1">
      <protection locked="0"/>
    </xf>
    <xf numFmtId="0" fontId="1" fillId="0" borderId="0" xfId="0" applyFont="1"/>
    <xf numFmtId="3" fontId="1" fillId="0" borderId="0" xfId="0" applyNumberFormat="1" applyFont="1" applyFill="1" applyBorder="1" applyAlignment="1" applyProtection="1">
      <protection locked="0"/>
    </xf>
    <xf numFmtId="0" fontId="1" fillId="0" borderId="0" xfId="0" applyNumberFormat="1" applyFont="1" applyFill="1" applyBorder="1" applyAlignment="1" applyProtection="1">
      <alignment wrapText="1"/>
      <protection locked="0"/>
    </xf>
    <xf numFmtId="0" fontId="15" fillId="0" borderId="0" xfId="0" applyNumberFormat="1" applyFont="1" applyFill="1" applyBorder="1" applyAlignment="1" applyProtection="1">
      <protection locked="0"/>
    </xf>
    <xf numFmtId="0" fontId="16" fillId="0" borderId="0" xfId="0" applyNumberFormat="1" applyFont="1" applyFill="1" applyBorder="1" applyAlignment="1" applyProtection="1">
      <protection locked="0"/>
    </xf>
    <xf numFmtId="0" fontId="1" fillId="0" borderId="0" xfId="0" applyNumberFormat="1" applyFont="1" applyFill="1" applyBorder="1" applyAlignment="1" applyProtection="1">
      <alignment horizontal="center"/>
      <protection locked="0"/>
    </xf>
    <xf numFmtId="0" fontId="3" fillId="0" borderId="0" xfId="0" applyFont="1" applyAlignment="1">
      <alignment horizontal="right"/>
    </xf>
    <xf numFmtId="0" fontId="19" fillId="0" borderId="0" xfId="0" applyFont="1"/>
    <xf numFmtId="3" fontId="19" fillId="0" borderId="0" xfId="0" applyNumberFormat="1" applyFont="1"/>
    <xf numFmtId="3" fontId="21" fillId="0" borderId="0" xfId="0" applyNumberFormat="1" applyFont="1"/>
    <xf numFmtId="0" fontId="19" fillId="0" borderId="1" xfId="0" applyFont="1" applyBorder="1" applyAlignment="1">
      <alignment horizontal="right" vertical="center" wrapText="1"/>
    </xf>
    <xf numFmtId="3" fontId="20" fillId="0" borderId="0" xfId="0" applyNumberFormat="1" applyFont="1" applyAlignment="1">
      <alignment horizontal="right" vertical="center"/>
    </xf>
    <xf numFmtId="3" fontId="19" fillId="0" borderId="0" xfId="0" applyNumberFormat="1" applyFont="1" applyAlignment="1">
      <alignment horizontal="right" vertical="center"/>
    </xf>
    <xf numFmtId="0" fontId="19" fillId="0" borderId="0" xfId="0" applyFont="1" applyAlignment="1">
      <alignment horizontal="right" vertical="center"/>
    </xf>
    <xf numFmtId="0" fontId="3" fillId="0" borderId="0" xfId="0" applyNumberFormat="1" applyFont="1" applyFill="1" applyBorder="1" applyAlignment="1" applyProtection="1">
      <alignment horizontal="left"/>
      <protection locked="0"/>
    </xf>
    <xf numFmtId="0" fontId="1" fillId="0" borderId="0" xfId="0" applyNumberFormat="1" applyFont="1" applyFill="1" applyBorder="1" applyAlignment="1" applyProtection="1">
      <alignment horizontal="right"/>
      <protection locked="0"/>
    </xf>
    <xf numFmtId="3" fontId="2" fillId="0" borderId="0" xfId="0" applyNumberFormat="1" applyFont="1" applyFill="1" applyBorder="1" applyAlignment="1" applyProtection="1">
      <alignment horizontal="right"/>
      <protection locked="0"/>
    </xf>
    <xf numFmtId="3" fontId="22" fillId="0" borderId="0" xfId="0" applyNumberFormat="1" applyFont="1"/>
    <xf numFmtId="0" fontId="22" fillId="0" borderId="0" xfId="0" applyFont="1"/>
    <xf numFmtId="3" fontId="23" fillId="0" borderId="0" xfId="0" applyNumberFormat="1" applyFont="1"/>
    <xf numFmtId="3" fontId="7" fillId="0" borderId="0" xfId="0" applyNumberFormat="1" applyFont="1"/>
    <xf numFmtId="0" fontId="7" fillId="0" borderId="0" xfId="0" applyFont="1"/>
    <xf numFmtId="3" fontId="3" fillId="0" borderId="0" xfId="0" applyNumberFormat="1" applyFont="1"/>
    <xf numFmtId="3" fontId="18" fillId="0" borderId="0" xfId="0" applyNumberFormat="1" applyFont="1"/>
    <xf numFmtId="3" fontId="24" fillId="0" borderId="0" xfId="0" applyNumberFormat="1" applyFont="1"/>
    <xf numFmtId="3" fontId="25" fillId="0" borderId="0" xfId="0" applyNumberFormat="1" applyFont="1"/>
    <xf numFmtId="3" fontId="26" fillId="0" borderId="0" xfId="0" applyNumberFormat="1" applyFont="1"/>
    <xf numFmtId="3" fontId="12" fillId="0" borderId="0" xfId="0" applyNumberFormat="1" applyFont="1" applyFill="1" applyBorder="1" applyAlignment="1" applyProtection="1">
      <protection locked="0"/>
    </xf>
    <xf numFmtId="3" fontId="1" fillId="0" borderId="0" xfId="0" applyNumberFormat="1" applyFont="1"/>
    <xf numFmtId="0" fontId="1" fillId="0" borderId="0" xfId="0" applyNumberFormat="1" applyFont="1" applyFill="1" applyBorder="1" applyAlignment="1" applyProtection="1">
      <alignment horizontal="left"/>
      <protection locked="0"/>
    </xf>
    <xf numFmtId="0" fontId="14" fillId="0" borderId="0" xfId="0" applyNumberFormat="1" applyFont="1" applyFill="1" applyBorder="1" applyAlignment="1" applyProtection="1">
      <protection locked="0"/>
    </xf>
    <xf numFmtId="0" fontId="25" fillId="0" borderId="0" xfId="0" applyFont="1"/>
    <xf numFmtId="1" fontId="19" fillId="0" borderId="0" xfId="1" applyNumberFormat="1" applyFont="1"/>
    <xf numFmtId="164" fontId="3" fillId="0" borderId="0" xfId="0" applyNumberFormat="1" applyFont="1" applyFill="1" applyBorder="1" applyAlignment="1" applyProtection="1">
      <protection locked="0"/>
    </xf>
    <xf numFmtId="0" fontId="4" fillId="0" borderId="0" xfId="0" applyFont="1" applyAlignment="1">
      <alignment vertical="center"/>
    </xf>
    <xf numFmtId="0" fontId="28" fillId="0" borderId="0" xfId="0" applyNumberFormat="1" applyFont="1" applyFill="1" applyBorder="1" applyAlignment="1" applyProtection="1">
      <protection locked="0"/>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T546"/>
  <sheetViews>
    <sheetView tabSelected="1" topLeftCell="A424" zoomScaleNormal="100" workbookViewId="0">
      <selection activeCell="A459" sqref="A459"/>
    </sheetView>
  </sheetViews>
  <sheetFormatPr defaultRowHeight="12.75" x14ac:dyDescent="0.2"/>
  <cols>
    <col min="1" max="1" width="51" style="1" customWidth="1"/>
    <col min="2" max="2" width="9.7109375" style="1" customWidth="1"/>
    <col min="3" max="3" width="10.5703125" style="1" customWidth="1"/>
    <col min="4" max="4" width="9.5703125" style="1" customWidth="1"/>
    <col min="5" max="5" width="10.28515625" style="1" customWidth="1"/>
    <col min="6" max="6" width="10.5703125" style="1" customWidth="1"/>
    <col min="7" max="7" width="9.28515625" style="1" customWidth="1"/>
    <col min="8" max="8" width="10.140625" style="1" customWidth="1"/>
    <col min="9" max="75" width="0" style="1" hidden="1" customWidth="1"/>
    <col min="76" max="92" width="4" style="1" customWidth="1"/>
    <col min="93" max="98" width="5" style="1" customWidth="1"/>
    <col min="99" max="99" width="7" style="1" customWidth="1"/>
    <col min="100" max="100" width="8.28515625" style="1" customWidth="1"/>
    <col min="101" max="101" width="7.7109375" style="1" customWidth="1"/>
    <col min="102" max="102" width="8" style="1" customWidth="1"/>
    <col min="103" max="104" width="7" style="1" customWidth="1"/>
    <col min="105" max="110" width="5" style="1" customWidth="1"/>
    <col min="112" max="112" width="8" customWidth="1"/>
    <col min="113" max="113" width="7.7109375" customWidth="1"/>
    <col min="114" max="114" width="8" customWidth="1"/>
    <col min="115" max="116" width="7.85546875" customWidth="1"/>
    <col min="117" max="117" width="46.7109375" style="1" customWidth="1"/>
  </cols>
  <sheetData>
    <row r="1" spans="1:118" ht="18" x14ac:dyDescent="0.25">
      <c r="A1" s="14" t="s">
        <v>778</v>
      </c>
    </row>
    <row r="2" spans="1:118" x14ac:dyDescent="0.2">
      <c r="A2" s="27"/>
    </row>
    <row r="3" spans="1:118" ht="18" x14ac:dyDescent="0.25">
      <c r="A3" s="14" t="s">
        <v>761</v>
      </c>
      <c r="B3" s="2"/>
      <c r="C3" s="2"/>
      <c r="D3" s="2"/>
      <c r="E3" s="2"/>
      <c r="F3" s="2"/>
    </row>
    <row r="4" spans="1:118" ht="18" x14ac:dyDescent="0.25">
      <c r="A4" s="14" t="s">
        <v>694</v>
      </c>
      <c r="B4" s="2"/>
      <c r="C4" s="2"/>
      <c r="D4" s="2"/>
      <c r="E4" s="2"/>
      <c r="F4" s="2"/>
    </row>
    <row r="5" spans="1:118" ht="18" x14ac:dyDescent="0.25">
      <c r="A5" s="14" t="s">
        <v>777</v>
      </c>
      <c r="B5" s="2"/>
      <c r="C5" s="2"/>
      <c r="D5" s="2"/>
      <c r="E5" s="2"/>
      <c r="F5" s="2"/>
    </row>
    <row r="6" spans="1:118" ht="18" x14ac:dyDescent="0.25">
      <c r="A6" s="14" t="s">
        <v>331</v>
      </c>
      <c r="B6" s="2"/>
      <c r="C6" s="2"/>
      <c r="D6" s="2"/>
      <c r="E6" s="2"/>
      <c r="F6" s="2"/>
    </row>
    <row r="7" spans="1:118" ht="18" x14ac:dyDescent="0.25">
      <c r="A7" s="14" t="s">
        <v>0</v>
      </c>
      <c r="B7" s="2"/>
      <c r="C7" s="2"/>
      <c r="D7" s="2"/>
      <c r="E7" s="2"/>
      <c r="F7" s="2"/>
    </row>
    <row r="8" spans="1:118" ht="18" x14ac:dyDescent="0.25">
      <c r="A8" s="14" t="s">
        <v>1</v>
      </c>
      <c r="B8" s="2"/>
      <c r="C8" s="2"/>
      <c r="D8" s="2"/>
      <c r="E8" s="2"/>
      <c r="F8" s="2"/>
    </row>
    <row r="9" spans="1:118" ht="18" x14ac:dyDescent="0.25">
      <c r="A9" s="14" t="s">
        <v>759</v>
      </c>
      <c r="B9" s="2"/>
      <c r="C9" s="2"/>
      <c r="D9" s="2"/>
      <c r="E9" s="2"/>
      <c r="F9" s="2"/>
    </row>
    <row r="10" spans="1:118" ht="15.75" x14ac:dyDescent="0.25">
      <c r="A10" s="15" t="s">
        <v>739</v>
      </c>
    </row>
    <row r="11" spans="1:118" ht="15.75" x14ac:dyDescent="0.25">
      <c r="A11" s="15" t="s">
        <v>606</v>
      </c>
      <c r="B11" s="2"/>
      <c r="C11" s="2"/>
      <c r="D11" s="2"/>
      <c r="E11" s="2"/>
      <c r="F11" s="2"/>
    </row>
    <row r="12" spans="1:118" ht="15.75" x14ac:dyDescent="0.25">
      <c r="A12" s="15" t="s">
        <v>571</v>
      </c>
      <c r="B12" s="2"/>
      <c r="C12" s="2"/>
      <c r="D12" s="2"/>
      <c r="E12" s="2"/>
      <c r="F12" s="2"/>
    </row>
    <row r="13" spans="1:118" ht="15.75" x14ac:dyDescent="0.25">
      <c r="A13" s="15" t="s">
        <v>760</v>
      </c>
      <c r="B13" s="2"/>
      <c r="C13" s="2"/>
      <c r="D13" s="2"/>
      <c r="E13" s="2"/>
      <c r="F13" s="2"/>
    </row>
    <row r="14" spans="1:118" ht="15.75" x14ac:dyDescent="0.25">
      <c r="A14" s="15" t="s">
        <v>790</v>
      </c>
      <c r="B14" s="2"/>
      <c r="C14" s="2"/>
      <c r="D14" s="2"/>
      <c r="E14" s="2"/>
      <c r="F14" s="2"/>
    </row>
    <row r="15" spans="1:118" ht="15.75" x14ac:dyDescent="0.25">
      <c r="A15" s="15" t="s">
        <v>791</v>
      </c>
      <c r="B15" s="2"/>
      <c r="C15" s="2"/>
      <c r="D15" s="2"/>
      <c r="E15" s="2"/>
      <c r="F15" s="2"/>
    </row>
    <row r="16" spans="1:118" ht="15.75" x14ac:dyDescent="0.25">
      <c r="A16" s="15"/>
      <c r="B16" s="2"/>
      <c r="C16" s="2"/>
      <c r="D16" s="2"/>
      <c r="E16" s="2"/>
      <c r="F16" s="2"/>
      <c r="DN16" s="27" t="s">
        <v>417</v>
      </c>
    </row>
    <row r="17" spans="1:122"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t="s">
        <v>146</v>
      </c>
      <c r="BY17" s="2"/>
      <c r="CA17" s="2"/>
      <c r="CB17" s="2"/>
      <c r="CC17" s="2"/>
      <c r="CD17" s="2" t="s">
        <v>2</v>
      </c>
      <c r="CE17" s="2"/>
      <c r="CG17" s="2"/>
      <c r="CH17" s="2"/>
      <c r="CI17" s="2"/>
      <c r="CJ17" s="2" t="s">
        <v>3</v>
      </c>
      <c r="CK17" s="2"/>
      <c r="CL17" s="2"/>
      <c r="CM17" s="2"/>
      <c r="CN17" s="2"/>
      <c r="CO17" s="2" t="s">
        <v>4</v>
      </c>
      <c r="DA17" s="1" t="s">
        <v>5</v>
      </c>
      <c r="DG17" s="1" t="s">
        <v>6</v>
      </c>
      <c r="DN17" s="1" t="s">
        <v>15</v>
      </c>
      <c r="DO17" s="1" t="s">
        <v>22</v>
      </c>
      <c r="DP17" s="1" t="s">
        <v>17</v>
      </c>
      <c r="DQ17" s="1" t="s">
        <v>11</v>
      </c>
      <c r="DR17" s="1" t="s">
        <v>12</v>
      </c>
    </row>
    <row r="18" spans="1:122" x14ac:dyDescent="0.2">
      <c r="A18" s="2" t="s">
        <v>7</v>
      </c>
      <c r="B18" s="16" t="s">
        <v>8</v>
      </c>
      <c r="C18" s="16" t="s">
        <v>9</v>
      </c>
      <c r="D18" s="16" t="s">
        <v>10</v>
      </c>
      <c r="E18" s="16" t="s">
        <v>11</v>
      </c>
      <c r="F18" s="16" t="s">
        <v>12</v>
      </c>
      <c r="G18" s="16" t="s">
        <v>13</v>
      </c>
      <c r="H18" s="13" t="s">
        <v>14</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16" t="s">
        <v>15</v>
      </c>
      <c r="BY18" s="16" t="s">
        <v>16</v>
      </c>
      <c r="BZ18" s="16" t="s">
        <v>17</v>
      </c>
      <c r="CA18" s="16" t="s">
        <v>18</v>
      </c>
      <c r="CB18" s="16" t="s">
        <v>19</v>
      </c>
      <c r="CC18" s="16" t="s">
        <v>20</v>
      </c>
      <c r="CD18" s="16" t="s">
        <v>15</v>
      </c>
      <c r="CE18" s="16" t="s">
        <v>16</v>
      </c>
      <c r="CF18" s="16" t="s">
        <v>17</v>
      </c>
      <c r="CG18" s="16" t="s">
        <v>18</v>
      </c>
      <c r="CH18" s="16" t="s">
        <v>19</v>
      </c>
      <c r="CI18" s="16" t="s">
        <v>21</v>
      </c>
      <c r="CJ18" s="16" t="s">
        <v>15</v>
      </c>
      <c r="CK18" s="16" t="s">
        <v>22</v>
      </c>
      <c r="CL18" s="16" t="s">
        <v>17</v>
      </c>
      <c r="CM18" s="16" t="s">
        <v>11</v>
      </c>
      <c r="CN18" s="16" t="s">
        <v>12</v>
      </c>
      <c r="CO18" s="16" t="s">
        <v>15</v>
      </c>
      <c r="CP18" s="16" t="s">
        <v>16</v>
      </c>
      <c r="CQ18" s="16" t="s">
        <v>23</v>
      </c>
      <c r="CR18" s="16" t="s">
        <v>18</v>
      </c>
      <c r="CS18" s="16" t="s">
        <v>19</v>
      </c>
      <c r="CT18" s="16" t="s">
        <v>20</v>
      </c>
      <c r="CU18" s="1" t="s">
        <v>15</v>
      </c>
      <c r="CV18" s="1" t="s">
        <v>22</v>
      </c>
      <c r="CW18" s="1" t="s">
        <v>17</v>
      </c>
      <c r="CX18" s="1" t="s">
        <v>11</v>
      </c>
      <c r="CY18" s="1" t="s">
        <v>12</v>
      </c>
      <c r="CZ18" s="27" t="s">
        <v>21</v>
      </c>
      <c r="DA18" s="1" t="s">
        <v>15</v>
      </c>
      <c r="DB18" s="1" t="s">
        <v>22</v>
      </c>
      <c r="DC18" s="1" t="s">
        <v>17</v>
      </c>
      <c r="DD18" s="1" t="s">
        <v>11</v>
      </c>
      <c r="DE18" s="1" t="s">
        <v>12</v>
      </c>
      <c r="DF18" s="1" t="s">
        <v>21</v>
      </c>
      <c r="DG18" s="1" t="s">
        <v>15</v>
      </c>
      <c r="DH18" s="1" t="s">
        <v>22</v>
      </c>
      <c r="DI18" s="1" t="s">
        <v>17</v>
      </c>
      <c r="DJ18" s="1" t="s">
        <v>11</v>
      </c>
      <c r="DK18" s="1" t="s">
        <v>12</v>
      </c>
      <c r="DL18" s="1" t="s">
        <v>13</v>
      </c>
    </row>
    <row r="19" spans="1:122" x14ac:dyDescent="0.2">
      <c r="A19" s="2" t="s">
        <v>776</v>
      </c>
      <c r="B19" s="4">
        <f t="shared" ref="B19:G19" si="0">SUM(B22,B32,B39,B55,B71,B194,B371,B394,B418,B464,B531:B533)</f>
        <v>821144</v>
      </c>
      <c r="C19" s="4">
        <f t="shared" si="0"/>
        <v>5613633</v>
      </c>
      <c r="D19" s="4">
        <f t="shared" si="0"/>
        <v>602933</v>
      </c>
      <c r="E19" s="4">
        <f t="shared" si="0"/>
        <v>6942937</v>
      </c>
      <c r="F19" s="4">
        <f t="shared" si="0"/>
        <v>3469368</v>
      </c>
      <c r="G19" s="4">
        <f t="shared" si="0"/>
        <v>141453</v>
      </c>
      <c r="H19" s="4">
        <f>SUM(B19:G19)</f>
        <v>17591468</v>
      </c>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4">
        <f t="shared" ref="BX19:CN19" si="1">SUM(BX22,BX32,BX39,BX55,BX71,BX194,BX371,BX394,BX418,BX464,BX531:BX533)</f>
        <v>10</v>
      </c>
      <c r="BY19" s="4">
        <f t="shared" si="1"/>
        <v>99</v>
      </c>
      <c r="BZ19" s="4">
        <f t="shared" si="1"/>
        <v>1</v>
      </c>
      <c r="CA19" s="4">
        <f t="shared" si="1"/>
        <v>184</v>
      </c>
      <c r="CB19" s="4">
        <f t="shared" si="1"/>
        <v>44</v>
      </c>
      <c r="CC19" s="4">
        <f t="shared" si="1"/>
        <v>0</v>
      </c>
      <c r="CD19" s="4">
        <f t="shared" si="1"/>
        <v>6</v>
      </c>
      <c r="CE19" s="4">
        <f t="shared" si="1"/>
        <v>61</v>
      </c>
      <c r="CF19" s="4">
        <f t="shared" si="1"/>
        <v>1</v>
      </c>
      <c r="CG19" s="4">
        <f t="shared" si="1"/>
        <v>115</v>
      </c>
      <c r="CH19" s="4">
        <f t="shared" si="1"/>
        <v>29</v>
      </c>
      <c r="CI19" s="4">
        <f t="shared" si="1"/>
        <v>0</v>
      </c>
      <c r="CJ19" s="4">
        <f t="shared" si="1"/>
        <v>8</v>
      </c>
      <c r="CK19" s="4">
        <f t="shared" si="1"/>
        <v>45</v>
      </c>
      <c r="CL19" s="4">
        <f t="shared" si="1"/>
        <v>2</v>
      </c>
      <c r="CM19" s="4">
        <f t="shared" si="1"/>
        <v>30</v>
      </c>
      <c r="CN19" s="4">
        <f t="shared" si="1"/>
        <v>41</v>
      </c>
      <c r="CO19" s="2">
        <f>CD19+CJ19</f>
        <v>14</v>
      </c>
      <c r="CP19" s="2">
        <f>CE19+CK19</f>
        <v>106</v>
      </c>
      <c r="CQ19" s="2">
        <f>CF19+CL19</f>
        <v>3</v>
      </c>
      <c r="CR19" s="2">
        <f>CG19+CM19</f>
        <v>145</v>
      </c>
      <c r="CS19" s="2">
        <f>CH19+CN19</f>
        <v>70</v>
      </c>
      <c r="CT19" s="2">
        <f>CI19</f>
        <v>0</v>
      </c>
      <c r="CU19" s="1">
        <f>B19/BX19</f>
        <v>82114.399999999994</v>
      </c>
      <c r="CV19" s="1">
        <f>C19/BY19</f>
        <v>56703.36363636364</v>
      </c>
      <c r="CW19" s="1">
        <f>D19/BZ19</f>
        <v>602933</v>
      </c>
      <c r="CX19" s="1">
        <f>E19/CA19</f>
        <v>37733.353260869568</v>
      </c>
      <c r="CY19" s="1">
        <f>F19/CB19</f>
        <v>78849.272727272721</v>
      </c>
      <c r="DG19" s="1">
        <f>100*B19/H19</f>
        <v>4.6678537572873395</v>
      </c>
      <c r="DH19" s="1">
        <f>100*C19/H19</f>
        <v>31.91111168209498</v>
      </c>
      <c r="DI19" s="1">
        <f>100*D19/H19</f>
        <v>3.4274172002018251</v>
      </c>
      <c r="DJ19" s="1">
        <f>100*E19/H19</f>
        <v>39.467638516580877</v>
      </c>
      <c r="DK19" s="1">
        <f>100*F19/H19</f>
        <v>19.721878810796234</v>
      </c>
      <c r="DL19" s="1">
        <f>100*G19/H19</f>
        <v>0.80410003303874356</v>
      </c>
      <c r="DN19" s="1">
        <f>B19/BX19</f>
        <v>82114.399999999994</v>
      </c>
      <c r="DO19" s="1">
        <f>C19/BY19</f>
        <v>56703.36363636364</v>
      </c>
      <c r="DP19" s="1">
        <f>D19/BZ19</f>
        <v>602933</v>
      </c>
      <c r="DQ19" s="1">
        <f>E19/CA19</f>
        <v>37733.353260869568</v>
      </c>
      <c r="DR19" s="1">
        <f>F19/CB19</f>
        <v>78849.272727272721</v>
      </c>
    </row>
    <row r="20" spans="1:122" x14ac:dyDescent="0.2">
      <c r="A20" s="27" t="s">
        <v>627</v>
      </c>
      <c r="B20" s="54">
        <v>821144</v>
      </c>
      <c r="C20" s="54">
        <v>5613633</v>
      </c>
      <c r="D20" s="54">
        <v>602933</v>
      </c>
      <c r="E20" s="47">
        <v>6942937</v>
      </c>
      <c r="F20" s="54">
        <v>3469368</v>
      </c>
      <c r="G20" s="29">
        <v>141453</v>
      </c>
      <c r="H20" s="4">
        <f>SUM(B20:G20)</f>
        <v>17591468</v>
      </c>
      <c r="CU20" s="1">
        <f>338*B20/(B20+C20+D20+E20+F20)</f>
        <v>15.905239737616272</v>
      </c>
      <c r="CV20" s="17">
        <f>338*C20/(B20+C20+D20+E20+F20)</f>
        <v>108.73388670439539</v>
      </c>
      <c r="CW20" s="1">
        <f>338*D20/(B20+C20+D20+E20+F20)</f>
        <v>11.6785775828846</v>
      </c>
      <c r="CX20" s="1">
        <f>338*E20/(B20+C20+D20+E20+F20)</f>
        <v>134.48198789513935</v>
      </c>
      <c r="CY20" s="1">
        <f>338*F20/(B20+C20+D20+E20+F20)</f>
        <v>67.200308079964401</v>
      </c>
      <c r="DA20" s="4">
        <f>SUM(DA22,DA32,DA39,DA55,DA71,DA195,DA371,DA394,DA419,DA465,DA531:DA533)</f>
        <v>15</v>
      </c>
      <c r="DB20" s="4">
        <f>SUM(DB22,DB32,DB39,DB55,DB71,DB195,DB371,DB394,DB419,DB465,DB531:DB533)</f>
        <v>109</v>
      </c>
      <c r="DC20" s="4">
        <f>SUM(DC22,DC32,DC39,DC55,DC71,DC195,DC371,DC394,DC419,DC465,DC531:DC533)</f>
        <v>10</v>
      </c>
      <c r="DD20" s="4">
        <f>SUM(DD22,DD32,DD39,DD55,DD71,DD195,DD371,DD394,DD419,DD465,DD531:DD533)</f>
        <v>137</v>
      </c>
      <c r="DE20" s="4">
        <f>SUM(DE22,DE32,DE39,DE55,DE71,DE195,DE371,DE394,DE419,DE465,DE531:DE533)</f>
        <v>67</v>
      </c>
      <c r="DF20" s="4"/>
      <c r="DM20" s="3" t="s">
        <v>789</v>
      </c>
    </row>
    <row r="21" spans="1:122" x14ac:dyDescent="0.2">
      <c r="A21" s="27"/>
      <c r="B21" s="34"/>
      <c r="C21" s="34"/>
      <c r="D21" s="34"/>
      <c r="E21" s="34"/>
      <c r="F21" s="34"/>
      <c r="G21" s="29"/>
      <c r="H21" s="4"/>
      <c r="BX21" s="2" t="s">
        <v>146</v>
      </c>
      <c r="CD21" s="1" t="s">
        <v>29</v>
      </c>
      <c r="CJ21" s="1" t="s">
        <v>30</v>
      </c>
      <c r="CO21" s="1" t="s">
        <v>31</v>
      </c>
      <c r="CU21" s="1" t="s">
        <v>24</v>
      </c>
      <c r="DA21" s="4"/>
      <c r="DB21" s="4"/>
      <c r="DC21" s="4"/>
      <c r="DD21" s="4"/>
      <c r="DE21" s="4"/>
      <c r="DF21" s="4"/>
      <c r="DM21" s="3"/>
    </row>
    <row r="22" spans="1:122" x14ac:dyDescent="0.2">
      <c r="A22" s="2" t="s">
        <v>345</v>
      </c>
      <c r="C22" s="5">
        <f>SUM(C24:C30)</f>
        <v>26469</v>
      </c>
      <c r="D22" s="5">
        <f>SUM(D24:D30)</f>
        <v>2772</v>
      </c>
      <c r="E22" s="5">
        <f>SUM(E24:E30)</f>
        <v>165418</v>
      </c>
      <c r="F22" s="5">
        <f>SUM(F24:F30)</f>
        <v>54120</v>
      </c>
      <c r="G22" s="5">
        <f>SUM(G24:G30)</f>
        <v>7725</v>
      </c>
      <c r="H22" s="1">
        <f>SUM(B22:G22)</f>
        <v>256504</v>
      </c>
      <c r="BY22" s="5"/>
      <c r="BZ22" s="5"/>
      <c r="CA22" s="5">
        <v>7</v>
      </c>
      <c r="CB22" s="5"/>
      <c r="CC22" s="5"/>
      <c r="CD22" s="5"/>
      <c r="CE22" s="5"/>
      <c r="CF22" s="5"/>
      <c r="CG22" s="5">
        <v>5</v>
      </c>
      <c r="CH22" s="5"/>
      <c r="CI22" s="5"/>
      <c r="CJ22" s="5"/>
      <c r="CK22" s="5">
        <v>1</v>
      </c>
      <c r="CL22" s="5"/>
      <c r="CM22" s="5">
        <v>0</v>
      </c>
      <c r="CN22" s="5">
        <v>1</v>
      </c>
      <c r="CO22" s="2">
        <f>CD22+CJ22</f>
        <v>0</v>
      </c>
      <c r="CP22" s="2">
        <f>CE22+CK22</f>
        <v>1</v>
      </c>
      <c r="CQ22" s="2">
        <f>CF22+CL22</f>
        <v>0</v>
      </c>
      <c r="CR22" s="2">
        <f>CG22+CM22</f>
        <v>5</v>
      </c>
      <c r="CS22" s="2">
        <f>CH22+CN22</f>
        <v>1</v>
      </c>
      <c r="CT22" s="2">
        <f>CI22</f>
        <v>0</v>
      </c>
      <c r="CV22" s="1">
        <f>7*C22/(C22+E22+F22+G26)</f>
        <v>0.73063424713713365</v>
      </c>
      <c r="CX22" s="1">
        <f>7*E22/(C22+E22+F22+G26)</f>
        <v>4.5660982996309034</v>
      </c>
      <c r="CY22" s="1">
        <f>7*F22/(C22+E22+F22+G26)</f>
        <v>1.4938957064891636</v>
      </c>
      <c r="CZ22" s="1">
        <f>7*G26/(C22+E22+F22+G26)</f>
        <v>0.20937174674279946</v>
      </c>
      <c r="DB22" s="1">
        <v>1</v>
      </c>
      <c r="DD22" s="1">
        <v>5</v>
      </c>
      <c r="DE22" s="1">
        <v>1</v>
      </c>
      <c r="DG22" s="1"/>
      <c r="DH22" s="1">
        <f>100*C22/H22</f>
        <v>10.319137323394568</v>
      </c>
      <c r="DI22" s="1">
        <f>100*D22/H22</f>
        <v>1.0806849015999751</v>
      </c>
      <c r="DJ22" s="1">
        <f>100*E22/H22</f>
        <v>64.489442659763597</v>
      </c>
      <c r="DK22" s="1">
        <f>100*F22/H22</f>
        <v>21.099086174094751</v>
      </c>
      <c r="DL22" s="1">
        <f>100*G22/H22</f>
        <v>3.0116489411471168</v>
      </c>
      <c r="DM22" s="3"/>
      <c r="DO22" s="1" t="e">
        <f>C22/BYK22</f>
        <v>#DIV/0!</v>
      </c>
      <c r="DP22" s="1" t="e">
        <f>D22/BYL22</f>
        <v>#DIV/0!</v>
      </c>
      <c r="DQ22" s="1">
        <f>E22/CA22</f>
        <v>23631.142857142859</v>
      </c>
      <c r="DR22" s="1" t="e">
        <f>F22/BYN22</f>
        <v>#DIV/0!</v>
      </c>
    </row>
    <row r="23" spans="1:122" x14ac:dyDescent="0.2">
      <c r="A23" s="27" t="s">
        <v>26</v>
      </c>
      <c r="B23" s="27"/>
      <c r="C23" s="29"/>
      <c r="D23" s="29"/>
      <c r="E23" s="29"/>
      <c r="F23" s="29"/>
      <c r="G23" s="2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G23" s="5"/>
      <c r="CH23" s="5"/>
      <c r="CI23" s="5"/>
      <c r="CJ23" s="5"/>
      <c r="CK23" s="5"/>
      <c r="CL23" s="5"/>
      <c r="CM23" s="5"/>
      <c r="CN23" s="5"/>
      <c r="CO23" s="2"/>
      <c r="CP23" s="2"/>
      <c r="CQ23" s="2"/>
      <c r="CR23" s="2"/>
      <c r="CS23" s="2"/>
      <c r="CT23" s="2"/>
      <c r="CV23" s="27">
        <f>2*C22/(C22+F22+G26)</f>
        <v>0.60038106471295394</v>
      </c>
      <c r="CW23" s="27"/>
      <c r="CX23" s="27"/>
      <c r="CY23" s="27">
        <f>2*F22/(C22+F22+G26)</f>
        <v>1.2275727538730239</v>
      </c>
      <c r="CZ23" s="27">
        <f>2*G26/(C22+F22+G26)</f>
        <v>0.17204618141402228</v>
      </c>
      <c r="DG23" s="1"/>
      <c r="DH23" s="1"/>
      <c r="DI23" s="1"/>
      <c r="DJ23" s="1"/>
      <c r="DK23" s="1"/>
      <c r="DL23" s="1"/>
    </row>
    <row r="24" spans="1:122" x14ac:dyDescent="0.2">
      <c r="A24" s="27" t="s">
        <v>27</v>
      </c>
      <c r="C24" s="45">
        <v>2938</v>
      </c>
      <c r="D24" s="46">
        <v>500</v>
      </c>
      <c r="E24" s="47">
        <v>20974</v>
      </c>
      <c r="F24" s="45">
        <v>20328</v>
      </c>
      <c r="G24" s="46">
        <v>140</v>
      </c>
      <c r="H24" s="1">
        <f t="shared" ref="H24:H30" si="2">SUM(B24:G24)</f>
        <v>44880</v>
      </c>
      <c r="DH24" s="1">
        <f t="shared" ref="DH24:DH30" si="3">100*C24/H24</f>
        <v>6.546345811051693</v>
      </c>
      <c r="DI24" s="1">
        <f t="shared" ref="DI24:DI30" si="4">100*D24/H24</f>
        <v>1.1140819964349375</v>
      </c>
      <c r="DJ24" s="1">
        <f t="shared" ref="DJ24:DJ30" si="5">100*E24/H24</f>
        <v>46.733511586452764</v>
      </c>
      <c r="DK24" s="2">
        <f t="shared" ref="DK24:DK30" si="6">100*F24/H24</f>
        <v>45.294117647058826</v>
      </c>
      <c r="DL24" s="1">
        <f t="shared" ref="DL24:DL30" si="7">100*G24/H24</f>
        <v>0.31194295900178254</v>
      </c>
      <c r="DM24" s="27" t="s">
        <v>608</v>
      </c>
    </row>
    <row r="25" spans="1:122" x14ac:dyDescent="0.2">
      <c r="A25" s="58" t="s">
        <v>281</v>
      </c>
      <c r="C25" s="45">
        <v>2047</v>
      </c>
      <c r="D25" s="46">
        <v>365</v>
      </c>
      <c r="E25" s="47">
        <v>25922</v>
      </c>
      <c r="F25" s="45">
        <v>16467</v>
      </c>
      <c r="H25" s="1">
        <f t="shared" si="2"/>
        <v>44801</v>
      </c>
      <c r="DH25" s="1">
        <f t="shared" si="3"/>
        <v>4.5690944398562534</v>
      </c>
      <c r="DI25" s="1">
        <f t="shared" si="4"/>
        <v>0.81471395727773932</v>
      </c>
      <c r="DJ25" s="31">
        <f t="shared" si="5"/>
        <v>57.860315617954953</v>
      </c>
      <c r="DK25" s="27">
        <f t="shared" si="6"/>
        <v>36.75587598491105</v>
      </c>
      <c r="DL25" s="1">
        <f t="shared" si="7"/>
        <v>0</v>
      </c>
      <c r="DM25" s="27" t="s">
        <v>431</v>
      </c>
    </row>
    <row r="26" spans="1:122" x14ac:dyDescent="0.2">
      <c r="A26" s="27" t="s">
        <v>28</v>
      </c>
      <c r="C26" s="45">
        <v>4670</v>
      </c>
      <c r="D26" s="46">
        <v>228</v>
      </c>
      <c r="E26" s="47">
        <v>23528</v>
      </c>
      <c r="F26" s="45">
        <v>6075</v>
      </c>
      <c r="G26" s="45">
        <v>7585</v>
      </c>
      <c r="H26" s="1">
        <f t="shared" si="2"/>
        <v>42086</v>
      </c>
      <c r="DH26" s="27">
        <f t="shared" si="3"/>
        <v>11.096326569405504</v>
      </c>
      <c r="DI26" s="1">
        <f t="shared" si="4"/>
        <v>0.54174784964121081</v>
      </c>
      <c r="DJ26" s="31">
        <f t="shared" si="5"/>
        <v>55.904576343677235</v>
      </c>
      <c r="DK26" s="1">
        <f t="shared" si="6"/>
        <v>14.434728888466474</v>
      </c>
      <c r="DL26" s="1">
        <f t="shared" si="7"/>
        <v>18.022620348809582</v>
      </c>
      <c r="DM26" s="27" t="s">
        <v>428</v>
      </c>
    </row>
    <row r="27" spans="1:122" x14ac:dyDescent="0.2">
      <c r="A27" s="27" t="s">
        <v>143</v>
      </c>
      <c r="C27" s="45">
        <v>3534</v>
      </c>
      <c r="D27" s="46">
        <v>297</v>
      </c>
      <c r="E27" s="47">
        <v>28704</v>
      </c>
      <c r="F27" s="45">
        <v>2557</v>
      </c>
      <c r="H27" s="1">
        <f t="shared" si="2"/>
        <v>35092</v>
      </c>
      <c r="DH27" s="1">
        <f t="shared" si="3"/>
        <v>10.070671378091873</v>
      </c>
      <c r="DI27" s="1">
        <f t="shared" si="4"/>
        <v>0.84634674569702495</v>
      </c>
      <c r="DJ27" s="31">
        <f t="shared" si="5"/>
        <v>81.79642083665793</v>
      </c>
      <c r="DK27" s="1">
        <f t="shared" si="6"/>
        <v>7.2865610395531748</v>
      </c>
      <c r="DL27" s="1">
        <f t="shared" si="7"/>
        <v>0</v>
      </c>
      <c r="DM27" s="27" t="s">
        <v>429</v>
      </c>
    </row>
    <row r="28" spans="1:122" x14ac:dyDescent="0.2">
      <c r="A28" s="27" t="s">
        <v>144</v>
      </c>
      <c r="C28" s="45">
        <v>6479</v>
      </c>
      <c r="D28" s="46">
        <v>271</v>
      </c>
      <c r="E28" s="47">
        <v>26523</v>
      </c>
      <c r="F28" s="45">
        <v>2175</v>
      </c>
      <c r="H28" s="1">
        <f>SUM(B28:G28)</f>
        <v>35448</v>
      </c>
      <c r="DH28" s="2">
        <f t="shared" si="3"/>
        <v>18.27747686752426</v>
      </c>
      <c r="DI28" s="1">
        <f t="shared" si="4"/>
        <v>0.76450011284134511</v>
      </c>
      <c r="DJ28" s="31">
        <f t="shared" si="5"/>
        <v>74.822274881516591</v>
      </c>
      <c r="DK28" s="1">
        <f t="shared" si="6"/>
        <v>6.1357481381178065</v>
      </c>
      <c r="DL28" s="1">
        <f t="shared" si="7"/>
        <v>0</v>
      </c>
      <c r="DM28" s="27" t="s">
        <v>402</v>
      </c>
    </row>
    <row r="29" spans="1:122" x14ac:dyDescent="0.2">
      <c r="A29" s="27" t="s">
        <v>145</v>
      </c>
      <c r="C29" s="45">
        <v>5085</v>
      </c>
      <c r="D29" s="45">
        <v>1111</v>
      </c>
      <c r="E29" s="47">
        <v>30889</v>
      </c>
      <c r="F29" s="45">
        <v>4739</v>
      </c>
      <c r="G29" s="6"/>
      <c r="H29" s="1">
        <f t="shared" si="2"/>
        <v>41824</v>
      </c>
      <c r="DH29" s="1">
        <f t="shared" si="3"/>
        <v>12.158091048201989</v>
      </c>
      <c r="DI29" s="1">
        <f t="shared" si="4"/>
        <v>2.6563695485845447</v>
      </c>
      <c r="DJ29" s="27">
        <f t="shared" si="5"/>
        <v>73.854724560061214</v>
      </c>
      <c r="DK29" s="1">
        <f t="shared" si="6"/>
        <v>11.330814843152258</v>
      </c>
      <c r="DL29" s="1">
        <f t="shared" si="7"/>
        <v>0</v>
      </c>
      <c r="DM29" s="27" t="s">
        <v>607</v>
      </c>
    </row>
    <row r="30" spans="1:122" x14ac:dyDescent="0.2">
      <c r="A30" s="27" t="s">
        <v>131</v>
      </c>
      <c r="C30" s="45">
        <v>1716</v>
      </c>
      <c r="E30" s="47">
        <v>8878</v>
      </c>
      <c r="F30" s="45">
        <v>1779</v>
      </c>
      <c r="H30" s="1">
        <f t="shared" si="2"/>
        <v>12373</v>
      </c>
      <c r="BY30" s="27" t="s">
        <v>25</v>
      </c>
      <c r="CE30" s="27" t="s">
        <v>25</v>
      </c>
      <c r="DH30" s="27">
        <f t="shared" si="3"/>
        <v>13.868908106360625</v>
      </c>
      <c r="DI30" s="1">
        <f t="shared" si="4"/>
        <v>0</v>
      </c>
      <c r="DJ30" s="31">
        <f t="shared" si="5"/>
        <v>71.753010587569705</v>
      </c>
      <c r="DK30" s="1">
        <f t="shared" si="6"/>
        <v>14.378081306069667</v>
      </c>
      <c r="DL30" s="1">
        <f t="shared" si="7"/>
        <v>0</v>
      </c>
      <c r="DM30" s="27" t="s">
        <v>430</v>
      </c>
    </row>
    <row r="31" spans="1:122" x14ac:dyDescent="0.2">
      <c r="C31" s="7"/>
      <c r="D31" s="6"/>
      <c r="E31" s="55"/>
      <c r="F31" s="7"/>
      <c r="BX31" s="2" t="s">
        <v>146</v>
      </c>
      <c r="CD31" s="1" t="s">
        <v>29</v>
      </c>
      <c r="CJ31" s="1" t="s">
        <v>30</v>
      </c>
      <c r="CO31" s="1" t="s">
        <v>31</v>
      </c>
      <c r="CU31" s="1" t="s">
        <v>24</v>
      </c>
      <c r="DB31" s="1" t="s">
        <v>22</v>
      </c>
      <c r="DC31" s="1" t="s">
        <v>17</v>
      </c>
      <c r="DD31" s="1" t="s">
        <v>11</v>
      </c>
      <c r="DE31" s="1" t="s">
        <v>12</v>
      </c>
      <c r="DF31" s="1" t="s">
        <v>21</v>
      </c>
      <c r="DH31" s="1" t="s">
        <v>22</v>
      </c>
      <c r="DI31" s="1" t="s">
        <v>17</v>
      </c>
      <c r="DJ31" s="1" t="s">
        <v>11</v>
      </c>
      <c r="DK31" s="1" t="s">
        <v>12</v>
      </c>
      <c r="DL31" s="1" t="s">
        <v>13</v>
      </c>
    </row>
    <row r="32" spans="1:122" x14ac:dyDescent="0.2">
      <c r="A32" s="2" t="s">
        <v>605</v>
      </c>
      <c r="C32" s="5">
        <f t="shared" ref="C32:K32" si="8">SUM(C33:C36)</f>
        <v>16900</v>
      </c>
      <c r="D32" s="5">
        <f>SUM(D33:D37)</f>
        <v>5281</v>
      </c>
      <c r="E32" s="29">
        <f t="shared" si="8"/>
        <v>51002</v>
      </c>
      <c r="F32" s="5">
        <f>SUM(F33:F37)</f>
        <v>14006</v>
      </c>
      <c r="G32" s="5">
        <f t="shared" si="8"/>
        <v>295</v>
      </c>
      <c r="H32" s="5">
        <f t="shared" si="8"/>
        <v>87484</v>
      </c>
      <c r="I32" s="5">
        <f t="shared" si="8"/>
        <v>0</v>
      </c>
      <c r="J32" s="5">
        <f t="shared" si="8"/>
        <v>0</v>
      </c>
      <c r="K32" s="5">
        <f t="shared" si="8"/>
        <v>0</v>
      </c>
      <c r="L32" s="1" t="e">
        <v>#NUM!</v>
      </c>
      <c r="CA32" s="1">
        <v>4</v>
      </c>
      <c r="CG32" s="1">
        <v>2</v>
      </c>
      <c r="CK32" s="1">
        <v>1</v>
      </c>
      <c r="CN32" s="1">
        <v>1</v>
      </c>
      <c r="CO32" s="2">
        <f>CD32+CJ32</f>
        <v>0</v>
      </c>
      <c r="CP32" s="2">
        <f>CE32+CK32</f>
        <v>1</v>
      </c>
      <c r="CQ32" s="2">
        <f>CF32+CL32</f>
        <v>0</v>
      </c>
      <c r="CR32" s="2">
        <f>CG32+CM32</f>
        <v>2</v>
      </c>
      <c r="CS32" s="2">
        <f>CH32+CN32</f>
        <v>1</v>
      </c>
      <c r="CT32" s="2">
        <f>CI32</f>
        <v>0</v>
      </c>
      <c r="CV32" s="1">
        <f>4*C32/(C32+D32+E32+F32)</f>
        <v>0.77532716283017356</v>
      </c>
      <c r="CW32" s="1">
        <f>4*D32/(C32+D32+E32+F32)</f>
        <v>0.24227826904770097</v>
      </c>
      <c r="CX32" s="1">
        <f>4*E32/(C32+D32+E32+F32)</f>
        <v>2.3398364472582549</v>
      </c>
      <c r="CY32" s="1">
        <f>4*F32/(C32+D32+E32+F32)</f>
        <v>0.64255812086387043</v>
      </c>
      <c r="DB32" s="1">
        <v>1</v>
      </c>
      <c r="DD32" s="1">
        <v>2</v>
      </c>
      <c r="DE32" s="1">
        <v>1</v>
      </c>
      <c r="DH32" s="1">
        <f>100*C32/H32</f>
        <v>19.317818115312516</v>
      </c>
      <c r="DI32" s="1">
        <f>100*D32/H32</f>
        <v>6.0365323944949933</v>
      </c>
      <c r="DJ32" s="1">
        <f>100*E32/H32</f>
        <v>58.298660326459697</v>
      </c>
      <c r="DK32" s="1">
        <f>100*F32/H32</f>
        <v>16.00978464633533</v>
      </c>
      <c r="DL32" s="1">
        <f>100*G32/H32</f>
        <v>0.33720451739746699</v>
      </c>
      <c r="DQ32" s="1">
        <f>E32/CA32</f>
        <v>12750.5</v>
      </c>
    </row>
    <row r="33" spans="1:121" x14ac:dyDescent="0.2">
      <c r="A33" s="27" t="s">
        <v>32</v>
      </c>
      <c r="C33" s="48">
        <v>6185</v>
      </c>
      <c r="D33" s="49">
        <v>559</v>
      </c>
      <c r="E33" s="56">
        <v>10521</v>
      </c>
      <c r="F33" s="48">
        <v>4097</v>
      </c>
      <c r="H33" s="1">
        <f>SUM(B33:G33)</f>
        <v>21362</v>
      </c>
      <c r="DH33" s="2">
        <f>100*C33/H33</f>
        <v>28.953281527946821</v>
      </c>
      <c r="DI33" s="1">
        <f>100*D33/H33</f>
        <v>2.6167961801329462</v>
      </c>
      <c r="DJ33" s="1">
        <f>100*E33/H33</f>
        <v>49.251006460069284</v>
      </c>
      <c r="DK33" s="1">
        <f>100*F33/H33</f>
        <v>19.178915831850951</v>
      </c>
      <c r="DL33" s="1">
        <f>100*G33/H33</f>
        <v>0</v>
      </c>
      <c r="DM33" s="27" t="s">
        <v>804</v>
      </c>
    </row>
    <row r="34" spans="1:121" x14ac:dyDescent="0.2">
      <c r="A34" s="27" t="s">
        <v>33</v>
      </c>
      <c r="C34" s="48">
        <v>3947</v>
      </c>
      <c r="D34" s="48">
        <v>2066</v>
      </c>
      <c r="E34" s="56">
        <v>13950</v>
      </c>
      <c r="F34" s="48">
        <v>2509</v>
      </c>
      <c r="H34" s="1">
        <f>SUM(B34:G34)</f>
        <v>22472</v>
      </c>
      <c r="DH34" s="27">
        <f>100*C34/H34</f>
        <v>17.564079743681024</v>
      </c>
      <c r="DI34" s="1">
        <f>100*D34/H34</f>
        <v>9.1936632253470982</v>
      </c>
      <c r="DJ34" s="31">
        <f>100*E34/H34</f>
        <v>62.077251690993236</v>
      </c>
      <c r="DK34" s="1">
        <f>100*F34/H34</f>
        <v>11.16500533997864</v>
      </c>
      <c r="DL34" s="1">
        <f>100*G34/H34</f>
        <v>0</v>
      </c>
      <c r="DM34" s="27" t="s">
        <v>403</v>
      </c>
    </row>
    <row r="35" spans="1:121" x14ac:dyDescent="0.2">
      <c r="A35" s="27" t="s">
        <v>34</v>
      </c>
      <c r="C35" s="48">
        <v>3136</v>
      </c>
      <c r="D35" s="48">
        <v>1222</v>
      </c>
      <c r="E35" s="56">
        <v>11910</v>
      </c>
      <c r="F35" s="48">
        <v>4897</v>
      </c>
      <c r="H35" s="1">
        <f>SUM(B35:G35)</f>
        <v>21165</v>
      </c>
      <c r="DH35" s="1">
        <f>100*C35/H35</f>
        <v>14.816914717694306</v>
      </c>
      <c r="DI35" s="1">
        <f>100*D35/H35</f>
        <v>5.7736829671627685</v>
      </c>
      <c r="DJ35" s="27">
        <f>100*E35/H35</f>
        <v>56.27214741318214</v>
      </c>
      <c r="DK35" s="2">
        <f>100*F35/H35</f>
        <v>23.137254901960784</v>
      </c>
      <c r="DL35" s="1">
        <f>100*G35/H35</f>
        <v>0</v>
      </c>
      <c r="DM35" s="27" t="s">
        <v>411</v>
      </c>
    </row>
    <row r="36" spans="1:121" x14ac:dyDescent="0.2">
      <c r="A36" s="27" t="s">
        <v>35</v>
      </c>
      <c r="C36" s="48">
        <v>3632</v>
      </c>
      <c r="D36" s="45">
        <v>1434</v>
      </c>
      <c r="E36" s="56">
        <v>14621</v>
      </c>
      <c r="F36" s="48">
        <v>2503</v>
      </c>
      <c r="G36" s="1">
        <v>295</v>
      </c>
      <c r="H36" s="1">
        <f>SUM(B36:G36)</f>
        <v>22485</v>
      </c>
      <c r="DH36" s="27">
        <f>100*C36/H36</f>
        <v>16.152990882810762</v>
      </c>
      <c r="DI36" s="1">
        <f>100*D36/H36</f>
        <v>6.3775850567044694</v>
      </c>
      <c r="DJ36" s="31">
        <f>100*E36/H36</f>
        <v>65.025572603958196</v>
      </c>
      <c r="DK36" s="1">
        <f>100*F36/H36</f>
        <v>11.131865688236601</v>
      </c>
      <c r="DL36" s="1">
        <f>100*G36/H36</f>
        <v>1.3119857682899712</v>
      </c>
      <c r="DM36" s="27" t="s">
        <v>412</v>
      </c>
    </row>
    <row r="37" spans="1:121" x14ac:dyDescent="0.2">
      <c r="C37" s="7"/>
      <c r="D37" s="6">
        <v>0</v>
      </c>
      <c r="E37" s="55"/>
      <c r="F37" s="7">
        <v>0</v>
      </c>
    </row>
    <row r="38" spans="1:121" x14ac:dyDescent="0.2">
      <c r="C38" s="7"/>
      <c r="D38" s="6"/>
      <c r="E38" s="55"/>
      <c r="F38" s="7"/>
      <c r="DM38" s="3"/>
    </row>
    <row r="39" spans="1:121" x14ac:dyDescent="0.2">
      <c r="A39" s="2" t="s">
        <v>127</v>
      </c>
      <c r="C39" s="5">
        <f>SUM(C41:C51)</f>
        <v>93697</v>
      </c>
      <c r="D39" s="5">
        <f>SUM(D41:D52)</f>
        <v>17630</v>
      </c>
      <c r="E39" s="29">
        <f>SUM(E41:E51)</f>
        <v>324816</v>
      </c>
      <c r="F39" s="5">
        <f>SUM(F41:F51)</f>
        <v>85468</v>
      </c>
      <c r="G39" s="5">
        <f>SUM(G41:G51)</f>
        <v>2017</v>
      </c>
      <c r="H39" s="1">
        <f t="shared" ref="H39:H46" si="9">SUM(B39:G39)</f>
        <v>523628</v>
      </c>
      <c r="I39" s="5" t="e">
        <f>SUM(#REF!,#REF!)</f>
        <v>#REF!</v>
      </c>
      <c r="J39" s="5" t="e">
        <f>SUM(#REF!,#REF!)</f>
        <v>#REF!</v>
      </c>
      <c r="K39" s="5" t="e">
        <f>SUM(#REF!,#REF!)</f>
        <v>#REF!</v>
      </c>
      <c r="L39" s="1" t="e">
        <v>#NUM!</v>
      </c>
      <c r="BX39" s="29" t="s">
        <v>25</v>
      </c>
      <c r="BY39" s="5"/>
      <c r="BZ39" s="5"/>
      <c r="CA39" s="5">
        <v>11</v>
      </c>
      <c r="CB39" s="5"/>
      <c r="CC39" s="29"/>
      <c r="CD39" s="29"/>
      <c r="CE39" s="5"/>
      <c r="CF39" s="29"/>
      <c r="CG39" s="5">
        <v>7</v>
      </c>
      <c r="CH39" s="5"/>
      <c r="CI39" s="29"/>
      <c r="CJ39" s="29"/>
      <c r="CK39" s="29">
        <v>2</v>
      </c>
      <c r="CL39" s="29"/>
      <c r="CM39" s="29"/>
      <c r="CN39" s="29">
        <v>2</v>
      </c>
      <c r="CO39" s="2" t="s">
        <v>25</v>
      </c>
      <c r="CP39" s="2">
        <f>CE39+CK39</f>
        <v>2</v>
      </c>
      <c r="CQ39" s="2">
        <f>CF39+CL39</f>
        <v>0</v>
      </c>
      <c r="CR39" s="2">
        <f>CG39+CM39</f>
        <v>7</v>
      </c>
      <c r="CS39" s="2">
        <f>CH39+CN39</f>
        <v>2</v>
      </c>
      <c r="CT39" s="2">
        <f>CI39</f>
        <v>0</v>
      </c>
      <c r="CV39" s="1">
        <f>11*C39/(C39+D39+E39+F39)</f>
        <v>1.975930338892393</v>
      </c>
      <c r="CW39" s="1">
        <f>11*D39/(C39+D39+E39+F39)</f>
        <v>0.37179047221013362</v>
      </c>
      <c r="CX39" s="1">
        <f>11*E39/(C39+D39+E39+F39)</f>
        <v>6.8498862178903437</v>
      </c>
      <c r="CY39" s="1">
        <f>11*F39/(C39+D39+E39+F39)</f>
        <v>1.8023929710071298</v>
      </c>
      <c r="DB39" s="1">
        <v>2</v>
      </c>
      <c r="DD39" s="1">
        <v>7</v>
      </c>
      <c r="DE39" s="1">
        <v>2</v>
      </c>
      <c r="DH39" s="1">
        <f>100*C39/H39</f>
        <v>17.893810109467026</v>
      </c>
      <c r="DI39" s="1">
        <f>100*D39/H39</f>
        <v>3.3668940545578159</v>
      </c>
      <c r="DJ39" s="1">
        <f>100*E39/H39</f>
        <v>62.031824119413017</v>
      </c>
      <c r="DK39" s="1">
        <f>100*F39/H39</f>
        <v>16.322274591885844</v>
      </c>
      <c r="DL39" s="1">
        <f>100*G39/H39</f>
        <v>0.38519712467629691</v>
      </c>
      <c r="DM39" s="18"/>
      <c r="DQ39" s="1">
        <f>E39/CA39</f>
        <v>29528.727272727272</v>
      </c>
    </row>
    <row r="40" spans="1:121" x14ac:dyDescent="0.2">
      <c r="A40" s="27" t="s">
        <v>26</v>
      </c>
      <c r="C40" s="5"/>
      <c r="D40" s="5"/>
      <c r="E40" s="29"/>
      <c r="F40" s="5"/>
      <c r="G40" s="5"/>
      <c r="I40" s="5"/>
      <c r="J40" s="5"/>
      <c r="K40" s="5"/>
      <c r="BX40" s="29"/>
      <c r="BY40" s="5"/>
      <c r="BZ40" s="5"/>
      <c r="CA40" s="5"/>
      <c r="CB40" s="5"/>
      <c r="CC40" s="29"/>
      <c r="CD40" s="29"/>
      <c r="CE40" s="5"/>
      <c r="CF40" s="29"/>
      <c r="CG40" s="5"/>
      <c r="CH40" s="5"/>
      <c r="CI40" s="29"/>
      <c r="CJ40" s="29"/>
      <c r="CK40" s="29"/>
      <c r="CL40" s="29"/>
      <c r="CM40" s="29"/>
      <c r="CN40" s="29"/>
      <c r="CO40" s="2"/>
      <c r="CP40" s="2"/>
      <c r="CQ40" s="2"/>
      <c r="CR40" s="2"/>
      <c r="CS40" s="2"/>
      <c r="CT40" s="2"/>
      <c r="CV40" s="27">
        <f>4*C39/(C39+D39+F39)</f>
        <v>1.9044589547498667</v>
      </c>
      <c r="CW40" s="27">
        <f>4*D39/(C39+D39+F39)</f>
        <v>0.35834243756192991</v>
      </c>
      <c r="CX40" s="27"/>
      <c r="CY40" s="27">
        <f>4*F39/(C39+D39+F39)</f>
        <v>1.7371986076882036</v>
      </c>
      <c r="CZ40" s="27"/>
      <c r="DH40" s="1"/>
      <c r="DI40" s="1"/>
      <c r="DJ40" s="1"/>
      <c r="DK40" s="1"/>
      <c r="DL40" s="1"/>
      <c r="DM40" s="18"/>
      <c r="DQ40" s="1"/>
    </row>
    <row r="41" spans="1:121" x14ac:dyDescent="0.2">
      <c r="A41" s="27" t="s">
        <v>282</v>
      </c>
      <c r="C41" s="53">
        <v>4360</v>
      </c>
      <c r="D41" s="53">
        <v>1026</v>
      </c>
      <c r="E41" s="47">
        <v>29995</v>
      </c>
      <c r="F41" s="53">
        <v>5351</v>
      </c>
      <c r="G41" s="27">
        <v>242</v>
      </c>
      <c r="H41" s="1">
        <f t="shared" si="9"/>
        <v>40974</v>
      </c>
      <c r="DH41" s="1">
        <f t="shared" ref="DH41:DH51" si="10">100*C41/H41</f>
        <v>10.640894225606482</v>
      </c>
      <c r="DI41" s="1">
        <f t="shared" ref="DI41:DI51" si="11">100*D41/H41</f>
        <v>2.5040269439156537</v>
      </c>
      <c r="DJ41" s="31">
        <f t="shared" ref="DJ41:DJ51" si="12">100*E41/H41</f>
        <v>73.204959242446435</v>
      </c>
      <c r="DK41" s="1">
        <f t="shared" ref="DK41:DK51" si="13">100*F41/H41</f>
        <v>13.059501147068874</v>
      </c>
      <c r="DL41" s="1">
        <f t="shared" ref="DL41:DL51" si="14">100*G41/H41</f>
        <v>0.59061844096256166</v>
      </c>
      <c r="DM41" s="27" t="s">
        <v>609</v>
      </c>
    </row>
    <row r="42" spans="1:121" x14ac:dyDescent="0.2">
      <c r="A42" s="27" t="s">
        <v>283</v>
      </c>
      <c r="C42" s="53">
        <v>6246</v>
      </c>
      <c r="D42" s="53">
        <v>1281</v>
      </c>
      <c r="E42" s="47">
        <v>32163</v>
      </c>
      <c r="F42" s="53">
        <v>3547</v>
      </c>
      <c r="G42" s="27"/>
      <c r="H42" s="1">
        <f t="shared" si="9"/>
        <v>43237</v>
      </c>
      <c r="DH42" s="1">
        <f t="shared" si="10"/>
        <v>14.44596063556676</v>
      </c>
      <c r="DI42" s="1">
        <f t="shared" si="11"/>
        <v>2.9627402456229617</v>
      </c>
      <c r="DJ42" s="31">
        <f t="shared" si="12"/>
        <v>74.387677220898766</v>
      </c>
      <c r="DK42" s="1">
        <f t="shared" si="13"/>
        <v>8.2036218979115105</v>
      </c>
      <c r="DL42" s="1">
        <f t="shared" si="14"/>
        <v>0</v>
      </c>
      <c r="DM42" s="27" t="s">
        <v>147</v>
      </c>
    </row>
    <row r="43" spans="1:121" x14ac:dyDescent="0.2">
      <c r="A43" s="27" t="s">
        <v>36</v>
      </c>
      <c r="C43" s="53">
        <v>11418</v>
      </c>
      <c r="D43" s="53">
        <v>1834</v>
      </c>
      <c r="E43" s="47">
        <v>25909</v>
      </c>
      <c r="F43" s="53">
        <v>4532</v>
      </c>
      <c r="G43" s="59">
        <v>570</v>
      </c>
      <c r="H43" s="1">
        <f t="shared" si="9"/>
        <v>44263</v>
      </c>
      <c r="DH43" s="27">
        <f t="shared" si="10"/>
        <v>25.795811400040666</v>
      </c>
      <c r="DI43" s="1">
        <f t="shared" si="11"/>
        <v>4.1434154937532472</v>
      </c>
      <c r="DJ43" s="31">
        <f t="shared" si="12"/>
        <v>58.534215936561012</v>
      </c>
      <c r="DK43" s="27">
        <f t="shared" si="13"/>
        <v>10.238799900594175</v>
      </c>
      <c r="DL43" s="1">
        <f t="shared" si="14"/>
        <v>1.2877572690509003</v>
      </c>
      <c r="DM43" s="27" t="s">
        <v>598</v>
      </c>
    </row>
    <row r="44" spans="1:121" x14ac:dyDescent="0.2">
      <c r="A44" s="27" t="s">
        <v>284</v>
      </c>
      <c r="C44" s="53">
        <v>12257</v>
      </c>
      <c r="D44" s="53">
        <v>1650</v>
      </c>
      <c r="E44" s="47">
        <v>29527</v>
      </c>
      <c r="F44" s="53">
        <v>2647</v>
      </c>
      <c r="G44" s="35">
        <v>251</v>
      </c>
      <c r="H44" s="1">
        <f t="shared" si="9"/>
        <v>46332</v>
      </c>
      <c r="DH44" s="2">
        <f t="shared" si="10"/>
        <v>26.454718121384786</v>
      </c>
      <c r="DI44" s="27">
        <f t="shared" si="11"/>
        <v>3.5612535612535612</v>
      </c>
      <c r="DJ44" s="31">
        <f t="shared" si="12"/>
        <v>63.729172062505398</v>
      </c>
      <c r="DK44" s="1">
        <f t="shared" si="13"/>
        <v>5.7131140464473802</v>
      </c>
      <c r="DL44" s="1">
        <f t="shared" si="14"/>
        <v>0.5417422084088751</v>
      </c>
      <c r="DM44" s="30" t="s">
        <v>432</v>
      </c>
    </row>
    <row r="45" spans="1:121" x14ac:dyDescent="0.2">
      <c r="A45" s="27" t="s">
        <v>288</v>
      </c>
      <c r="C45" s="51">
        <v>8677</v>
      </c>
      <c r="D45" s="51">
        <v>1569</v>
      </c>
      <c r="E45" s="47">
        <v>33026</v>
      </c>
      <c r="F45" s="51">
        <v>2998</v>
      </c>
      <c r="G45" s="43">
        <v>416</v>
      </c>
      <c r="H45" s="1">
        <f t="shared" si="9"/>
        <v>46686</v>
      </c>
      <c r="CD45" s="12" t="s">
        <v>25</v>
      </c>
      <c r="CE45" s="43" t="s">
        <v>25</v>
      </c>
      <c r="CF45" s="27" t="s">
        <v>25</v>
      </c>
      <c r="CG45" s="43" t="s">
        <v>25</v>
      </c>
      <c r="CH45" s="43" t="s">
        <v>25</v>
      </c>
      <c r="CI45" s="43" t="s">
        <v>25</v>
      </c>
      <c r="CJ45" s="12" t="s">
        <v>25</v>
      </c>
      <c r="CK45" s="43" t="s">
        <v>25</v>
      </c>
      <c r="CL45" s="43" t="s">
        <v>25</v>
      </c>
      <c r="CM45" s="43" t="s">
        <v>25</v>
      </c>
      <c r="CN45" s="43" t="s">
        <v>25</v>
      </c>
      <c r="CP45" s="33" t="s">
        <v>25</v>
      </c>
      <c r="CQ45" s="33" t="s">
        <v>25</v>
      </c>
      <c r="CR45" s="33" t="s">
        <v>25</v>
      </c>
      <c r="CS45" s="33" t="s">
        <v>25</v>
      </c>
      <c r="CT45" s="33" t="s">
        <v>25</v>
      </c>
      <c r="DH45" s="1">
        <f t="shared" si="10"/>
        <v>18.585871567493466</v>
      </c>
      <c r="DI45" s="1">
        <f t="shared" si="11"/>
        <v>3.3607505462022877</v>
      </c>
      <c r="DJ45" s="31">
        <f t="shared" si="12"/>
        <v>70.740693141412848</v>
      </c>
      <c r="DK45" s="1">
        <f t="shared" si="13"/>
        <v>6.4216253266503873</v>
      </c>
      <c r="DL45" s="1">
        <f t="shared" si="14"/>
        <v>0.89105941824101442</v>
      </c>
      <c r="DM45" s="27" t="s">
        <v>404</v>
      </c>
    </row>
    <row r="46" spans="1:121" x14ac:dyDescent="0.2">
      <c r="A46" s="27" t="s">
        <v>39</v>
      </c>
      <c r="C46" s="56">
        <v>11916</v>
      </c>
      <c r="D46" s="56">
        <v>1904</v>
      </c>
      <c r="E46" s="50">
        <v>28775</v>
      </c>
      <c r="F46" s="56">
        <v>3084</v>
      </c>
      <c r="G46" s="27"/>
      <c r="H46" s="1">
        <f t="shared" si="9"/>
        <v>45679</v>
      </c>
      <c r="DH46" s="2">
        <f t="shared" si="10"/>
        <v>26.08638542875282</v>
      </c>
      <c r="DI46" s="1">
        <f t="shared" si="11"/>
        <v>4.1682173427614444</v>
      </c>
      <c r="DJ46" s="31">
        <f t="shared" si="12"/>
        <v>62.993935944307012</v>
      </c>
      <c r="DK46" s="1">
        <f t="shared" si="13"/>
        <v>6.7514612841787258</v>
      </c>
      <c r="DL46" s="1">
        <f t="shared" si="14"/>
        <v>0</v>
      </c>
      <c r="DM46" s="27" t="s">
        <v>695</v>
      </c>
    </row>
    <row r="47" spans="1:121" x14ac:dyDescent="0.2">
      <c r="A47" s="27" t="s">
        <v>285</v>
      </c>
      <c r="C47" s="53">
        <v>7186</v>
      </c>
      <c r="D47" s="53">
        <v>1341</v>
      </c>
      <c r="E47" s="47">
        <v>23161</v>
      </c>
      <c r="F47" s="53">
        <v>16613</v>
      </c>
      <c r="G47" s="27"/>
      <c r="H47" s="1">
        <f>SUM(B47:G47)</f>
        <v>48301</v>
      </c>
      <c r="DH47" s="1">
        <f t="shared" si="10"/>
        <v>14.877538767313306</v>
      </c>
      <c r="DI47" s="27">
        <f t="shared" si="11"/>
        <v>2.7763400343678186</v>
      </c>
      <c r="DJ47" s="31">
        <f t="shared" si="12"/>
        <v>47.951388170017182</v>
      </c>
      <c r="DK47" s="2">
        <f t="shared" si="13"/>
        <v>34.394733028301694</v>
      </c>
      <c r="DL47" s="1">
        <f t="shared" si="14"/>
        <v>0</v>
      </c>
      <c r="DM47" s="27" t="s">
        <v>433</v>
      </c>
    </row>
    <row r="48" spans="1:121" x14ac:dyDescent="0.2">
      <c r="A48" s="27" t="s">
        <v>286</v>
      </c>
      <c r="C48" s="53">
        <v>7331</v>
      </c>
      <c r="D48" s="53">
        <v>1775</v>
      </c>
      <c r="E48" s="47">
        <v>30407</v>
      </c>
      <c r="F48" s="53">
        <v>12757</v>
      </c>
      <c r="G48" s="27"/>
      <c r="H48" s="1">
        <f>SUM(B48:G48)</f>
        <v>52270</v>
      </c>
      <c r="DH48" s="1">
        <f t="shared" si="10"/>
        <v>14.025253491486513</v>
      </c>
      <c r="DI48" s="1">
        <f t="shared" si="11"/>
        <v>3.3958293476181365</v>
      </c>
      <c r="DJ48" s="31">
        <f t="shared" si="12"/>
        <v>58.172948153816719</v>
      </c>
      <c r="DK48" s="27">
        <f t="shared" si="13"/>
        <v>24.405969007078632</v>
      </c>
      <c r="DL48" s="1">
        <f t="shared" si="14"/>
        <v>0</v>
      </c>
      <c r="DM48" s="28" t="s">
        <v>696</v>
      </c>
    </row>
    <row r="49" spans="1:121" x14ac:dyDescent="0.2">
      <c r="A49" s="27" t="s">
        <v>37</v>
      </c>
      <c r="C49" s="53">
        <v>4564</v>
      </c>
      <c r="D49" s="53">
        <v>1745</v>
      </c>
      <c r="E49" s="47">
        <v>27431</v>
      </c>
      <c r="F49" s="53">
        <v>19162</v>
      </c>
      <c r="G49" s="27">
        <v>130</v>
      </c>
      <c r="H49" s="1">
        <f>SUM(B49:G49)</f>
        <v>53032</v>
      </c>
      <c r="DH49" s="1">
        <f t="shared" si="10"/>
        <v>8.6061246040126722</v>
      </c>
      <c r="DI49" s="1">
        <f t="shared" si="11"/>
        <v>3.2904661336551517</v>
      </c>
      <c r="DJ49" s="31">
        <f t="shared" si="12"/>
        <v>51.725373359481068</v>
      </c>
      <c r="DK49" s="2">
        <f t="shared" si="13"/>
        <v>36.132900890028665</v>
      </c>
      <c r="DL49" s="1">
        <f t="shared" si="14"/>
        <v>0.24513501282244682</v>
      </c>
      <c r="DM49" s="28" t="s">
        <v>434</v>
      </c>
    </row>
    <row r="50" spans="1:121" x14ac:dyDescent="0.2">
      <c r="A50" s="27" t="s">
        <v>38</v>
      </c>
      <c r="C50" s="53">
        <v>7837</v>
      </c>
      <c r="D50" s="53">
        <v>1971</v>
      </c>
      <c r="E50" s="47">
        <v>34377</v>
      </c>
      <c r="F50" s="53">
        <v>5894</v>
      </c>
      <c r="G50" s="27"/>
      <c r="H50" s="1">
        <f>SUM(B50:G50)</f>
        <v>50079</v>
      </c>
      <c r="DH50" s="1">
        <f t="shared" si="10"/>
        <v>15.649274146847981</v>
      </c>
      <c r="DI50" s="1">
        <f t="shared" si="11"/>
        <v>3.9357814652848497</v>
      </c>
      <c r="DJ50" s="31">
        <f t="shared" si="12"/>
        <v>68.645540046726168</v>
      </c>
      <c r="DK50" s="1">
        <f t="shared" si="13"/>
        <v>11.769404341140998</v>
      </c>
      <c r="DL50" s="1">
        <f t="shared" si="14"/>
        <v>0</v>
      </c>
      <c r="DM50" s="30" t="s">
        <v>697</v>
      </c>
    </row>
    <row r="51" spans="1:121" x14ac:dyDescent="0.2">
      <c r="A51" s="3" t="s">
        <v>287</v>
      </c>
      <c r="C51" s="53">
        <v>11905</v>
      </c>
      <c r="D51" s="53">
        <v>1534</v>
      </c>
      <c r="E51" s="47">
        <v>30045</v>
      </c>
      <c r="F51" s="53">
        <v>8883</v>
      </c>
      <c r="G51" s="27">
        <v>408</v>
      </c>
      <c r="H51" s="1">
        <f>SUM(B51:G51)</f>
        <v>52775</v>
      </c>
      <c r="DH51" s="27">
        <f t="shared" si="10"/>
        <v>22.558029369966839</v>
      </c>
      <c r="DI51" s="1">
        <f t="shared" si="11"/>
        <v>2.9066792989104688</v>
      </c>
      <c r="DJ51" s="31">
        <f t="shared" si="12"/>
        <v>56.930364756039793</v>
      </c>
      <c r="DK51" s="1">
        <f t="shared" si="13"/>
        <v>16.831833254381809</v>
      </c>
      <c r="DL51" s="1">
        <f t="shared" si="14"/>
        <v>0.77309332070108949</v>
      </c>
      <c r="DM51" s="27" t="s">
        <v>597</v>
      </c>
    </row>
    <row r="52" spans="1:121" x14ac:dyDescent="0.2">
      <c r="D52" s="1">
        <v>0</v>
      </c>
      <c r="E52" s="27"/>
      <c r="DM52" s="3" t="s">
        <v>769</v>
      </c>
    </row>
    <row r="53" spans="1:121" x14ac:dyDescent="0.2">
      <c r="A53" s="3"/>
      <c r="E53" s="2"/>
      <c r="G53" s="10"/>
      <c r="BX53" s="2" t="s">
        <v>146</v>
      </c>
      <c r="BY53" s="2"/>
      <c r="CA53" s="2"/>
      <c r="CB53" s="2"/>
      <c r="CC53" s="2"/>
      <c r="CD53" s="2" t="s">
        <v>2</v>
      </c>
      <c r="CE53" s="2"/>
      <c r="CG53" s="2"/>
      <c r="CH53" s="2"/>
      <c r="CI53" s="2"/>
      <c r="CJ53" s="2" t="s">
        <v>30</v>
      </c>
      <c r="CK53" s="2"/>
      <c r="CL53" s="2"/>
      <c r="CM53" s="2"/>
      <c r="CN53" s="2"/>
      <c r="CO53" s="2" t="s">
        <v>4</v>
      </c>
      <c r="CU53" s="1" t="s">
        <v>24</v>
      </c>
      <c r="DA53" s="1" t="s">
        <v>5</v>
      </c>
      <c r="DG53" s="1" t="s">
        <v>6</v>
      </c>
      <c r="DH53" s="1"/>
      <c r="DI53" s="1"/>
      <c r="DJ53" s="31"/>
      <c r="DK53" s="1"/>
      <c r="DL53" s="1"/>
      <c r="DM53" s="27"/>
    </row>
    <row r="54" spans="1:121" x14ac:dyDescent="0.2">
      <c r="C54" s="12" t="s">
        <v>9</v>
      </c>
      <c r="D54" s="12" t="s">
        <v>10</v>
      </c>
      <c r="E54" s="43" t="s">
        <v>11</v>
      </c>
      <c r="F54" s="12" t="s">
        <v>12</v>
      </c>
      <c r="G54" s="12" t="s">
        <v>13</v>
      </c>
      <c r="H54" s="12" t="s">
        <v>14</v>
      </c>
      <c r="BX54" s="27" t="s">
        <v>25</v>
      </c>
      <c r="BY54" s="12" t="s">
        <v>16</v>
      </c>
      <c r="BZ54" s="1" t="s">
        <v>17</v>
      </c>
      <c r="CA54" s="12" t="s">
        <v>18</v>
      </c>
      <c r="CB54" s="12" t="s">
        <v>19</v>
      </c>
      <c r="CC54" s="12" t="s">
        <v>20</v>
      </c>
      <c r="CD54" s="16" t="s">
        <v>15</v>
      </c>
      <c r="CE54" s="16" t="s">
        <v>16</v>
      </c>
      <c r="CF54" s="16" t="s">
        <v>17</v>
      </c>
      <c r="CG54" s="16" t="s">
        <v>18</v>
      </c>
      <c r="CH54" s="16" t="s">
        <v>19</v>
      </c>
      <c r="CI54" s="16" t="s">
        <v>21</v>
      </c>
      <c r="CJ54" s="16" t="s">
        <v>15</v>
      </c>
      <c r="CK54" s="16" t="s">
        <v>22</v>
      </c>
      <c r="CL54" s="16" t="s">
        <v>17</v>
      </c>
      <c r="CM54" s="16" t="s">
        <v>11</v>
      </c>
      <c r="CN54" s="16" t="s">
        <v>12</v>
      </c>
      <c r="CO54" s="16" t="s">
        <v>15</v>
      </c>
      <c r="CP54" s="16" t="s">
        <v>16</v>
      </c>
      <c r="CQ54" s="16" t="s">
        <v>23</v>
      </c>
      <c r="CR54" s="16" t="s">
        <v>18</v>
      </c>
      <c r="CS54" s="16" t="s">
        <v>19</v>
      </c>
      <c r="CT54" s="16" t="s">
        <v>20</v>
      </c>
      <c r="CU54" s="1" t="s">
        <v>15</v>
      </c>
      <c r="CV54" s="1" t="s">
        <v>22</v>
      </c>
      <c r="CW54" s="1" t="s">
        <v>17</v>
      </c>
      <c r="CX54" s="1" t="s">
        <v>11</v>
      </c>
      <c r="CY54" s="1" t="s">
        <v>12</v>
      </c>
      <c r="DA54" s="1" t="s">
        <v>15</v>
      </c>
      <c r="DB54" s="1" t="s">
        <v>22</v>
      </c>
      <c r="DC54" s="1" t="s">
        <v>17</v>
      </c>
      <c r="DD54" s="1" t="s">
        <v>11</v>
      </c>
      <c r="DE54" s="1" t="s">
        <v>12</v>
      </c>
      <c r="DF54" s="1" t="s">
        <v>21</v>
      </c>
    </row>
    <row r="55" spans="1:121" x14ac:dyDescent="0.2">
      <c r="A55" s="2" t="s">
        <v>128</v>
      </c>
      <c r="C55" s="5">
        <f>SUM(C57:C66)</f>
        <v>112070</v>
      </c>
      <c r="D55" s="5">
        <f>SUM(D57:D67)</f>
        <v>20551</v>
      </c>
      <c r="E55" s="29">
        <f>SUM(E57:E66)</f>
        <v>227764</v>
      </c>
      <c r="F55" s="5">
        <f>SUM(F57:F66)</f>
        <v>81105</v>
      </c>
      <c r="G55" s="5">
        <f>SUM(G57:G66)</f>
        <v>296</v>
      </c>
      <c r="H55" s="1">
        <f t="shared" ref="H55:H61" si="15">SUM(B55:G55)</f>
        <v>441786</v>
      </c>
      <c r="I55" s="5" t="e">
        <f>SUM(#REF!,#REF!)</f>
        <v>#REF!</v>
      </c>
      <c r="J55" s="5" t="e">
        <f>SUM(#REF!,#REF!)</f>
        <v>#REF!</v>
      </c>
      <c r="K55" s="5" t="e">
        <f>SUM(#REF!,#REF!)</f>
        <v>#REF!</v>
      </c>
      <c r="L55" s="5" t="e">
        <f>SUM(#REF!,#REF!)</f>
        <v>#REF!</v>
      </c>
      <c r="M55" s="5" t="e">
        <f>SUM(#REF!,#REF!)</f>
        <v>#REF!</v>
      </c>
      <c r="N55" s="5" t="e">
        <f>SUM(#REF!,#REF!)</f>
        <v>#REF!</v>
      </c>
      <c r="O55" s="1" t="e">
        <f>SUM(B55:N55)</f>
        <v>#REF!</v>
      </c>
      <c r="BY55" s="5"/>
      <c r="BZ55" s="5"/>
      <c r="CA55" s="5">
        <v>10</v>
      </c>
      <c r="CB55" s="5"/>
      <c r="CC55" s="5"/>
      <c r="CE55" s="5"/>
      <c r="CF55" s="5"/>
      <c r="CG55" s="5">
        <v>6</v>
      </c>
      <c r="CH55" s="5"/>
      <c r="CI55" s="5"/>
      <c r="CJ55" s="5"/>
      <c r="CK55" s="5">
        <v>2</v>
      </c>
      <c r="CL55" s="5"/>
      <c r="CM55" s="5"/>
      <c r="CN55" s="5">
        <v>2</v>
      </c>
      <c r="CO55" s="2">
        <f>CD55+CJ55</f>
        <v>0</v>
      </c>
      <c r="CP55" s="2">
        <f>CE55+CK55</f>
        <v>2</v>
      </c>
      <c r="CQ55" s="2">
        <f>CF55+CL55</f>
        <v>0</v>
      </c>
      <c r="CR55" s="2">
        <f>CG55+CM55</f>
        <v>6</v>
      </c>
      <c r="CS55" s="2">
        <f>CH55+CN55</f>
        <v>2</v>
      </c>
      <c r="CT55" s="2">
        <f>CI55</f>
        <v>0</v>
      </c>
      <c r="CV55" s="1">
        <f>10*C55/(C55+D55+E55+F55)</f>
        <v>2.5384493420009515</v>
      </c>
      <c r="CW55" s="1">
        <f>10*D55/(C55+D55+E55+F55)</f>
        <v>0.46549185712020658</v>
      </c>
      <c r="CX55" s="1">
        <f>10*E55/(C55+D55+E55+F55)</f>
        <v>5.1589843484563636</v>
      </c>
      <c r="CY55" s="1">
        <f>10*F55/(C55+D55+E55+F55)</f>
        <v>1.8370744524224785</v>
      </c>
      <c r="DB55" s="1">
        <v>3</v>
      </c>
      <c r="DD55" s="1">
        <v>5</v>
      </c>
      <c r="DE55" s="1">
        <v>2</v>
      </c>
      <c r="DH55" s="1">
        <f>100*C55/H55</f>
        <v>25.367485615207364</v>
      </c>
      <c r="DI55" s="1">
        <f>100*D55/H55</f>
        <v>4.6517997401456812</v>
      </c>
      <c r="DJ55" s="1">
        <f>100*E55/H55</f>
        <v>51.555277894727311</v>
      </c>
      <c r="DK55" s="1">
        <f>100*F55/H55</f>
        <v>18.358435984843339</v>
      </c>
      <c r="DL55" s="1">
        <f>100*G55/H55</f>
        <v>6.7000765076303911E-2</v>
      </c>
      <c r="DQ55" s="1">
        <f>E55/CA55</f>
        <v>22776.400000000001</v>
      </c>
    </row>
    <row r="56" spans="1:121" x14ac:dyDescent="0.2">
      <c r="A56" s="27" t="s">
        <v>26</v>
      </c>
      <c r="B56" s="27"/>
      <c r="C56" s="29"/>
      <c r="D56" s="29"/>
      <c r="E56" s="29"/>
      <c r="F56" s="29"/>
      <c r="G56" s="29"/>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G56" s="5"/>
      <c r="CH56" s="5"/>
      <c r="CI56" s="5"/>
      <c r="CJ56" s="5"/>
      <c r="CK56" s="5"/>
      <c r="CL56" s="5"/>
      <c r="CM56" s="5"/>
      <c r="CN56" s="5"/>
      <c r="CO56" s="2"/>
      <c r="CP56" s="2"/>
      <c r="CQ56" s="2"/>
      <c r="CR56" s="2"/>
      <c r="CS56" s="2"/>
      <c r="CT56" s="2"/>
      <c r="CV56" s="27">
        <f>4*C55/(C55+D55+F55)</f>
        <v>2.0974518776377229</v>
      </c>
      <c r="CW56" s="27">
        <f>4*D55/(C55+D55+F55)</f>
        <v>0.38462330273340634</v>
      </c>
      <c r="CX56" s="27"/>
      <c r="CY56" s="27">
        <f>4*F55/(C55+D55+F55)</f>
        <v>1.5179248196288706</v>
      </c>
      <c r="CZ56" s="27"/>
      <c r="DH56" s="1"/>
      <c r="DI56" s="1"/>
      <c r="DJ56" s="1"/>
      <c r="DK56" s="1"/>
      <c r="DL56" s="1"/>
      <c r="DM56" s="3" t="s">
        <v>396</v>
      </c>
    </row>
    <row r="57" spans="1:121" x14ac:dyDescent="0.2">
      <c r="A57" s="27" t="s">
        <v>289</v>
      </c>
      <c r="C57" s="45">
        <v>6151</v>
      </c>
      <c r="D57" s="46">
        <v>707</v>
      </c>
      <c r="E57" s="47">
        <v>20778</v>
      </c>
      <c r="F57" s="45">
        <v>9670</v>
      </c>
      <c r="H57" s="1">
        <f t="shared" si="15"/>
        <v>37306</v>
      </c>
      <c r="DH57" s="27">
        <f t="shared" ref="DH57:DH66" si="16">100*C57/H57</f>
        <v>16.487964402508979</v>
      </c>
      <c r="DI57" s="1">
        <f t="shared" ref="DI57:DI66" si="17">100*D57/H57</f>
        <v>1.8951375113922693</v>
      </c>
      <c r="DJ57" s="31">
        <f t="shared" ref="DJ57:DJ66" si="18">100*E57/H57</f>
        <v>55.696134670026268</v>
      </c>
      <c r="DK57" s="1">
        <f t="shared" ref="DK57:DK66" si="19">100*F57/H57</f>
        <v>25.920763416072482</v>
      </c>
      <c r="DL57" s="1">
        <f t="shared" ref="DL57:DL66" si="20">100*G57/H57</f>
        <v>0</v>
      </c>
      <c r="DM57" s="27" t="s">
        <v>435</v>
      </c>
    </row>
    <row r="58" spans="1:121" x14ac:dyDescent="0.2">
      <c r="A58" s="27" t="s">
        <v>290</v>
      </c>
      <c r="C58" s="45">
        <v>3852</v>
      </c>
      <c r="D58" s="45">
        <v>1187</v>
      </c>
      <c r="E58" s="47">
        <v>25845</v>
      </c>
      <c r="F58" s="45">
        <v>20079</v>
      </c>
      <c r="H58" s="1">
        <f t="shared" si="15"/>
        <v>50963</v>
      </c>
      <c r="AQ58" s="1">
        <v>16.203764069999998</v>
      </c>
      <c r="AR58" s="1">
        <v>0</v>
      </c>
      <c r="AS58" s="1">
        <v>14.106576260000001</v>
      </c>
      <c r="AT58" s="1">
        <v>69.689659669999998</v>
      </c>
      <c r="AU58" s="1">
        <v>0</v>
      </c>
      <c r="DH58" s="1">
        <f t="shared" si="16"/>
        <v>7.5584247395169042</v>
      </c>
      <c r="DI58" s="1">
        <f t="shared" si="17"/>
        <v>2.3291407491709673</v>
      </c>
      <c r="DJ58" s="31">
        <f t="shared" si="18"/>
        <v>50.713262563035926</v>
      </c>
      <c r="DK58" s="2">
        <f t="shared" si="19"/>
        <v>39.399171948276198</v>
      </c>
      <c r="DL58" s="1">
        <f t="shared" si="20"/>
        <v>0</v>
      </c>
      <c r="DM58" s="27" t="s">
        <v>436</v>
      </c>
    </row>
    <row r="59" spans="1:121" x14ac:dyDescent="0.2">
      <c r="A59" s="27" t="s">
        <v>291</v>
      </c>
      <c r="C59" s="45">
        <v>12476</v>
      </c>
      <c r="D59" s="45">
        <v>1098</v>
      </c>
      <c r="E59" s="47">
        <v>17202</v>
      </c>
      <c r="F59" s="45">
        <v>5588</v>
      </c>
      <c r="H59" s="1">
        <f t="shared" si="15"/>
        <v>36364</v>
      </c>
      <c r="DH59" s="2">
        <f t="shared" si="16"/>
        <v>34.308656913430866</v>
      </c>
      <c r="DI59" s="1">
        <f t="shared" si="17"/>
        <v>3.0194698053019469</v>
      </c>
      <c r="DJ59" s="31">
        <f t="shared" si="18"/>
        <v>47.305026949730504</v>
      </c>
      <c r="DK59" s="1">
        <f t="shared" si="19"/>
        <v>15.366846331536685</v>
      </c>
      <c r="DL59" s="1">
        <f t="shared" si="20"/>
        <v>0</v>
      </c>
      <c r="DM59" s="27" t="s">
        <v>599</v>
      </c>
    </row>
    <row r="60" spans="1:121" x14ac:dyDescent="0.2">
      <c r="A60" s="6" t="s">
        <v>40</v>
      </c>
      <c r="C60" s="45">
        <v>6017</v>
      </c>
      <c r="D60" s="45">
        <v>2376</v>
      </c>
      <c r="E60" s="47">
        <v>36534</v>
      </c>
      <c r="F60" s="45">
        <v>8009</v>
      </c>
      <c r="H60" s="1">
        <f t="shared" si="15"/>
        <v>52936</v>
      </c>
      <c r="DH60" s="1">
        <f t="shared" si="16"/>
        <v>11.366555841015566</v>
      </c>
      <c r="DI60" s="1">
        <f t="shared" si="17"/>
        <v>4.488438869578359</v>
      </c>
      <c r="DJ60" s="31">
        <f t="shared" si="18"/>
        <v>69.015414840562187</v>
      </c>
      <c r="DK60" s="1">
        <f t="shared" si="19"/>
        <v>15.129590448843887</v>
      </c>
      <c r="DL60" s="1">
        <f t="shared" si="20"/>
        <v>0</v>
      </c>
      <c r="DM60" s="23" t="s">
        <v>405</v>
      </c>
    </row>
    <row r="61" spans="1:121" x14ac:dyDescent="0.2">
      <c r="A61" s="27" t="s">
        <v>292</v>
      </c>
      <c r="C61" s="45">
        <v>11168</v>
      </c>
      <c r="D61" s="45">
        <v>2399</v>
      </c>
      <c r="E61" s="47">
        <v>30054</v>
      </c>
      <c r="F61" s="45">
        <v>8420</v>
      </c>
      <c r="H61" s="1">
        <f t="shared" si="15"/>
        <v>52041</v>
      </c>
      <c r="BY61" s="12"/>
      <c r="CA61" s="12"/>
      <c r="CB61" s="12"/>
      <c r="CC61" s="12"/>
      <c r="CD61" s="12"/>
      <c r="CE61" s="12"/>
      <c r="CG61" s="12"/>
      <c r="CH61" s="12"/>
      <c r="CI61" s="12"/>
      <c r="CJ61" s="12"/>
      <c r="CK61" s="12"/>
      <c r="CL61" s="12"/>
      <c r="CM61" s="12"/>
      <c r="CN61" s="12"/>
      <c r="DH61" s="27">
        <f t="shared" si="16"/>
        <v>21.460002690186585</v>
      </c>
      <c r="DI61" s="1">
        <f t="shared" si="17"/>
        <v>4.6098268672777234</v>
      </c>
      <c r="DJ61" s="31">
        <f t="shared" si="18"/>
        <v>57.750619703695165</v>
      </c>
      <c r="DK61" s="27">
        <f t="shared" si="19"/>
        <v>16.179550738840529</v>
      </c>
      <c r="DL61" s="1">
        <f t="shared" si="20"/>
        <v>0</v>
      </c>
      <c r="DM61" s="27" t="s">
        <v>437</v>
      </c>
    </row>
    <row r="62" spans="1:121" x14ac:dyDescent="0.2">
      <c r="A62" s="27" t="s">
        <v>348</v>
      </c>
      <c r="C62" s="45">
        <v>17361</v>
      </c>
      <c r="D62" s="45">
        <v>1823</v>
      </c>
      <c r="E62" s="47">
        <v>19136</v>
      </c>
      <c r="F62" s="45">
        <v>8204</v>
      </c>
      <c r="G62" s="1">
        <v>296</v>
      </c>
      <c r="H62" s="1">
        <f>SUM(B62:G62)</f>
        <v>46820</v>
      </c>
      <c r="DH62" s="2">
        <f t="shared" si="16"/>
        <v>37.080307560871425</v>
      </c>
      <c r="DI62" s="1">
        <f t="shared" si="17"/>
        <v>3.8936351986330626</v>
      </c>
      <c r="DJ62" s="31">
        <f t="shared" si="18"/>
        <v>40.871422469030328</v>
      </c>
      <c r="DK62" s="1">
        <f t="shared" si="19"/>
        <v>17.522426313541221</v>
      </c>
      <c r="DL62" s="1">
        <f t="shared" si="20"/>
        <v>0.63220845792396407</v>
      </c>
      <c r="DM62" s="27" t="s">
        <v>438</v>
      </c>
    </row>
    <row r="63" spans="1:121" x14ac:dyDescent="0.2">
      <c r="A63" s="27" t="s">
        <v>293</v>
      </c>
      <c r="C63" s="45">
        <v>12915</v>
      </c>
      <c r="D63" s="45">
        <v>1321</v>
      </c>
      <c r="E63" s="47">
        <v>20634</v>
      </c>
      <c r="F63" s="45">
        <v>7411</v>
      </c>
      <c r="G63" s="35"/>
      <c r="H63" s="1">
        <f>SUM(B63:G63)</f>
        <v>42281</v>
      </c>
      <c r="DH63" s="27">
        <f t="shared" si="16"/>
        <v>30.545635155270688</v>
      </c>
      <c r="DI63" s="1">
        <f t="shared" si="17"/>
        <v>3.1243348075967927</v>
      </c>
      <c r="DJ63" s="31">
        <f t="shared" si="18"/>
        <v>48.80206239209101</v>
      </c>
      <c r="DK63" s="61">
        <f t="shared" si="19"/>
        <v>17.527967645041507</v>
      </c>
      <c r="DL63" s="1">
        <f t="shared" si="20"/>
        <v>0</v>
      </c>
      <c r="DM63" s="27" t="s">
        <v>600</v>
      </c>
    </row>
    <row r="64" spans="1:121" x14ac:dyDescent="0.2">
      <c r="A64" s="27" t="s">
        <v>347</v>
      </c>
      <c r="C64" s="45">
        <v>14625</v>
      </c>
      <c r="D64" s="45">
        <v>1877</v>
      </c>
      <c r="E64" s="47">
        <v>16656</v>
      </c>
      <c r="F64" s="45">
        <v>4768</v>
      </c>
      <c r="G64" s="35"/>
      <c r="H64" s="1">
        <f>SUM(B64:G64)</f>
        <v>37926</v>
      </c>
      <c r="DH64" s="2">
        <f t="shared" si="16"/>
        <v>38.561936402467964</v>
      </c>
      <c r="DI64" s="1">
        <f t="shared" si="17"/>
        <v>4.9491114275167432</v>
      </c>
      <c r="DJ64" s="31">
        <f t="shared" si="18"/>
        <v>43.917101724410692</v>
      </c>
      <c r="DK64" s="1">
        <f t="shared" si="19"/>
        <v>12.571850445604598</v>
      </c>
      <c r="DL64" s="1">
        <f t="shared" si="20"/>
        <v>0</v>
      </c>
      <c r="DM64" s="23" t="s">
        <v>439</v>
      </c>
    </row>
    <row r="65" spans="1:124" x14ac:dyDescent="0.2">
      <c r="A65" s="27" t="s">
        <v>41</v>
      </c>
      <c r="C65" s="45">
        <v>13280</v>
      </c>
      <c r="D65" s="45">
        <v>5804</v>
      </c>
      <c r="E65" s="47">
        <v>23016</v>
      </c>
      <c r="F65" s="45">
        <v>4622</v>
      </c>
      <c r="G65" s="35"/>
      <c r="H65" s="1">
        <f>SUM(B65:G65)</f>
        <v>46722</v>
      </c>
      <c r="DH65" s="27">
        <f t="shared" si="16"/>
        <v>28.423440777363982</v>
      </c>
      <c r="DI65" s="1">
        <f t="shared" si="17"/>
        <v>12.422413424082873</v>
      </c>
      <c r="DJ65" s="31">
        <f t="shared" si="18"/>
        <v>49.261589829202514</v>
      </c>
      <c r="DK65" s="1">
        <f t="shared" si="19"/>
        <v>9.892555969350628</v>
      </c>
      <c r="DL65" s="1">
        <f t="shared" si="20"/>
        <v>0</v>
      </c>
      <c r="DM65" s="27" t="s">
        <v>440</v>
      </c>
    </row>
    <row r="66" spans="1:124" x14ac:dyDescent="0.2">
      <c r="A66" s="27" t="s">
        <v>346</v>
      </c>
      <c r="C66" s="45">
        <v>14225</v>
      </c>
      <c r="D66" s="45">
        <v>1959</v>
      </c>
      <c r="E66" s="47">
        <v>17909</v>
      </c>
      <c r="F66" s="45">
        <v>4334</v>
      </c>
      <c r="H66" s="1">
        <f>SUM(B66:G66)</f>
        <v>38427</v>
      </c>
      <c r="DH66" s="27">
        <f t="shared" si="16"/>
        <v>37.01824238165873</v>
      </c>
      <c r="DI66" s="1">
        <f t="shared" si="17"/>
        <v>5.0979779842298383</v>
      </c>
      <c r="DJ66" s="31">
        <f t="shared" si="18"/>
        <v>46.605251515861241</v>
      </c>
      <c r="DK66" s="1">
        <f t="shared" si="19"/>
        <v>11.278528118250188</v>
      </c>
      <c r="DL66" s="1">
        <f t="shared" si="20"/>
        <v>0</v>
      </c>
      <c r="DM66" s="27" t="s">
        <v>601</v>
      </c>
    </row>
    <row r="67" spans="1:124" x14ac:dyDescent="0.2">
      <c r="D67" s="1">
        <v>0</v>
      </c>
      <c r="DH67" s="1"/>
      <c r="DI67" s="1"/>
      <c r="DJ67" s="1"/>
      <c r="DK67" s="1"/>
      <c r="DL67" s="1"/>
      <c r="DM67" s="3" t="s">
        <v>769</v>
      </c>
    </row>
    <row r="68" spans="1:124" x14ac:dyDescent="0.2">
      <c r="A68" s="2" t="s">
        <v>42</v>
      </c>
      <c r="C68" s="5">
        <f>SUM(C22,C32,C39,C55)</f>
        <v>249136</v>
      </c>
      <c r="D68" s="5">
        <f>SUM(D22,D32,D39,D55)</f>
        <v>46234</v>
      </c>
      <c r="E68" s="5">
        <f>SUM(E22,E32,E39,E55)</f>
        <v>769000</v>
      </c>
      <c r="F68" s="5">
        <f>SUM(F22,F32,F39,F55)</f>
        <v>234699</v>
      </c>
      <c r="G68" s="5">
        <f>SUM(G22,G32,G39,G55)</f>
        <v>10333</v>
      </c>
      <c r="H68" s="1">
        <f>SUM(B68:G68)</f>
        <v>1309402</v>
      </c>
      <c r="BY68" s="5">
        <f>SUM(BY22,BY32,BY39,BY55)</f>
        <v>0</v>
      </c>
      <c r="BZ68" s="5">
        <f>SUM(BZ22,BZ32,BZ39,BZ55)</f>
        <v>0</v>
      </c>
      <c r="CA68" s="5">
        <f>SUM(CA22,CA32,CA39,CA55)</f>
        <v>32</v>
      </c>
      <c r="CB68" s="5">
        <f>SUM(CB22,CB32,CB39,CB55)</f>
        <v>0</v>
      </c>
      <c r="CE68" s="5">
        <f t="shared" ref="CE68:CN68" si="21">SUM(CE22,CE32,CE39,CE55)</f>
        <v>0</v>
      </c>
      <c r="CF68" s="5">
        <f t="shared" si="21"/>
        <v>0</v>
      </c>
      <c r="CG68" s="5">
        <f t="shared" si="21"/>
        <v>20</v>
      </c>
      <c r="CH68" s="5">
        <f t="shared" si="21"/>
        <v>0</v>
      </c>
      <c r="CI68" s="5">
        <f t="shared" si="21"/>
        <v>0</v>
      </c>
      <c r="CJ68" s="5">
        <f t="shared" si="21"/>
        <v>0</v>
      </c>
      <c r="CK68" s="5">
        <f t="shared" si="21"/>
        <v>6</v>
      </c>
      <c r="CL68" s="5">
        <f t="shared" si="21"/>
        <v>0</v>
      </c>
      <c r="CM68" s="5">
        <f t="shared" si="21"/>
        <v>0</v>
      </c>
      <c r="CN68" s="5">
        <f t="shared" si="21"/>
        <v>6</v>
      </c>
      <c r="CO68" s="2">
        <f>CD68+CJ68</f>
        <v>0</v>
      </c>
      <c r="CP68" s="2">
        <f>CE68+CK68</f>
        <v>6</v>
      </c>
      <c r="CQ68" s="2">
        <f>CF68+CL68</f>
        <v>0</v>
      </c>
      <c r="CR68" s="2">
        <f>CG68+CM68</f>
        <v>20</v>
      </c>
      <c r="CS68" s="2">
        <f>CH68+CN68</f>
        <v>6</v>
      </c>
      <c r="CT68" s="2">
        <f>CI68</f>
        <v>0</v>
      </c>
      <c r="DA68" s="5">
        <f t="shared" ref="DA68:DF68" si="22">SUM(DA22,DA32,DA39,DA55)</f>
        <v>0</v>
      </c>
      <c r="DB68" s="5">
        <f t="shared" si="22"/>
        <v>7</v>
      </c>
      <c r="DC68" s="5">
        <f t="shared" si="22"/>
        <v>0</v>
      </c>
      <c r="DD68" s="5">
        <f t="shared" si="22"/>
        <v>19</v>
      </c>
      <c r="DE68" s="5">
        <f t="shared" si="22"/>
        <v>6</v>
      </c>
      <c r="DF68" s="5">
        <f t="shared" si="22"/>
        <v>0</v>
      </c>
      <c r="DH68" s="1">
        <f>100*C68/H68</f>
        <v>19.026700738199576</v>
      </c>
      <c r="DI68" s="1">
        <f>100*D68/H68</f>
        <v>3.5309248038417538</v>
      </c>
      <c r="DJ68" s="1">
        <f>100*E68/H68</f>
        <v>58.72909923766727</v>
      </c>
      <c r="DK68" s="1">
        <f>100*F68/H68</f>
        <v>17.924136361484099</v>
      </c>
      <c r="DL68" s="1">
        <f>100*G68/H68</f>
        <v>0.78913885880730283</v>
      </c>
    </row>
    <row r="69" spans="1:124" x14ac:dyDescent="0.2">
      <c r="A69" s="2"/>
      <c r="C69" s="5"/>
      <c r="D69" s="5"/>
      <c r="E69" s="5"/>
      <c r="F69" s="5"/>
      <c r="G69" s="5"/>
      <c r="BX69" s="2" t="s">
        <v>146</v>
      </c>
      <c r="BY69" s="2"/>
      <c r="CA69" s="2"/>
      <c r="CB69" s="2"/>
      <c r="CC69" s="2"/>
      <c r="CD69" s="2" t="s">
        <v>2</v>
      </c>
      <c r="CE69" s="2"/>
      <c r="CG69" s="2"/>
      <c r="CH69" s="2"/>
      <c r="CI69" s="2"/>
      <c r="CJ69" s="2" t="s">
        <v>43</v>
      </c>
      <c r="CK69" s="2"/>
      <c r="CL69" s="2"/>
      <c r="CM69" s="2"/>
      <c r="CN69" s="2"/>
      <c r="CO69" s="2" t="s">
        <v>4</v>
      </c>
      <c r="CU69" s="1" t="s">
        <v>24</v>
      </c>
      <c r="DA69" s="1" t="s">
        <v>5</v>
      </c>
      <c r="DH69" s="1"/>
      <c r="DI69" s="1"/>
      <c r="DJ69" s="1"/>
      <c r="DK69" s="1"/>
      <c r="DL69" s="1"/>
    </row>
    <row r="70" spans="1:124" x14ac:dyDescent="0.2">
      <c r="B70" s="12" t="s">
        <v>8</v>
      </c>
      <c r="C70" s="12" t="s">
        <v>9</v>
      </c>
      <c r="D70" s="12" t="s">
        <v>10</v>
      </c>
      <c r="E70" s="12" t="s">
        <v>11</v>
      </c>
      <c r="F70" s="12" t="s">
        <v>12</v>
      </c>
      <c r="G70" s="12" t="s">
        <v>13</v>
      </c>
      <c r="H70" s="12" t="s">
        <v>14</v>
      </c>
      <c r="BX70" s="12" t="s">
        <v>15</v>
      </c>
      <c r="BY70" s="12" t="s">
        <v>16</v>
      </c>
      <c r="BZ70" s="1" t="s">
        <v>17</v>
      </c>
      <c r="CA70" s="12" t="s">
        <v>18</v>
      </c>
      <c r="CB70" s="12" t="s">
        <v>19</v>
      </c>
      <c r="CC70" s="12" t="s">
        <v>20</v>
      </c>
      <c r="CD70" s="12" t="s">
        <v>15</v>
      </c>
      <c r="CE70" s="12" t="s">
        <v>16</v>
      </c>
      <c r="CF70" s="1" t="s">
        <v>17</v>
      </c>
      <c r="CG70" s="12" t="s">
        <v>18</v>
      </c>
      <c r="CH70" s="12" t="s">
        <v>19</v>
      </c>
      <c r="CI70" s="12" t="s">
        <v>21</v>
      </c>
      <c r="CJ70" s="12" t="s">
        <v>15</v>
      </c>
      <c r="CK70" s="12" t="s">
        <v>22</v>
      </c>
      <c r="CL70" s="12" t="s">
        <v>17</v>
      </c>
      <c r="CM70" s="12" t="s">
        <v>11</v>
      </c>
      <c r="CN70" s="12" t="s">
        <v>12</v>
      </c>
      <c r="CO70" s="1" t="s">
        <v>15</v>
      </c>
      <c r="CP70" s="17" t="s">
        <v>16</v>
      </c>
      <c r="CQ70" s="17" t="s">
        <v>23</v>
      </c>
      <c r="CR70" s="17" t="s">
        <v>18</v>
      </c>
      <c r="CS70" s="17" t="s">
        <v>19</v>
      </c>
      <c r="CT70" s="17" t="s">
        <v>20</v>
      </c>
      <c r="CU70" s="1" t="s">
        <v>15</v>
      </c>
      <c r="CV70" s="1" t="s">
        <v>22</v>
      </c>
      <c r="CW70" s="1" t="s">
        <v>17</v>
      </c>
      <c r="CX70" s="1" t="s">
        <v>11</v>
      </c>
      <c r="CY70" s="1" t="s">
        <v>12</v>
      </c>
      <c r="DG70" s="1" t="s">
        <v>15</v>
      </c>
      <c r="DH70" s="1" t="s">
        <v>22</v>
      </c>
      <c r="DI70" s="1" t="s">
        <v>17</v>
      </c>
      <c r="DJ70" s="1" t="s">
        <v>11</v>
      </c>
      <c r="DK70" s="1" t="s">
        <v>12</v>
      </c>
      <c r="DL70" s="1" t="s">
        <v>21</v>
      </c>
      <c r="DN70" s="1" t="s">
        <v>15</v>
      </c>
      <c r="DO70" s="1" t="s">
        <v>22</v>
      </c>
      <c r="DP70" s="1" t="s">
        <v>17</v>
      </c>
      <c r="DQ70" s="1" t="s">
        <v>11</v>
      </c>
      <c r="DR70" s="1" t="s">
        <v>12</v>
      </c>
    </row>
    <row r="71" spans="1:124" x14ac:dyDescent="0.2">
      <c r="A71" s="2" t="s">
        <v>755</v>
      </c>
      <c r="B71" s="5">
        <f t="shared" ref="B71:G71" si="23">SUM(B82,B90,B101,B114,B137,B146,B123,B159,B171,B186)</f>
        <v>821144</v>
      </c>
      <c r="C71" s="5">
        <f t="shared" si="23"/>
        <v>709164</v>
      </c>
      <c r="D71" s="5">
        <f t="shared" si="23"/>
        <v>95395</v>
      </c>
      <c r="E71" s="5">
        <f t="shared" si="23"/>
        <v>1515673</v>
      </c>
      <c r="F71" s="5">
        <f t="shared" si="23"/>
        <v>1075366</v>
      </c>
      <c r="G71" s="5">
        <f t="shared" si="23"/>
        <v>24745</v>
      </c>
      <c r="H71" s="1">
        <f>SUM(B71:G71)</f>
        <v>4241487</v>
      </c>
      <c r="BX71" s="5">
        <f t="shared" ref="BX71:CN71" si="24">SUM(BX82,BX90,BX101,BX114,BX137,BX146,BX123,BX159,BX171,BX186)</f>
        <v>10</v>
      </c>
      <c r="BY71" s="5">
        <f t="shared" si="24"/>
        <v>12</v>
      </c>
      <c r="BZ71" s="5">
        <f t="shared" si="24"/>
        <v>0</v>
      </c>
      <c r="CA71" s="5">
        <f t="shared" si="24"/>
        <v>40</v>
      </c>
      <c r="CB71" s="5">
        <f t="shared" si="24"/>
        <v>16</v>
      </c>
      <c r="CC71" s="5">
        <f t="shared" si="24"/>
        <v>0</v>
      </c>
      <c r="CD71" s="5">
        <f t="shared" si="24"/>
        <v>6</v>
      </c>
      <c r="CE71" s="5">
        <f t="shared" si="24"/>
        <v>6</v>
      </c>
      <c r="CF71" s="5">
        <f t="shared" si="24"/>
        <v>0</v>
      </c>
      <c r="CG71" s="5">
        <f t="shared" si="24"/>
        <v>25</v>
      </c>
      <c r="CH71" s="5">
        <f t="shared" si="24"/>
        <v>12</v>
      </c>
      <c r="CI71" s="5">
        <f t="shared" si="24"/>
        <v>0</v>
      </c>
      <c r="CJ71" s="5">
        <f t="shared" si="24"/>
        <v>8</v>
      </c>
      <c r="CK71" s="5">
        <f t="shared" si="24"/>
        <v>6</v>
      </c>
      <c r="CL71" s="5">
        <f t="shared" si="24"/>
        <v>0</v>
      </c>
      <c r="CM71" s="5">
        <f t="shared" si="24"/>
        <v>6</v>
      </c>
      <c r="CN71" s="5">
        <f t="shared" si="24"/>
        <v>9</v>
      </c>
      <c r="CO71" s="2">
        <f>CD71+CJ71</f>
        <v>14</v>
      </c>
      <c r="CP71" s="2">
        <f>CE71+CK71</f>
        <v>12</v>
      </c>
      <c r="CQ71" s="2">
        <f>CF71+CL71</f>
        <v>0</v>
      </c>
      <c r="CR71" s="2">
        <f>CG71+CM71</f>
        <v>31</v>
      </c>
      <c r="CS71" s="2">
        <f>CH71+CN71</f>
        <v>21</v>
      </c>
      <c r="CT71" s="2">
        <f>CI71</f>
        <v>0</v>
      </c>
      <c r="CU71" s="27">
        <f>78*B71/(B71+C71+D71+E71+F71)</f>
        <v>15.189269820159735</v>
      </c>
      <c r="CV71" s="27">
        <f>78*C71/(B71+C71+D71+E71+F71)</f>
        <v>13.117898130831813</v>
      </c>
      <c r="CW71" s="1">
        <f>78*D71/(B71+C71+D71+E71+F71)</f>
        <v>1.7645874468962057</v>
      </c>
      <c r="CX71" s="27">
        <f>78*E71/(B71+C71+D71+E71+F71)</f>
        <v>28.036454210383276</v>
      </c>
      <c r="CY71" s="27">
        <f>78*F71/(B71+C71+D71+E71+F71)</f>
        <v>19.891790391728971</v>
      </c>
      <c r="DA71" s="1">
        <v>15</v>
      </c>
      <c r="DB71" s="1">
        <v>13</v>
      </c>
      <c r="DC71" s="1">
        <v>2</v>
      </c>
      <c r="DD71" s="1">
        <v>28</v>
      </c>
      <c r="DE71" s="1">
        <v>20</v>
      </c>
      <c r="DG71" s="1">
        <f>100*B71/H71</f>
        <v>19.359814140653974</v>
      </c>
      <c r="DH71" s="1">
        <f>100*C71/H71</f>
        <v>16.719702311948616</v>
      </c>
      <c r="DI71" s="1">
        <f>100*D71/H71</f>
        <v>2.2490933014765813</v>
      </c>
      <c r="DJ71" s="1">
        <f>100*E71/H71</f>
        <v>35.734472367827607</v>
      </c>
      <c r="DK71" s="1">
        <f>100*F71/H71</f>
        <v>25.353513991673204</v>
      </c>
      <c r="DL71" s="1">
        <f>100*G71/H71</f>
        <v>0.58340388642002206</v>
      </c>
      <c r="DM71" s="3" t="s">
        <v>25</v>
      </c>
      <c r="DN71" s="1">
        <f>B71/BX71</f>
        <v>82114.399999999994</v>
      </c>
      <c r="DO71" s="1">
        <f>C71/BY71</f>
        <v>59097</v>
      </c>
      <c r="DP71" s="1">
        <v>0</v>
      </c>
      <c r="DQ71" s="1">
        <f>E71/CA71</f>
        <v>37891.824999999997</v>
      </c>
      <c r="DR71" s="1">
        <f>F71/CB71</f>
        <v>67210.375</v>
      </c>
      <c r="DS71" s="1"/>
      <c r="DT71" s="1"/>
    </row>
    <row r="72" spans="1:124" x14ac:dyDescent="0.2">
      <c r="A72" s="27" t="s">
        <v>719</v>
      </c>
      <c r="B72" s="45">
        <v>821144</v>
      </c>
      <c r="C72" s="45">
        <v>709164</v>
      </c>
      <c r="D72" s="45">
        <v>95395</v>
      </c>
      <c r="E72" s="45">
        <v>1515673</v>
      </c>
      <c r="F72" s="45">
        <v>1075366</v>
      </c>
      <c r="G72" s="29">
        <v>24745</v>
      </c>
      <c r="H72" s="1">
        <f>SUM(B72:G72)</f>
        <v>4241487</v>
      </c>
      <c r="BX72" s="1">
        <v>10</v>
      </c>
      <c r="BY72" s="1">
        <v>12</v>
      </c>
      <c r="CA72" s="1">
        <v>40</v>
      </c>
      <c r="CB72" s="1">
        <v>16</v>
      </c>
      <c r="CU72" s="1">
        <f>78*B72/(B72+C72+E72+F72)</f>
        <v>15.540849144709242</v>
      </c>
      <c r="CV72" s="17">
        <f>78*C72/(B72+C72+E72+F72)</f>
        <v>13.421532329114729</v>
      </c>
      <c r="CW72" s="1">
        <v>0</v>
      </c>
      <c r="CX72" s="1">
        <f>78*E72/(B72+C72+E72+F72)</f>
        <v>28.6854016417448</v>
      </c>
      <c r="CY72" s="1">
        <f>78*F72/(B72+C72+E72+F72)</f>
        <v>20.352216884431233</v>
      </c>
      <c r="DA72" s="1">
        <v>16</v>
      </c>
      <c r="DB72" s="1">
        <v>13</v>
      </c>
      <c r="DC72" s="1">
        <v>0</v>
      </c>
      <c r="DD72" s="1">
        <v>29</v>
      </c>
      <c r="DE72" s="1">
        <v>20</v>
      </c>
      <c r="DM72" s="3" t="s">
        <v>788</v>
      </c>
    </row>
    <row r="73" spans="1:124" x14ac:dyDescent="0.2">
      <c r="A73" s="27"/>
      <c r="B73" s="45"/>
      <c r="C73" s="45"/>
      <c r="D73" s="45">
        <v>0</v>
      </c>
      <c r="E73" s="45"/>
      <c r="F73" s="45"/>
      <c r="CV73" s="17"/>
      <c r="DM73" s="3"/>
    </row>
    <row r="74" spans="1:124" x14ac:dyDescent="0.2">
      <c r="A74" s="27" t="s">
        <v>48</v>
      </c>
      <c r="B74" s="47">
        <v>18545</v>
      </c>
      <c r="C74" s="51">
        <v>4408</v>
      </c>
      <c r="D74" s="51">
        <v>1130</v>
      </c>
      <c r="E74" s="51">
        <v>15777</v>
      </c>
      <c r="F74" s="51">
        <v>14777</v>
      </c>
      <c r="G74" s="1">
        <v>589</v>
      </c>
      <c r="H74" s="1">
        <f t="shared" ref="H74:H90" si="25">SUM(B74:G74)</f>
        <v>55226</v>
      </c>
      <c r="DG74" s="31">
        <f t="shared" ref="DG74:DG82" si="26">100*B74/H74</f>
        <v>33.580197732951873</v>
      </c>
      <c r="DH74" s="1">
        <f t="shared" ref="DH74:DH82" si="27">100*C74/H74</f>
        <v>7.9817477275196467</v>
      </c>
      <c r="DI74" s="1">
        <f t="shared" ref="DI74:DI82" si="28">100*D74/H74</f>
        <v>2.0461376887697824</v>
      </c>
      <c r="DJ74" s="1">
        <f t="shared" ref="DJ74:DJ82" si="29">100*E74/H74</f>
        <v>28.568065766124651</v>
      </c>
      <c r="DK74" s="27">
        <f t="shared" ref="DK74:DK82" si="30">100*F74/H74</f>
        <v>26.757324448629269</v>
      </c>
      <c r="DL74" s="1">
        <f t="shared" ref="DL74:DL82" si="31">100*G74/H74</f>
        <v>1.0665266360047803</v>
      </c>
      <c r="DM74" s="27" t="s">
        <v>649</v>
      </c>
    </row>
    <row r="75" spans="1:124" x14ac:dyDescent="0.2">
      <c r="A75" s="27" t="s">
        <v>47</v>
      </c>
      <c r="B75" s="51">
        <v>14389</v>
      </c>
      <c r="C75" s="51">
        <v>3555</v>
      </c>
      <c r="D75" s="51">
        <v>1654</v>
      </c>
      <c r="E75" s="51">
        <v>15534</v>
      </c>
      <c r="F75" s="47">
        <v>16034</v>
      </c>
      <c r="G75" s="1">
        <v>738</v>
      </c>
      <c r="H75" s="1">
        <f t="shared" si="25"/>
        <v>51904</v>
      </c>
      <c r="DG75" s="27">
        <f t="shared" si="26"/>
        <v>27.722333538840939</v>
      </c>
      <c r="DH75" s="1">
        <f t="shared" si="27"/>
        <v>6.8491831072749694</v>
      </c>
      <c r="DI75" s="1">
        <f t="shared" si="28"/>
        <v>3.186652281134402</v>
      </c>
      <c r="DJ75" s="1">
        <f t="shared" si="29"/>
        <v>29.928329223181258</v>
      </c>
      <c r="DK75" s="3">
        <f t="shared" si="30"/>
        <v>30.891646115906287</v>
      </c>
      <c r="DL75" s="1">
        <f t="shared" si="31"/>
        <v>1.4218557336621456</v>
      </c>
      <c r="DM75" s="27" t="s">
        <v>569</v>
      </c>
    </row>
    <row r="76" spans="1:124" x14ac:dyDescent="0.2">
      <c r="A76" s="27" t="s">
        <v>297</v>
      </c>
      <c r="B76" s="51">
        <v>15699</v>
      </c>
      <c r="C76" s="51">
        <v>2242</v>
      </c>
      <c r="D76" s="51">
        <v>1904</v>
      </c>
      <c r="E76" s="51">
        <v>12938</v>
      </c>
      <c r="F76" s="47">
        <v>20929</v>
      </c>
      <c r="G76" s="1">
        <v>969</v>
      </c>
      <c r="H76" s="1">
        <f t="shared" ref="H76:H81" si="32">SUM(B76:G76)</f>
        <v>54681</v>
      </c>
      <c r="DG76" s="2">
        <f t="shared" si="26"/>
        <v>28.710155264168542</v>
      </c>
      <c r="DH76" s="1">
        <f t="shared" si="27"/>
        <v>4.1001444743146616</v>
      </c>
      <c r="DI76" s="1">
        <f t="shared" si="28"/>
        <v>3.4820138622190524</v>
      </c>
      <c r="DJ76" s="1">
        <f t="shared" si="29"/>
        <v>23.66086940619228</v>
      </c>
      <c r="DK76" s="31">
        <f t="shared" si="30"/>
        <v>38.274720652511839</v>
      </c>
      <c r="DL76" s="1">
        <f t="shared" si="31"/>
        <v>1.7720963405936248</v>
      </c>
      <c r="DM76" s="27" t="s">
        <v>579</v>
      </c>
    </row>
    <row r="77" spans="1:124" x14ac:dyDescent="0.2">
      <c r="A77" s="27" t="s">
        <v>296</v>
      </c>
      <c r="B77" s="51">
        <v>12283</v>
      </c>
      <c r="C77" s="51">
        <v>2510</v>
      </c>
      <c r="D77" s="51">
        <v>1783</v>
      </c>
      <c r="E77" s="51">
        <v>12068</v>
      </c>
      <c r="F77" s="47">
        <v>28672</v>
      </c>
      <c r="G77" s="35">
        <v>1019</v>
      </c>
      <c r="H77" s="1">
        <f t="shared" si="32"/>
        <v>58335</v>
      </c>
      <c r="DG77" s="27">
        <f t="shared" si="26"/>
        <v>21.055969829433444</v>
      </c>
      <c r="DH77" s="1">
        <f t="shared" si="27"/>
        <v>4.3027342075940691</v>
      </c>
      <c r="DI77" s="1">
        <f t="shared" si="28"/>
        <v>3.0564841004542727</v>
      </c>
      <c r="DJ77" s="1">
        <f t="shared" si="29"/>
        <v>20.687408931173394</v>
      </c>
      <c r="DK77" s="31">
        <f t="shared" si="30"/>
        <v>49.150595697265793</v>
      </c>
      <c r="DL77" s="1">
        <f t="shared" si="31"/>
        <v>1.7468072340790264</v>
      </c>
      <c r="DM77" s="27" t="s">
        <v>586</v>
      </c>
    </row>
    <row r="78" spans="1:124" x14ac:dyDescent="0.2">
      <c r="A78" s="27" t="s">
        <v>50</v>
      </c>
      <c r="B78" s="51">
        <v>6182</v>
      </c>
      <c r="C78" s="51">
        <v>2390</v>
      </c>
      <c r="D78" s="51">
        <v>1443</v>
      </c>
      <c r="E78" s="47">
        <v>26391</v>
      </c>
      <c r="F78" s="51">
        <v>13132</v>
      </c>
      <c r="G78" s="1">
        <v>1232</v>
      </c>
      <c r="H78" s="1">
        <f t="shared" si="32"/>
        <v>50770</v>
      </c>
      <c r="DG78" s="1">
        <f>100*B78/H78</f>
        <v>12.176482174512508</v>
      </c>
      <c r="DH78" s="1">
        <f>100*C78/H78</f>
        <v>4.7075044317510342</v>
      </c>
      <c r="DI78" s="1">
        <f>100*D78/H78</f>
        <v>2.8422296631869215</v>
      </c>
      <c r="DJ78" s="31">
        <f>100*E78/H78</f>
        <v>51.981485129013194</v>
      </c>
      <c r="DK78" s="1">
        <f>100*F78/H78</f>
        <v>25.865668701989364</v>
      </c>
      <c r="DL78" s="1">
        <f>100*G78/H78</f>
        <v>2.4266298995469766</v>
      </c>
      <c r="DM78" s="28" t="s">
        <v>442</v>
      </c>
    </row>
    <row r="79" spans="1:124" x14ac:dyDescent="0.2">
      <c r="A79" s="27" t="s">
        <v>46</v>
      </c>
      <c r="B79" s="51">
        <v>3668</v>
      </c>
      <c r="C79" s="51">
        <v>4159</v>
      </c>
      <c r="D79" s="51">
        <v>1575</v>
      </c>
      <c r="E79" s="51">
        <v>14597</v>
      </c>
      <c r="F79" s="47">
        <v>19242</v>
      </c>
      <c r="G79" s="35">
        <v>378</v>
      </c>
      <c r="H79" s="1">
        <f t="shared" si="32"/>
        <v>43619</v>
      </c>
      <c r="DG79" s="1">
        <f>100*B79/H79</f>
        <v>8.409179486003806</v>
      </c>
      <c r="DH79" s="1">
        <f>100*C79/H79</f>
        <v>9.5348357367202361</v>
      </c>
      <c r="DI79" s="1">
        <f>100*D79/H79</f>
        <v>3.6108118021962907</v>
      </c>
      <c r="DJ79" s="1">
        <f>100*E79/H79</f>
        <v>33.464774524863017</v>
      </c>
      <c r="DK79" s="31">
        <f>100*F79/H79</f>
        <v>44.113803617689541</v>
      </c>
      <c r="DL79" s="1">
        <f>100*G79/H79</f>
        <v>0.86659483252710978</v>
      </c>
      <c r="DM79" s="27" t="s">
        <v>604</v>
      </c>
    </row>
    <row r="80" spans="1:124" x14ac:dyDescent="0.2">
      <c r="A80" s="27" t="s">
        <v>381</v>
      </c>
      <c r="B80" s="51">
        <v>4307</v>
      </c>
      <c r="C80" s="51">
        <v>5948</v>
      </c>
      <c r="D80" s="51">
        <v>2398</v>
      </c>
      <c r="E80" s="47">
        <v>25491</v>
      </c>
      <c r="F80" s="51">
        <v>11757</v>
      </c>
      <c r="G80" s="35">
        <v>263</v>
      </c>
      <c r="H80" s="1">
        <f t="shared" si="32"/>
        <v>50164</v>
      </c>
      <c r="DG80" s="27">
        <f>100*B80/H80</f>
        <v>8.5858384498843794</v>
      </c>
      <c r="DH80" s="1">
        <f>100*C80/H80</f>
        <v>11.85710868351806</v>
      </c>
      <c r="DI80" s="1">
        <f>100*D80/H80</f>
        <v>4.7803205486005904</v>
      </c>
      <c r="DJ80" s="31">
        <f>100*E80/H80</f>
        <v>50.815325731600353</v>
      </c>
      <c r="DK80" s="27">
        <f>100*F80/H80</f>
        <v>23.43712622597879</v>
      </c>
      <c r="DL80" s="1">
        <f>100*G80/H80</f>
        <v>0.52428036041782955</v>
      </c>
      <c r="DM80" s="27" t="s">
        <v>582</v>
      </c>
    </row>
    <row r="81" spans="1:117" x14ac:dyDescent="0.2">
      <c r="A81" s="27" t="s">
        <v>371</v>
      </c>
      <c r="B81" s="51">
        <v>9164</v>
      </c>
      <c r="C81" s="51">
        <v>3713</v>
      </c>
      <c r="D81" s="51">
        <v>1717</v>
      </c>
      <c r="E81" s="47">
        <v>23603</v>
      </c>
      <c r="F81" s="51">
        <v>15566</v>
      </c>
      <c r="G81" s="35"/>
      <c r="H81" s="1">
        <f t="shared" si="32"/>
        <v>53763</v>
      </c>
      <c r="DG81" s="27">
        <f>100*B81/H81</f>
        <v>17.045179770474117</v>
      </c>
      <c r="DH81" s="27">
        <f>100*C81/H81</f>
        <v>6.9062366311403753</v>
      </c>
      <c r="DI81" s="1">
        <f>100*D81/H81</f>
        <v>3.1936461878987408</v>
      </c>
      <c r="DJ81" s="31">
        <f>100*E81/H81</f>
        <v>43.901939995907966</v>
      </c>
      <c r="DK81" s="27">
        <f>100*F81/H81</f>
        <v>28.9529974145788</v>
      </c>
      <c r="DL81" s="1">
        <f>100*G81/H81</f>
        <v>0</v>
      </c>
      <c r="DM81" s="27" t="s">
        <v>574</v>
      </c>
    </row>
    <row r="82" spans="1:117" x14ac:dyDescent="0.2">
      <c r="A82" s="2" t="s">
        <v>722</v>
      </c>
      <c r="B82" s="25">
        <f>SUM(B74:B81)</f>
        <v>84237</v>
      </c>
      <c r="C82" s="25">
        <f>SUM(C74:C81)</f>
        <v>28925</v>
      </c>
      <c r="D82" s="25">
        <f>SUM(D73:D81)</f>
        <v>13604</v>
      </c>
      <c r="E82" s="25">
        <f>SUM(E74:E81)</f>
        <v>146399</v>
      </c>
      <c r="F82" s="25">
        <f>SUM(F74:F81)</f>
        <v>140109</v>
      </c>
      <c r="G82" s="25">
        <f>SUM(G74:G81)</f>
        <v>5188</v>
      </c>
      <c r="H82" s="1">
        <f t="shared" si="25"/>
        <v>418462</v>
      </c>
      <c r="BX82" s="1">
        <v>1</v>
      </c>
      <c r="CA82" s="1">
        <v>3</v>
      </c>
      <c r="CB82" s="1">
        <v>4</v>
      </c>
      <c r="CD82" s="1">
        <v>1</v>
      </c>
      <c r="CG82" s="1">
        <v>2</v>
      </c>
      <c r="CH82" s="1">
        <v>2</v>
      </c>
      <c r="CJ82" s="1">
        <v>1</v>
      </c>
      <c r="CK82" s="1">
        <v>0</v>
      </c>
      <c r="CM82" s="1">
        <v>1</v>
      </c>
      <c r="CN82" s="1">
        <v>1</v>
      </c>
      <c r="CO82" s="2">
        <f>CD82+CJ82</f>
        <v>2</v>
      </c>
      <c r="CP82" s="2">
        <f>CE82+CK82</f>
        <v>0</v>
      </c>
      <c r="CQ82" s="2">
        <f>CF82+CL82</f>
        <v>0</v>
      </c>
      <c r="CR82" s="2">
        <f>CG82+CM82</f>
        <v>3</v>
      </c>
      <c r="CS82" s="2">
        <f>CH82+CN82</f>
        <v>3</v>
      </c>
      <c r="CU82" s="27">
        <f>8*B82/(B82+C82+D82+E82+F82)</f>
        <v>1.6306276223522409</v>
      </c>
      <c r="CV82" s="27">
        <f>8*C82/(B82+C82+D82+E82+F82)</f>
        <v>0.55991908515899858</v>
      </c>
      <c r="CW82" s="1">
        <f>8*D82/(B82+C82+D82+E82+F82)</f>
        <v>0.26334102798627546</v>
      </c>
      <c r="CX82" s="27">
        <f>8*E82/(B82+C82+D82+E82+F82)</f>
        <v>2.8339358391769141</v>
      </c>
      <c r="CY82" s="27">
        <f>8*F82/(B82+C82+D82+E82+F82)</f>
        <v>2.7121764253255711</v>
      </c>
      <c r="CZ82" s="27"/>
      <c r="DG82" s="1">
        <f t="shared" si="26"/>
        <v>20.130143238812604</v>
      </c>
      <c r="DH82" s="1">
        <f t="shared" si="27"/>
        <v>6.9122166409375287</v>
      </c>
      <c r="DI82" s="1">
        <f t="shared" si="28"/>
        <v>3.2509522967437903</v>
      </c>
      <c r="DJ82" s="27">
        <f t="shared" si="29"/>
        <v>34.985016560643501</v>
      </c>
      <c r="DK82" s="27">
        <f t="shared" si="30"/>
        <v>33.481893218500126</v>
      </c>
      <c r="DL82" s="1">
        <f t="shared" si="31"/>
        <v>1.2397780443624511</v>
      </c>
      <c r="DM82" s="3" t="s">
        <v>25</v>
      </c>
    </row>
    <row r="83" spans="1:117" x14ac:dyDescent="0.2">
      <c r="A83" s="3"/>
      <c r="B83" s="36"/>
      <c r="C83" s="36"/>
      <c r="D83" s="36">
        <v>0</v>
      </c>
      <c r="E83" s="36"/>
      <c r="F83" s="37"/>
      <c r="DG83" s="2"/>
      <c r="DH83" s="1"/>
      <c r="DI83" s="1"/>
      <c r="DJ83" s="1"/>
      <c r="DK83" s="27"/>
      <c r="DL83" s="1"/>
    </row>
    <row r="84" spans="1:117" x14ac:dyDescent="0.2">
      <c r="A84" s="27" t="s">
        <v>136</v>
      </c>
      <c r="B84" s="23">
        <v>908</v>
      </c>
      <c r="C84" s="51">
        <v>18201</v>
      </c>
      <c r="D84" s="23">
        <v>747</v>
      </c>
      <c r="E84" s="47">
        <v>24187</v>
      </c>
      <c r="F84" s="51">
        <v>3884</v>
      </c>
      <c r="G84" s="46">
        <v>124</v>
      </c>
      <c r="H84" s="1">
        <f t="shared" si="25"/>
        <v>48051</v>
      </c>
      <c r="DG84" s="1">
        <f t="shared" ref="DG84:DG90" si="33">100*B84/H84</f>
        <v>1.8896589040810805</v>
      </c>
      <c r="DH84" s="2">
        <f t="shared" ref="DH84:DH90" si="34">100*C84/H84</f>
        <v>37.878504089405006</v>
      </c>
      <c r="DI84" s="1">
        <f t="shared" ref="DI84:DI90" si="35">100*D84/H84</f>
        <v>1.5545982393706688</v>
      </c>
      <c r="DJ84" s="31">
        <f t="shared" ref="DJ84:DJ90" si="36">100*E84/H84</f>
        <v>50.336101225780943</v>
      </c>
      <c r="DK84" s="1">
        <f t="shared" ref="DK84:DK90" si="37">100*F84/H84</f>
        <v>8.0830783958710537</v>
      </c>
      <c r="DL84" s="1">
        <f t="shared" ref="DL84:DL90" si="38">100*G84/H84</f>
        <v>0.25805914549124886</v>
      </c>
      <c r="DM84" s="27" t="s">
        <v>419</v>
      </c>
    </row>
    <row r="85" spans="1:117" x14ac:dyDescent="0.2">
      <c r="A85" s="27" t="s">
        <v>140</v>
      </c>
      <c r="B85" s="51">
        <v>1879</v>
      </c>
      <c r="C85" s="51">
        <v>7867</v>
      </c>
      <c r="D85" s="23">
        <v>977</v>
      </c>
      <c r="E85" s="47">
        <v>24832</v>
      </c>
      <c r="F85" s="51">
        <v>4646</v>
      </c>
      <c r="G85" s="46">
        <v>129</v>
      </c>
      <c r="H85" s="1">
        <f t="shared" si="25"/>
        <v>40330</v>
      </c>
      <c r="DG85" s="1">
        <f t="shared" si="33"/>
        <v>4.6590627324572278</v>
      </c>
      <c r="DH85" s="1">
        <f t="shared" si="34"/>
        <v>19.506570790974461</v>
      </c>
      <c r="DI85" s="1">
        <f t="shared" si="35"/>
        <v>2.4225142573766427</v>
      </c>
      <c r="DJ85" s="31">
        <f t="shared" si="36"/>
        <v>61.572030746342676</v>
      </c>
      <c r="DK85" s="1">
        <f t="shared" si="37"/>
        <v>11.519960327299778</v>
      </c>
      <c r="DL85" s="1">
        <f t="shared" si="38"/>
        <v>0.31986114554921896</v>
      </c>
      <c r="DM85" s="27" t="s">
        <v>445</v>
      </c>
    </row>
    <row r="86" spans="1:117" x14ac:dyDescent="0.2">
      <c r="A86" s="27" t="s">
        <v>298</v>
      </c>
      <c r="B86" s="51">
        <v>2043</v>
      </c>
      <c r="C86" s="51">
        <v>11694</v>
      </c>
      <c r="D86" s="23">
        <v>865</v>
      </c>
      <c r="E86" s="47">
        <v>34319</v>
      </c>
      <c r="F86" s="51">
        <v>9584</v>
      </c>
      <c r="H86" s="1">
        <f t="shared" si="25"/>
        <v>58505</v>
      </c>
      <c r="DG86" s="1">
        <f t="shared" si="33"/>
        <v>3.4920092299803436</v>
      </c>
      <c r="DH86" s="27">
        <f t="shared" si="34"/>
        <v>19.988035210665757</v>
      </c>
      <c r="DI86" s="1">
        <f t="shared" si="35"/>
        <v>1.4785061105888386</v>
      </c>
      <c r="DJ86" s="3">
        <f t="shared" si="36"/>
        <v>58.659943594564567</v>
      </c>
      <c r="DK86" s="27">
        <f t="shared" si="37"/>
        <v>16.381505854200494</v>
      </c>
      <c r="DL86" s="1">
        <f t="shared" si="38"/>
        <v>0</v>
      </c>
      <c r="DM86" s="27" t="s">
        <v>568</v>
      </c>
    </row>
    <row r="87" spans="1:117" x14ac:dyDescent="0.2">
      <c r="A87" s="27" t="s">
        <v>299</v>
      </c>
      <c r="B87" s="51">
        <v>1282</v>
      </c>
      <c r="C87" s="51">
        <v>7414</v>
      </c>
      <c r="D87" s="51">
        <v>1581</v>
      </c>
      <c r="E87" s="47">
        <v>29755</v>
      </c>
      <c r="F87" s="51">
        <v>11229</v>
      </c>
      <c r="G87" s="1">
        <v>332</v>
      </c>
      <c r="H87" s="1">
        <f>SUM(B87:G87)</f>
        <v>51593</v>
      </c>
      <c r="DG87" s="1">
        <f>100*B87/H87</f>
        <v>2.4848332138080749</v>
      </c>
      <c r="DH87" s="1">
        <f>100*C87/H87</f>
        <v>14.370166495454809</v>
      </c>
      <c r="DI87" s="1">
        <f>100*D87/H87</f>
        <v>3.0643691973717364</v>
      </c>
      <c r="DJ87" s="31">
        <f>100*E87/H87</f>
        <v>57.672552478049347</v>
      </c>
      <c r="DK87" s="27">
        <f>100*F87/H87</f>
        <v>21.764580466342334</v>
      </c>
      <c r="DL87" s="1">
        <f>100*G87/H87</f>
        <v>0.64349814897369795</v>
      </c>
      <c r="DM87" s="27" t="s">
        <v>724</v>
      </c>
    </row>
    <row r="88" spans="1:117" x14ac:dyDescent="0.2">
      <c r="A88" s="27" t="s">
        <v>370</v>
      </c>
      <c r="B88" s="51">
        <v>5338</v>
      </c>
      <c r="C88" s="51">
        <v>6049</v>
      </c>
      <c r="D88" s="51">
        <v>1245</v>
      </c>
      <c r="E88" s="47">
        <v>29974</v>
      </c>
      <c r="F88" s="51">
        <v>11769</v>
      </c>
      <c r="G88" s="46">
        <v>230</v>
      </c>
      <c r="H88" s="1">
        <f>SUM(B88:G88)</f>
        <v>54605</v>
      </c>
      <c r="DG88" s="1">
        <f>100*B88/H88</f>
        <v>9.7756615694533462</v>
      </c>
      <c r="DH88" s="1">
        <f>100*C88/H88</f>
        <v>11.07774013368739</v>
      </c>
      <c r="DI88" s="1">
        <f>100*D88/H88</f>
        <v>2.2800109880047614</v>
      </c>
      <c r="DJ88" s="3">
        <f>100*E88/H88</f>
        <v>54.892409120043951</v>
      </c>
      <c r="DK88" s="2">
        <f>100*F88/H88</f>
        <v>21.552971339620914</v>
      </c>
      <c r="DL88" s="1">
        <f>100*G88/H88</f>
        <v>0.42120684918963464</v>
      </c>
      <c r="DM88" s="28" t="s">
        <v>723</v>
      </c>
    </row>
    <row r="89" spans="1:117" x14ac:dyDescent="0.2">
      <c r="A89" s="27" t="s">
        <v>49</v>
      </c>
      <c r="B89" s="51">
        <v>1681</v>
      </c>
      <c r="C89" s="51">
        <v>10857</v>
      </c>
      <c r="D89" s="51">
        <v>1812</v>
      </c>
      <c r="E89" s="47">
        <v>39965</v>
      </c>
      <c r="F89" s="51">
        <v>7997</v>
      </c>
      <c r="H89" s="1">
        <f t="shared" si="25"/>
        <v>62312</v>
      </c>
      <c r="DG89" s="1">
        <f t="shared" si="33"/>
        <v>2.6977147258954934</v>
      </c>
      <c r="DH89" s="27">
        <f t="shared" si="34"/>
        <v>17.423610219540379</v>
      </c>
      <c r="DI89" s="27">
        <f t="shared" si="35"/>
        <v>2.9079471048915138</v>
      </c>
      <c r="DJ89" s="31">
        <f t="shared" si="36"/>
        <v>64.136923866991907</v>
      </c>
      <c r="DK89" s="27">
        <f t="shared" si="37"/>
        <v>12.833804082680704</v>
      </c>
      <c r="DL89" s="1">
        <f t="shared" si="38"/>
        <v>0</v>
      </c>
      <c r="DM89" s="27" t="s">
        <v>446</v>
      </c>
    </row>
    <row r="90" spans="1:117" x14ac:dyDescent="0.2">
      <c r="A90" s="2" t="s">
        <v>786</v>
      </c>
      <c r="B90" s="7">
        <f>SUM(B84:B89)</f>
        <v>13131</v>
      </c>
      <c r="C90" s="7">
        <f>SUM(C84:C89)</f>
        <v>62082</v>
      </c>
      <c r="D90" s="7">
        <f>SUM(D83:D89)</f>
        <v>7227</v>
      </c>
      <c r="E90" s="7">
        <f>SUM(E84:E89)</f>
        <v>183032</v>
      </c>
      <c r="F90" s="7">
        <f>SUM(F84:F89)</f>
        <v>49109</v>
      </c>
      <c r="G90" s="7">
        <f>SUM(G84:G89)</f>
        <v>815</v>
      </c>
      <c r="H90" s="27">
        <f t="shared" si="25"/>
        <v>315396</v>
      </c>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c r="BZ90" s="27"/>
      <c r="CA90" s="27">
        <v>6</v>
      </c>
      <c r="CB90" s="27">
        <v>0</v>
      </c>
      <c r="CC90" s="27"/>
      <c r="CD90" s="27"/>
      <c r="CE90" s="27"/>
      <c r="CF90" s="27"/>
      <c r="CG90" s="27">
        <v>4</v>
      </c>
      <c r="CH90" s="27">
        <v>0</v>
      </c>
      <c r="CI90" s="27"/>
      <c r="CJ90" s="27">
        <v>0</v>
      </c>
      <c r="CK90" s="27">
        <v>1</v>
      </c>
      <c r="CL90" s="27"/>
      <c r="CM90" s="27"/>
      <c r="CN90" s="27">
        <v>1</v>
      </c>
      <c r="CO90" s="2">
        <f>CD90+CJ90</f>
        <v>0</v>
      </c>
      <c r="CP90" s="2">
        <f>CE90+CK90</f>
        <v>1</v>
      </c>
      <c r="CQ90" s="2">
        <f>CF90+CL90</f>
        <v>0</v>
      </c>
      <c r="CR90" s="2">
        <f>CG90+CM90</f>
        <v>4</v>
      </c>
      <c r="CS90" s="2">
        <f>CH90+CN90</f>
        <v>1</v>
      </c>
      <c r="CT90" s="27"/>
      <c r="CU90" s="27">
        <f>6*B90/(B90+C90+D90+E90+F90)</f>
        <v>0.25044742053715896</v>
      </c>
      <c r="CV90" s="27">
        <f>6*C90/(B90+C90+D90+E90+F90)</f>
        <v>1.1840893124505294</v>
      </c>
      <c r="CW90" s="1">
        <f>6*D90/(B90+C90+D90+E90+F90)</f>
        <v>0.13784049259173314</v>
      </c>
      <c r="CX90" s="27">
        <f>6*E90/(B90+C90+D90+E90+F90)</f>
        <v>3.4909673502214056</v>
      </c>
      <c r="CY90" s="27">
        <f>6*F90/(B90+C90+D90+E90+F90)</f>
        <v>0.93665542419917291</v>
      </c>
      <c r="CZ90" s="27"/>
      <c r="DB90" s="27"/>
      <c r="DC90" s="27"/>
      <c r="DD90" s="27"/>
      <c r="DE90" s="27"/>
      <c r="DF90" s="27"/>
      <c r="DG90" s="27">
        <f t="shared" si="33"/>
        <v>4.1633375185481105</v>
      </c>
      <c r="DH90" s="27">
        <f t="shared" si="34"/>
        <v>19.683826047254879</v>
      </c>
      <c r="DI90" s="27">
        <f t="shared" si="35"/>
        <v>2.2914050907430656</v>
      </c>
      <c r="DJ90" s="27">
        <f t="shared" si="36"/>
        <v>58.032441755761013</v>
      </c>
      <c r="DK90" s="27">
        <f t="shared" si="37"/>
        <v>15.570584281347893</v>
      </c>
      <c r="DL90" s="27">
        <f t="shared" si="38"/>
        <v>0.25840530634503928</v>
      </c>
      <c r="DM90" s="3" t="s">
        <v>25</v>
      </c>
    </row>
    <row r="91" spans="1:117" x14ac:dyDescent="0.2">
      <c r="A91" s="27" t="s">
        <v>26</v>
      </c>
      <c r="B91" s="7"/>
      <c r="C91" s="7"/>
      <c r="D91" s="7" t="s">
        <v>25</v>
      </c>
      <c r="E91" s="7"/>
      <c r="F91" s="7"/>
      <c r="G91" s="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c r="BW91" s="27"/>
      <c r="BX91" s="27"/>
      <c r="BY91" s="27"/>
      <c r="BZ91" s="27"/>
      <c r="CA91" s="27"/>
      <c r="CB91" s="27"/>
      <c r="CC91" s="27"/>
      <c r="CD91" s="27"/>
      <c r="CE91" s="27"/>
      <c r="CF91" s="27"/>
      <c r="CG91" s="27"/>
      <c r="CH91" s="27"/>
      <c r="CI91" s="27"/>
      <c r="CJ91" s="27"/>
      <c r="CK91" s="27"/>
      <c r="CL91" s="27"/>
      <c r="CM91" s="27"/>
      <c r="CN91" s="27"/>
      <c r="CO91" s="2"/>
      <c r="CP91" s="2"/>
      <c r="CQ91" s="2"/>
      <c r="CR91" s="2"/>
      <c r="CS91" s="2"/>
      <c r="CT91" s="27"/>
      <c r="CU91" s="27">
        <f>2*B90/(B90+C90+D90+F90)</f>
        <v>0.19963663729864917</v>
      </c>
      <c r="CV91" s="27">
        <f>2*C90/(B90+C90+D90+F90)</f>
        <v>0.94386122281431251</v>
      </c>
      <c r="CW91" s="27">
        <f>2*D90/(B90+C90+D90+F90)</f>
        <v>0.10987540764277949</v>
      </c>
      <c r="CX91" s="27"/>
      <c r="CY91" s="27">
        <f>2*F90/(B90+C90+D90+F90)</f>
        <v>0.7466267322442588</v>
      </c>
      <c r="CZ91" s="27"/>
      <c r="DB91" s="27"/>
      <c r="DC91" s="27"/>
      <c r="DD91" s="27"/>
      <c r="DE91" s="27"/>
      <c r="DF91" s="27"/>
      <c r="DG91" s="27"/>
      <c r="DH91" s="27"/>
      <c r="DI91" s="27"/>
      <c r="DJ91" s="27"/>
      <c r="DK91" s="27"/>
      <c r="DL91" s="27"/>
      <c r="DM91" s="3"/>
    </row>
    <row r="92" spans="1:117" x14ac:dyDescent="0.2">
      <c r="A92" s="2"/>
      <c r="B92" s="7"/>
      <c r="C92" s="7"/>
      <c r="D92" s="7">
        <v>0</v>
      </c>
      <c r="E92" s="7"/>
      <c r="F92" s="7"/>
      <c r="G92" s="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c r="BZ92" s="27"/>
      <c r="CA92" s="27"/>
      <c r="CB92" s="27"/>
      <c r="CC92" s="27"/>
      <c r="CD92" s="27"/>
      <c r="CE92" s="27"/>
      <c r="CF92" s="27"/>
      <c r="CG92" s="27"/>
      <c r="CH92" s="27"/>
      <c r="CI92" s="27"/>
      <c r="CJ92" s="27"/>
      <c r="CK92" s="27"/>
      <c r="CL92" s="27"/>
      <c r="CM92" s="27"/>
      <c r="CN92" s="27"/>
      <c r="CO92" s="2"/>
      <c r="CP92" s="2"/>
      <c r="CQ92" s="2"/>
      <c r="CR92" s="2"/>
      <c r="CS92" s="2"/>
      <c r="CT92" s="27"/>
      <c r="CU92" s="27"/>
      <c r="CV92" s="27"/>
      <c r="CW92" s="27"/>
      <c r="CX92" s="27"/>
      <c r="CY92" s="27"/>
      <c r="CZ92" s="27"/>
      <c r="DB92" s="27"/>
      <c r="DC92" s="27"/>
      <c r="DD92" s="27"/>
      <c r="DE92" s="27"/>
      <c r="DF92" s="27"/>
      <c r="DG92" s="27"/>
      <c r="DH92" s="27"/>
      <c r="DI92" s="27"/>
      <c r="DJ92" s="27"/>
      <c r="DK92" s="27"/>
      <c r="DL92" s="27"/>
      <c r="DM92" s="3"/>
    </row>
    <row r="93" spans="1:117" x14ac:dyDescent="0.2">
      <c r="A93" s="27" t="s">
        <v>45</v>
      </c>
      <c r="B93" s="51">
        <v>6680</v>
      </c>
      <c r="C93" s="51">
        <v>6226</v>
      </c>
      <c r="D93" s="23">
        <v>814</v>
      </c>
      <c r="E93" s="47">
        <v>29211</v>
      </c>
      <c r="F93" s="51">
        <v>8478</v>
      </c>
      <c r="G93" s="1">
        <v>249</v>
      </c>
      <c r="H93" s="1">
        <f t="shared" ref="H93:H101" si="39">SUM(B93:G93)</f>
        <v>51658</v>
      </c>
      <c r="DG93" s="1">
        <f t="shared" ref="DG93:DG101" si="40">100*B93/H93</f>
        <v>12.931201362809245</v>
      </c>
      <c r="DH93" s="27">
        <f t="shared" ref="DH93:DH101" si="41">100*C93/H93</f>
        <v>12.052344264199156</v>
      </c>
      <c r="DI93" s="1">
        <f t="shared" ref="DI93:DI101" si="42">100*D93/H93</f>
        <v>1.5757481900189709</v>
      </c>
      <c r="DJ93" s="2">
        <f t="shared" ref="DJ93:DJ101" si="43">100*E93/H93</f>
        <v>56.546904642068995</v>
      </c>
      <c r="DK93" s="27">
        <f t="shared" ref="DK93:DK101" si="44">100*F93/H93</f>
        <v>16.411785202679159</v>
      </c>
      <c r="DL93" s="1">
        <f t="shared" ref="DL93:DL101" si="45">100*G93/H93</f>
        <v>0.48201633822447637</v>
      </c>
      <c r="DM93" s="28" t="s">
        <v>444</v>
      </c>
    </row>
    <row r="94" spans="1:117" x14ac:dyDescent="0.2">
      <c r="A94" s="27" t="s">
        <v>295</v>
      </c>
      <c r="B94" s="51">
        <v>3204</v>
      </c>
      <c r="C94" s="51">
        <v>4957</v>
      </c>
      <c r="D94" s="23">
        <v>805</v>
      </c>
      <c r="E94" s="47">
        <v>28826</v>
      </c>
      <c r="F94" s="51">
        <v>6611</v>
      </c>
      <c r="G94" s="46">
        <v>128</v>
      </c>
      <c r="H94" s="1">
        <f>SUM(B94:G94)</f>
        <v>44531</v>
      </c>
      <c r="K94" s="7">
        <v>4039</v>
      </c>
      <c r="N94" s="1">
        <v>287</v>
      </c>
      <c r="O94" s="1">
        <f>SUM(B94:N94)</f>
        <v>93388</v>
      </c>
      <c r="DG94" s="1">
        <f>100*B94/H94</f>
        <v>7.1949877613348008</v>
      </c>
      <c r="DH94" s="1">
        <f>100*C94/H94</f>
        <v>11.131571264961487</v>
      </c>
      <c r="DI94" s="1">
        <f>100*D94/H94</f>
        <v>1.8077294469021581</v>
      </c>
      <c r="DJ94" s="3">
        <f>100*E94/H94</f>
        <v>64.732433585592062</v>
      </c>
      <c r="DK94" s="1">
        <f>100*F94/H94</f>
        <v>14.845837731018841</v>
      </c>
      <c r="DL94" s="1">
        <f>100*G94/H94</f>
        <v>0.28744021019065369</v>
      </c>
      <c r="DM94" s="27" t="s">
        <v>443</v>
      </c>
    </row>
    <row r="95" spans="1:117" x14ac:dyDescent="0.2">
      <c r="A95" s="27" t="s">
        <v>294</v>
      </c>
      <c r="B95" s="51">
        <v>7346</v>
      </c>
      <c r="C95" s="51">
        <v>4051</v>
      </c>
      <c r="D95" s="51">
        <v>1175</v>
      </c>
      <c r="E95" s="47">
        <v>26026</v>
      </c>
      <c r="F95" s="51">
        <v>16684</v>
      </c>
      <c r="G95" s="46">
        <v>285</v>
      </c>
      <c r="H95" s="1">
        <f>SUM(B95:G95)</f>
        <v>55567</v>
      </c>
      <c r="DG95" s="27">
        <f>100*B95/H95</f>
        <v>13.220076664207173</v>
      </c>
      <c r="DH95" s="1">
        <f>100*C95/H95</f>
        <v>7.2902981985710946</v>
      </c>
      <c r="DI95" s="1">
        <f>100*D95/H95</f>
        <v>2.1145643997336547</v>
      </c>
      <c r="DJ95" s="31">
        <f>100*E95/H95</f>
        <v>46.837151546781364</v>
      </c>
      <c r="DK95" s="2">
        <f>100*F95/H95</f>
        <v>30.025014846941531</v>
      </c>
      <c r="DL95" s="1">
        <f>100*G95/H95</f>
        <v>0.51289434376518439</v>
      </c>
      <c r="DM95" s="27" t="s">
        <v>726</v>
      </c>
    </row>
    <row r="96" spans="1:117" x14ac:dyDescent="0.2">
      <c r="A96" s="27" t="s">
        <v>51</v>
      </c>
      <c r="B96" s="51">
        <v>7049</v>
      </c>
      <c r="C96" s="51">
        <v>3819</v>
      </c>
      <c r="D96" s="23">
        <v>886</v>
      </c>
      <c r="E96" s="47">
        <v>22234</v>
      </c>
      <c r="F96" s="51">
        <v>6144</v>
      </c>
      <c r="G96" s="1">
        <v>997</v>
      </c>
      <c r="H96" s="1">
        <f>SUM(B96:G96)</f>
        <v>41129</v>
      </c>
      <c r="DG96" s="1">
        <f>100*B96/H96</f>
        <v>17.138758540202776</v>
      </c>
      <c r="DH96" s="1">
        <f>100*C96/H96</f>
        <v>9.2854190473874887</v>
      </c>
      <c r="DI96" s="1">
        <f>100*D96/H96</f>
        <v>2.1541977679982494</v>
      </c>
      <c r="DJ96" s="31">
        <f>100*E96/H96</f>
        <v>54.05917965425855</v>
      </c>
      <c r="DK96" s="27">
        <f>100*F96/H96</f>
        <v>14.938364657540907</v>
      </c>
      <c r="DL96" s="1">
        <f>100*G96/H96</f>
        <v>2.4240803326120255</v>
      </c>
      <c r="DM96" s="28" t="s">
        <v>648</v>
      </c>
    </row>
    <row r="97" spans="1:117" x14ac:dyDescent="0.2">
      <c r="A97" s="27" t="s">
        <v>52</v>
      </c>
      <c r="B97" s="51">
        <v>9836</v>
      </c>
      <c r="C97" s="51">
        <v>6259</v>
      </c>
      <c r="D97" s="51">
        <v>1089</v>
      </c>
      <c r="E97" s="47">
        <v>24557</v>
      </c>
      <c r="F97" s="51">
        <v>13225</v>
      </c>
      <c r="G97" s="1">
        <v>203</v>
      </c>
      <c r="H97" s="1">
        <f t="shared" si="39"/>
        <v>55169</v>
      </c>
      <c r="DG97" s="1">
        <f t="shared" si="40"/>
        <v>17.828853160289292</v>
      </c>
      <c r="DH97" s="1">
        <f t="shared" si="41"/>
        <v>11.345139480505356</v>
      </c>
      <c r="DI97" s="1">
        <f t="shared" si="42"/>
        <v>1.9739346372056772</v>
      </c>
      <c r="DJ97" s="3">
        <f t="shared" si="43"/>
        <v>44.512316699595786</v>
      </c>
      <c r="DK97" s="27">
        <f t="shared" si="44"/>
        <v>23.971795754862331</v>
      </c>
      <c r="DL97" s="1">
        <f t="shared" si="45"/>
        <v>0.36796026754155414</v>
      </c>
      <c r="DM97" s="27" t="s">
        <v>603</v>
      </c>
    </row>
    <row r="98" spans="1:117" x14ac:dyDescent="0.2">
      <c r="A98" s="27" t="s">
        <v>141</v>
      </c>
      <c r="B98" s="51">
        <v>9068</v>
      </c>
      <c r="C98" s="51">
        <v>7262</v>
      </c>
      <c r="D98" s="51">
        <v>1280</v>
      </c>
      <c r="E98" s="47">
        <v>25082</v>
      </c>
      <c r="F98" s="51">
        <v>11391</v>
      </c>
      <c r="G98" s="46">
        <v>260</v>
      </c>
      <c r="H98" s="1">
        <f t="shared" si="39"/>
        <v>54343</v>
      </c>
      <c r="DG98" s="27">
        <f t="shared" si="40"/>
        <v>16.686601770237196</v>
      </c>
      <c r="DH98" s="1">
        <f t="shared" si="41"/>
        <v>13.363266658079237</v>
      </c>
      <c r="DI98" s="1">
        <f t="shared" si="42"/>
        <v>2.3554091603334375</v>
      </c>
      <c r="DJ98" s="31">
        <f t="shared" si="43"/>
        <v>46.154978562096311</v>
      </c>
      <c r="DK98" s="27">
        <f t="shared" si="44"/>
        <v>20.961301363561084</v>
      </c>
      <c r="DL98" s="1">
        <f t="shared" si="45"/>
        <v>0.47844248569272951</v>
      </c>
      <c r="DM98" s="28" t="s">
        <v>570</v>
      </c>
    </row>
    <row r="99" spans="1:117" x14ac:dyDescent="0.2">
      <c r="A99" s="27" t="s">
        <v>365</v>
      </c>
      <c r="B99" s="51">
        <v>11820</v>
      </c>
      <c r="C99" s="51">
        <v>6498</v>
      </c>
      <c r="D99" s="51">
        <v>1057</v>
      </c>
      <c r="E99" s="47">
        <v>22323</v>
      </c>
      <c r="F99" s="51">
        <v>12827</v>
      </c>
      <c r="H99" s="1">
        <f t="shared" si="39"/>
        <v>54525</v>
      </c>
      <c r="DG99" s="2">
        <f t="shared" si="40"/>
        <v>21.678129298486933</v>
      </c>
      <c r="DH99" s="1">
        <f t="shared" si="41"/>
        <v>11.917469050894086</v>
      </c>
      <c r="DI99" s="1">
        <f t="shared" si="42"/>
        <v>1.9385602934433745</v>
      </c>
      <c r="DJ99" s="3">
        <f t="shared" si="43"/>
        <v>40.940852819807425</v>
      </c>
      <c r="DK99" s="27">
        <f t="shared" si="44"/>
        <v>23.524988537368181</v>
      </c>
      <c r="DL99" s="1">
        <f t="shared" si="45"/>
        <v>0</v>
      </c>
      <c r="DM99" s="27" t="s">
        <v>725</v>
      </c>
    </row>
    <row r="100" spans="1:117" x14ac:dyDescent="0.2">
      <c r="A100" s="27" t="s">
        <v>300</v>
      </c>
      <c r="B100" s="51">
        <v>6731</v>
      </c>
      <c r="C100" s="51">
        <v>9811</v>
      </c>
      <c r="D100" s="23">
        <v>921</v>
      </c>
      <c r="E100" s="47">
        <v>25857</v>
      </c>
      <c r="F100" s="51">
        <v>10710</v>
      </c>
      <c r="G100" s="46">
        <v>175</v>
      </c>
      <c r="H100" s="1">
        <f t="shared" si="39"/>
        <v>54205</v>
      </c>
      <c r="DG100" s="1">
        <f t="shared" si="40"/>
        <v>12.417673646342589</v>
      </c>
      <c r="DH100" s="2">
        <f t="shared" si="41"/>
        <v>18.09980629093257</v>
      </c>
      <c r="DI100" s="1">
        <f t="shared" si="42"/>
        <v>1.6991052485933031</v>
      </c>
      <c r="DJ100" s="31">
        <f t="shared" si="43"/>
        <v>47.702241490637398</v>
      </c>
      <c r="DK100" s="27">
        <f t="shared" si="44"/>
        <v>19.758324877778804</v>
      </c>
      <c r="DL100" s="1">
        <f t="shared" si="45"/>
        <v>0.32284844571533994</v>
      </c>
      <c r="DM100" s="27" t="s">
        <v>803</v>
      </c>
    </row>
    <row r="101" spans="1:117" x14ac:dyDescent="0.2">
      <c r="A101" s="2" t="s">
        <v>721</v>
      </c>
      <c r="B101" s="7">
        <f t="shared" ref="B101:G101" si="46">SUM(B92:B100)</f>
        <v>61734</v>
      </c>
      <c r="C101" s="7">
        <f t="shared" si="46"/>
        <v>48883</v>
      </c>
      <c r="D101" s="7">
        <f t="shared" si="46"/>
        <v>8027</v>
      </c>
      <c r="E101" s="7">
        <f t="shared" si="46"/>
        <v>204116</v>
      </c>
      <c r="F101" s="7">
        <f t="shared" si="46"/>
        <v>86070</v>
      </c>
      <c r="G101" s="7">
        <f t="shared" si="46"/>
        <v>2297</v>
      </c>
      <c r="H101" s="1">
        <f t="shared" si="39"/>
        <v>411127</v>
      </c>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v>0</v>
      </c>
      <c r="BY101" s="27"/>
      <c r="BZ101" s="27"/>
      <c r="CA101" s="27">
        <v>8</v>
      </c>
      <c r="CB101" s="27"/>
      <c r="CC101" s="27"/>
      <c r="CD101" s="27">
        <v>0</v>
      </c>
      <c r="CE101" s="27"/>
      <c r="CF101" s="27"/>
      <c r="CG101" s="27">
        <v>5</v>
      </c>
      <c r="CH101" s="27"/>
      <c r="CI101" s="27"/>
      <c r="CJ101" s="27">
        <v>1</v>
      </c>
      <c r="CK101" s="27">
        <v>1</v>
      </c>
      <c r="CL101" s="27">
        <v>0</v>
      </c>
      <c r="CM101" s="27"/>
      <c r="CN101" s="27">
        <v>1</v>
      </c>
      <c r="CO101" s="2">
        <f>CD101+CJ101</f>
        <v>1</v>
      </c>
      <c r="CP101" s="2">
        <f>CE101+CK101</f>
        <v>1</v>
      </c>
      <c r="CQ101" s="2">
        <f>CF101+CL101</f>
        <v>0</v>
      </c>
      <c r="CR101" s="2">
        <f>CG101+CM101</f>
        <v>5</v>
      </c>
      <c r="CS101" s="2">
        <f>CH101+CN101</f>
        <v>1</v>
      </c>
      <c r="CT101" s="27"/>
      <c r="CU101" s="27">
        <f>8*B101/(B101+C101+D101+E101+F101)</f>
        <v>1.2080131105838612</v>
      </c>
      <c r="CV101" s="27">
        <f>8*C101/(B101+C101+D101+E101+F101)</f>
        <v>0.95654428491059851</v>
      </c>
      <c r="CW101" s="1">
        <f>8*D101/(B101+C101+D101+E101+F101)</f>
        <v>0.1570726218721718</v>
      </c>
      <c r="CX101" s="27">
        <f>8*E101/(B101+C101+D101+E101+F101)</f>
        <v>3.9941491573514663</v>
      </c>
      <c r="CY101" s="27">
        <f>8*F101/(B101+C101+D101+E101+F101)</f>
        <v>1.684220825281902</v>
      </c>
      <c r="CZ101" s="27"/>
      <c r="DB101" s="27"/>
      <c r="DC101" s="27"/>
      <c r="DD101" s="27"/>
      <c r="DE101" s="27"/>
      <c r="DF101" s="27"/>
      <c r="DG101" s="27">
        <f t="shared" si="40"/>
        <v>15.015798038075825</v>
      </c>
      <c r="DH101" s="1">
        <f t="shared" si="41"/>
        <v>11.889999927029848</v>
      </c>
      <c r="DI101" s="1">
        <f t="shared" si="42"/>
        <v>1.9524380544211399</v>
      </c>
      <c r="DJ101" s="27">
        <f t="shared" si="43"/>
        <v>49.647919012859774</v>
      </c>
      <c r="DK101" s="31">
        <f t="shared" si="44"/>
        <v>20.935136831198147</v>
      </c>
      <c r="DL101" s="1">
        <f t="shared" si="45"/>
        <v>0.55870813641526829</v>
      </c>
      <c r="DM101" s="3" t="s">
        <v>25</v>
      </c>
    </row>
    <row r="102" spans="1:117" x14ac:dyDescent="0.2">
      <c r="A102" s="2" t="s">
        <v>26</v>
      </c>
      <c r="B102" s="7"/>
      <c r="C102" s="7"/>
      <c r="D102" s="7" t="s">
        <v>25</v>
      </c>
      <c r="E102" s="7"/>
      <c r="F102" s="7"/>
      <c r="G102" s="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c r="CC102" s="27"/>
      <c r="CD102" s="27"/>
      <c r="CE102" s="27"/>
      <c r="CF102" s="27"/>
      <c r="CG102" s="27"/>
      <c r="CH102" s="27"/>
      <c r="CI102" s="27"/>
      <c r="CJ102" s="27"/>
      <c r="CK102" s="27"/>
      <c r="CL102" s="27"/>
      <c r="CM102" s="27"/>
      <c r="CN102" s="27"/>
      <c r="CO102" s="2"/>
      <c r="CP102" s="2"/>
      <c r="CQ102" s="2"/>
      <c r="CR102" s="2"/>
      <c r="CS102" s="2"/>
      <c r="CT102" s="27"/>
      <c r="CU102" s="27">
        <f>3*B101/(B101+C101+D101+F101)</f>
        <v>0.90468653829244705</v>
      </c>
      <c r="CV102" s="27">
        <f>3*C101/(B101+C101+D101+F101)</f>
        <v>0.71636038570884253</v>
      </c>
      <c r="CW102" s="27">
        <f>3*D101/(B101+C101+D101+F101)</f>
        <v>0.11763240423224597</v>
      </c>
      <c r="CX102" s="27"/>
      <c r="CY102" s="27">
        <f>3*F101/(B101+C101+D101+F101)</f>
        <v>1.2613206717664645</v>
      </c>
      <c r="CZ102" s="27"/>
      <c r="DB102" s="27"/>
      <c r="DC102" s="27"/>
      <c r="DD102" s="27"/>
      <c r="DE102" s="27"/>
      <c r="DF102" s="27"/>
      <c r="DG102" s="27"/>
      <c r="DH102" s="27"/>
      <c r="DI102" s="27"/>
      <c r="DJ102" s="27"/>
      <c r="DK102" s="27"/>
      <c r="DL102" s="27"/>
      <c r="DM102" s="3" t="s">
        <v>629</v>
      </c>
    </row>
    <row r="103" spans="1:117" x14ac:dyDescent="0.2">
      <c r="A103" s="2"/>
      <c r="B103" s="12" t="s">
        <v>8</v>
      </c>
      <c r="C103" s="12" t="s">
        <v>9</v>
      </c>
      <c r="D103" s="12" t="s">
        <v>10</v>
      </c>
      <c r="E103" s="12" t="s">
        <v>11</v>
      </c>
      <c r="F103" s="12" t="s">
        <v>12</v>
      </c>
      <c r="G103" s="12" t="s">
        <v>13</v>
      </c>
      <c r="H103" s="12" t="s">
        <v>14</v>
      </c>
      <c r="BX103" s="12" t="s">
        <v>15</v>
      </c>
      <c r="BY103" s="12" t="s">
        <v>16</v>
      </c>
      <c r="BZ103" s="1" t="s">
        <v>17</v>
      </c>
      <c r="CA103" s="12" t="s">
        <v>18</v>
      </c>
      <c r="CB103" s="12" t="s">
        <v>19</v>
      </c>
      <c r="CC103" s="12" t="s">
        <v>20</v>
      </c>
      <c r="CD103" s="12" t="s">
        <v>15</v>
      </c>
      <c r="CE103" s="12" t="s">
        <v>16</v>
      </c>
      <c r="CF103" s="1" t="s">
        <v>17</v>
      </c>
      <c r="CG103" s="12" t="s">
        <v>18</v>
      </c>
      <c r="CH103" s="12" t="s">
        <v>19</v>
      </c>
      <c r="CI103" s="12" t="s">
        <v>21</v>
      </c>
      <c r="CJ103" s="12" t="s">
        <v>15</v>
      </c>
      <c r="CK103" s="12" t="s">
        <v>22</v>
      </c>
      <c r="CL103" s="12" t="s">
        <v>17</v>
      </c>
      <c r="CM103" s="12" t="s">
        <v>11</v>
      </c>
      <c r="CN103" s="12" t="s">
        <v>12</v>
      </c>
      <c r="CO103" s="1" t="s">
        <v>15</v>
      </c>
      <c r="CP103" s="17" t="s">
        <v>16</v>
      </c>
      <c r="CQ103" s="17" t="s">
        <v>23</v>
      </c>
      <c r="CR103" s="17" t="s">
        <v>18</v>
      </c>
      <c r="CS103" s="17" t="s">
        <v>19</v>
      </c>
      <c r="CT103" s="17" t="s">
        <v>20</v>
      </c>
      <c r="CU103" s="1" t="s">
        <v>15</v>
      </c>
      <c r="CV103" s="1" t="s">
        <v>22</v>
      </c>
      <c r="CW103" s="1" t="s">
        <v>17</v>
      </c>
      <c r="CX103" s="1" t="s">
        <v>11</v>
      </c>
      <c r="CY103" s="1" t="s">
        <v>12</v>
      </c>
      <c r="DA103" s="1" t="s">
        <v>15</v>
      </c>
      <c r="DB103" s="1" t="s">
        <v>22</v>
      </c>
      <c r="DC103" s="1" t="s">
        <v>17</v>
      </c>
      <c r="DD103" s="1" t="s">
        <v>11</v>
      </c>
      <c r="DE103" s="1" t="s">
        <v>12</v>
      </c>
      <c r="DF103" s="1" t="s">
        <v>21</v>
      </c>
      <c r="DG103" s="1" t="s">
        <v>15</v>
      </c>
      <c r="DH103" s="1" t="s">
        <v>22</v>
      </c>
      <c r="DI103" s="1" t="s">
        <v>17</v>
      </c>
      <c r="DJ103" s="1" t="s">
        <v>11</v>
      </c>
      <c r="DK103" s="1" t="s">
        <v>12</v>
      </c>
      <c r="DL103" s="1" t="s">
        <v>13</v>
      </c>
      <c r="DM103" s="3"/>
    </row>
    <row r="104" spans="1:117" x14ac:dyDescent="0.2">
      <c r="B104" s="12"/>
      <c r="C104" s="12"/>
      <c r="D104" s="12">
        <v>0</v>
      </c>
      <c r="E104" s="43"/>
      <c r="F104" s="12"/>
      <c r="G104" s="12"/>
      <c r="H104" s="12"/>
      <c r="BX104" s="2" t="s">
        <v>146</v>
      </c>
      <c r="BY104" s="2"/>
      <c r="CA104" s="2"/>
      <c r="CB104" s="2"/>
      <c r="CC104" s="2"/>
      <c r="CD104" s="2" t="s">
        <v>2</v>
      </c>
      <c r="CE104" s="2"/>
      <c r="CG104" s="2"/>
      <c r="CH104" s="2"/>
      <c r="CI104" s="2"/>
      <c r="CJ104" s="2" t="s">
        <v>43</v>
      </c>
      <c r="CK104" s="2"/>
      <c r="CL104" s="2"/>
      <c r="CM104" s="2"/>
      <c r="CN104" s="2"/>
      <c r="CO104" s="2" t="s">
        <v>4</v>
      </c>
      <c r="CU104" s="1" t="s">
        <v>24</v>
      </c>
    </row>
    <row r="105" spans="1:117" x14ac:dyDescent="0.2">
      <c r="A105" s="27" t="s">
        <v>303</v>
      </c>
      <c r="B105" s="51">
        <v>18792</v>
      </c>
      <c r="C105" s="51">
        <v>6209</v>
      </c>
      <c r="D105" s="51">
        <v>1251</v>
      </c>
      <c r="E105" s="47">
        <v>20277</v>
      </c>
      <c r="F105" s="51">
        <v>16644</v>
      </c>
      <c r="H105" s="1">
        <f>SUM(B105:G105)</f>
        <v>63173</v>
      </c>
      <c r="DG105" s="27">
        <f t="shared" ref="DG105:DG110" si="47">100*B105/H105</f>
        <v>29.746885536542511</v>
      </c>
      <c r="DH105" s="27">
        <f t="shared" ref="DH105:DH110" si="48">100*C105/H105</f>
        <v>9.8285660012980234</v>
      </c>
      <c r="DI105" s="1">
        <f t="shared" ref="DI105:DI110" si="49">100*D105/H105</f>
        <v>1.9802763838981843</v>
      </c>
      <c r="DJ105" s="31">
        <f t="shared" ref="DJ105:DJ110" si="50">100*E105/H105</f>
        <v>32.097573330378488</v>
      </c>
      <c r="DK105" s="27">
        <f t="shared" ref="DK105:DK110" si="51">100*F105/H105</f>
        <v>26.346698747882797</v>
      </c>
      <c r="DL105" s="1">
        <f t="shared" ref="DL105:DL110" si="52">100*G105/H105</f>
        <v>0</v>
      </c>
      <c r="DM105" s="27" t="s">
        <v>450</v>
      </c>
    </row>
    <row r="106" spans="1:117" x14ac:dyDescent="0.2">
      <c r="A106" s="27" t="s">
        <v>139</v>
      </c>
      <c r="B106" s="47">
        <v>18157</v>
      </c>
      <c r="C106" s="51">
        <v>4793</v>
      </c>
      <c r="D106" s="51">
        <v>1436</v>
      </c>
      <c r="E106" s="51">
        <v>14933</v>
      </c>
      <c r="F106" s="51">
        <v>17077</v>
      </c>
      <c r="G106" s="1">
        <v>261</v>
      </c>
      <c r="H106" s="1">
        <f>SUM(B106:G106)</f>
        <v>56657</v>
      </c>
      <c r="DG106" s="31">
        <f t="shared" si="47"/>
        <v>32.04723158656477</v>
      </c>
      <c r="DH106" s="1">
        <f t="shared" si="48"/>
        <v>8.4596784157297424</v>
      </c>
      <c r="DI106" s="1">
        <f t="shared" si="49"/>
        <v>2.5345500114725454</v>
      </c>
      <c r="DJ106" s="1">
        <f t="shared" si="50"/>
        <v>26.356849109553984</v>
      </c>
      <c r="DK106" s="2">
        <f t="shared" si="51"/>
        <v>30.141024057045026</v>
      </c>
      <c r="DL106" s="1">
        <f t="shared" si="52"/>
        <v>0.46066681963393757</v>
      </c>
      <c r="DM106" s="27" t="s">
        <v>612</v>
      </c>
    </row>
    <row r="107" spans="1:117" x14ac:dyDescent="0.2">
      <c r="A107" s="27" t="s">
        <v>148</v>
      </c>
      <c r="B107" s="47">
        <v>18710</v>
      </c>
      <c r="C107" s="51">
        <v>6020</v>
      </c>
      <c r="D107" s="51">
        <v>1301</v>
      </c>
      <c r="E107" s="51">
        <v>15514</v>
      </c>
      <c r="F107" s="51">
        <v>17873</v>
      </c>
      <c r="G107" s="35"/>
      <c r="H107" s="1">
        <f t="shared" ref="H107:H114" si="53">SUM(B107:G107)</f>
        <v>59418</v>
      </c>
      <c r="DG107" s="3">
        <f t="shared" si="47"/>
        <v>31.48877444545424</v>
      </c>
      <c r="DH107" s="1">
        <f t="shared" si="48"/>
        <v>10.131609949846847</v>
      </c>
      <c r="DI107" s="1">
        <f t="shared" si="49"/>
        <v>2.1895721835134134</v>
      </c>
      <c r="DJ107" s="1">
        <f t="shared" si="50"/>
        <v>26.109933016930896</v>
      </c>
      <c r="DK107" s="2">
        <f t="shared" si="51"/>
        <v>30.080110404254604</v>
      </c>
      <c r="DL107" s="1">
        <f t="shared" si="52"/>
        <v>0</v>
      </c>
      <c r="DM107" s="27" t="s">
        <v>727</v>
      </c>
    </row>
    <row r="108" spans="1:117" x14ac:dyDescent="0.2">
      <c r="A108" s="27" t="s">
        <v>57</v>
      </c>
      <c r="B108" s="51">
        <v>14755</v>
      </c>
      <c r="C108" s="51">
        <v>6099</v>
      </c>
      <c r="D108" s="51">
        <v>1136</v>
      </c>
      <c r="E108" s="47">
        <v>18787</v>
      </c>
      <c r="F108" s="51">
        <v>17111</v>
      </c>
      <c r="G108" s="46">
        <v>158</v>
      </c>
      <c r="H108" s="1">
        <f>SUM(B108:G108)</f>
        <v>58046</v>
      </c>
      <c r="DG108" s="27">
        <f t="shared" si="47"/>
        <v>25.419494883368362</v>
      </c>
      <c r="DH108" s="27">
        <f t="shared" si="48"/>
        <v>10.507183957550907</v>
      </c>
      <c r="DI108" s="1">
        <f t="shared" si="49"/>
        <v>1.9570685318540468</v>
      </c>
      <c r="DJ108" s="31">
        <f t="shared" si="50"/>
        <v>32.365709954174278</v>
      </c>
      <c r="DK108" s="27">
        <f t="shared" si="51"/>
        <v>29.478344761051581</v>
      </c>
      <c r="DL108" s="1">
        <f t="shared" si="52"/>
        <v>0.27219791200082694</v>
      </c>
      <c r="DM108" s="27" t="s">
        <v>793</v>
      </c>
    </row>
    <row r="109" spans="1:117" x14ac:dyDescent="0.2">
      <c r="A109" s="27" t="s">
        <v>366</v>
      </c>
      <c r="B109" s="51">
        <v>15238</v>
      </c>
      <c r="C109" s="51">
        <v>7000</v>
      </c>
      <c r="D109" s="51">
        <v>1352</v>
      </c>
      <c r="E109" s="47">
        <v>18281</v>
      </c>
      <c r="F109" s="51">
        <v>14022</v>
      </c>
      <c r="G109" s="1">
        <v>355</v>
      </c>
      <c r="H109" s="1">
        <f>SUM(B109:G109)</f>
        <v>56248</v>
      </c>
      <c r="DG109" s="1">
        <f t="shared" si="47"/>
        <v>27.090741004124592</v>
      </c>
      <c r="DH109" s="27">
        <f t="shared" si="48"/>
        <v>12.444886929313043</v>
      </c>
      <c r="DI109" s="1">
        <f t="shared" si="49"/>
        <v>2.4036410183473191</v>
      </c>
      <c r="DJ109" s="31">
        <f t="shared" si="50"/>
        <v>32.500711136395964</v>
      </c>
      <c r="DK109" s="27">
        <f t="shared" si="51"/>
        <v>24.928886360403926</v>
      </c>
      <c r="DL109" s="1">
        <f t="shared" si="52"/>
        <v>0.63113355141516148</v>
      </c>
      <c r="DM109" s="27" t="s">
        <v>795</v>
      </c>
    </row>
    <row r="110" spans="1:117" x14ac:dyDescent="0.2">
      <c r="A110" s="27" t="s">
        <v>142</v>
      </c>
      <c r="B110" s="47">
        <v>19238</v>
      </c>
      <c r="C110" s="51">
        <v>6615</v>
      </c>
      <c r="D110" s="51">
        <v>1016</v>
      </c>
      <c r="E110" s="51">
        <v>16316</v>
      </c>
      <c r="F110" s="51">
        <v>14928</v>
      </c>
      <c r="G110" s="46">
        <v>171</v>
      </c>
      <c r="H110" s="1">
        <f t="shared" si="53"/>
        <v>58284</v>
      </c>
      <c r="DG110" s="3">
        <f t="shared" si="47"/>
        <v>33.007343353235882</v>
      </c>
      <c r="DH110" s="27">
        <f t="shared" si="48"/>
        <v>11.349598517603459</v>
      </c>
      <c r="DI110" s="1">
        <f t="shared" si="49"/>
        <v>1.7431885251527006</v>
      </c>
      <c r="DJ110" s="1">
        <f t="shared" si="50"/>
        <v>27.99396060668451</v>
      </c>
      <c r="DK110" s="27">
        <f t="shared" si="51"/>
        <v>25.612518015235743</v>
      </c>
      <c r="DL110" s="1">
        <f t="shared" si="52"/>
        <v>0.29339098208770847</v>
      </c>
      <c r="DM110" s="27" t="s">
        <v>792</v>
      </c>
    </row>
    <row r="111" spans="1:117" x14ac:dyDescent="0.2">
      <c r="A111" s="27" t="s">
        <v>55</v>
      </c>
      <c r="B111" s="47">
        <v>22618</v>
      </c>
      <c r="C111" s="51">
        <v>7053</v>
      </c>
      <c r="D111" s="51">
        <v>1242</v>
      </c>
      <c r="E111" s="51">
        <v>17798</v>
      </c>
      <c r="F111" s="51">
        <v>15167</v>
      </c>
      <c r="G111" s="45">
        <v>1333</v>
      </c>
      <c r="H111" s="1">
        <f t="shared" si="53"/>
        <v>65211</v>
      </c>
      <c r="DG111" s="31">
        <f t="shared" ref="DG111:DG123" si="54">100*B111/H111</f>
        <v>34.684332397908328</v>
      </c>
      <c r="DH111" s="2">
        <f t="shared" ref="DH111:DH123" si="55">100*C111/H111</f>
        <v>10.815659934673597</v>
      </c>
      <c r="DI111" s="1">
        <f t="shared" ref="DI111:DI123" si="56">100*D111/H111</f>
        <v>1.9045866494916501</v>
      </c>
      <c r="DJ111" s="1">
        <f t="shared" ref="DJ111:DJ123" si="57">100*E111/H111</f>
        <v>27.292941374921408</v>
      </c>
      <c r="DK111" s="27">
        <f t="shared" ref="DK111:DK123" si="58">100*F111/H111</f>
        <v>23.258345984573154</v>
      </c>
      <c r="DL111" s="1">
        <f t="shared" ref="DL111:DL123" si="59">100*G111/H111</f>
        <v>2.0441336584318597</v>
      </c>
      <c r="DM111" s="27" t="s">
        <v>794</v>
      </c>
    </row>
    <row r="112" spans="1:117" x14ac:dyDescent="0.2">
      <c r="A112" s="27" t="s">
        <v>156</v>
      </c>
      <c r="B112" s="47">
        <v>19405</v>
      </c>
      <c r="C112" s="51">
        <v>5093</v>
      </c>
      <c r="D112" s="23">
        <v>976</v>
      </c>
      <c r="E112" s="51">
        <v>14484</v>
      </c>
      <c r="F112" s="51">
        <v>12431</v>
      </c>
      <c r="G112" s="46">
        <v>620</v>
      </c>
      <c r="H112" s="1">
        <f>SUM(B112:G112)</f>
        <v>53009</v>
      </c>
      <c r="DG112" s="3">
        <f>100*B112/H112</f>
        <v>36.606991265634136</v>
      </c>
      <c r="DH112" s="1">
        <f>100*C112/H112</f>
        <v>9.6078024486407969</v>
      </c>
      <c r="DI112" s="1">
        <f>100*D112/H112</f>
        <v>1.8411967779056386</v>
      </c>
      <c r="DJ112" s="1">
        <f>100*E112/H112</f>
        <v>27.323662019657039</v>
      </c>
      <c r="DK112" s="27">
        <f>100*F112/H112</f>
        <v>23.450734780886265</v>
      </c>
      <c r="DL112" s="1">
        <f>100*G112/H112</f>
        <v>1.1696127072761229</v>
      </c>
      <c r="DM112" s="28" t="s">
        <v>651</v>
      </c>
    </row>
    <row r="113" spans="1:117" x14ac:dyDescent="0.2">
      <c r="A113" s="27" t="s">
        <v>56</v>
      </c>
      <c r="B113" s="47">
        <v>18875</v>
      </c>
      <c r="C113" s="51">
        <v>5705</v>
      </c>
      <c r="D113" s="51">
        <v>1335</v>
      </c>
      <c r="E113" s="51">
        <v>15995</v>
      </c>
      <c r="F113" s="51">
        <v>14566</v>
      </c>
      <c r="G113" s="46">
        <v>213</v>
      </c>
      <c r="H113" s="1">
        <f>SUM(B113:G113)</f>
        <v>56689</v>
      </c>
      <c r="DG113" s="31">
        <f>100*B113/H113</f>
        <v>33.295701106034677</v>
      </c>
      <c r="DH113" s="27">
        <f>100*C113/H113</f>
        <v>10.06368078463194</v>
      </c>
      <c r="DI113" s="1">
        <f>100*D113/H113</f>
        <v>2.3549542239235124</v>
      </c>
      <c r="DJ113" s="1">
        <f>100*E113/H113</f>
        <v>28.21535042071654</v>
      </c>
      <c r="DK113" s="27">
        <f>100*F113/H113</f>
        <v>25.694579195258338</v>
      </c>
      <c r="DL113" s="1">
        <f>100*G113/H113</f>
        <v>0.37573426943498739</v>
      </c>
      <c r="DM113" s="27" t="s">
        <v>449</v>
      </c>
    </row>
    <row r="114" spans="1:117" x14ac:dyDescent="0.2">
      <c r="A114" s="2" t="s">
        <v>751</v>
      </c>
      <c r="B114" s="7">
        <f t="shared" ref="B114:C114" si="60">SUM(B104:B113)</f>
        <v>165788</v>
      </c>
      <c r="C114" s="7">
        <f t="shared" si="60"/>
        <v>54587</v>
      </c>
      <c r="D114" s="7">
        <f>SUM(D104:D113)</f>
        <v>11045</v>
      </c>
      <c r="E114" s="7">
        <f t="shared" ref="E114:G114" si="61">SUM(E104:E113)</f>
        <v>152385</v>
      </c>
      <c r="F114" s="7">
        <f t="shared" si="61"/>
        <v>139819</v>
      </c>
      <c r="G114" s="7">
        <f t="shared" si="61"/>
        <v>3111</v>
      </c>
      <c r="H114" s="1">
        <f t="shared" si="53"/>
        <v>526735</v>
      </c>
      <c r="BX114" s="1">
        <v>6</v>
      </c>
      <c r="CA114" s="1">
        <v>3</v>
      </c>
      <c r="CB114" s="1">
        <v>0</v>
      </c>
      <c r="CD114" s="1">
        <v>3</v>
      </c>
      <c r="CG114" s="1">
        <v>2</v>
      </c>
      <c r="CH114" s="1">
        <v>0</v>
      </c>
      <c r="CJ114" s="1">
        <v>0</v>
      </c>
      <c r="CK114" s="1">
        <v>1</v>
      </c>
      <c r="CM114" s="1">
        <v>1</v>
      </c>
      <c r="CN114" s="1">
        <v>2</v>
      </c>
      <c r="CO114" s="2">
        <f>CD114+CJ114</f>
        <v>3</v>
      </c>
      <c r="CP114" s="2">
        <f>CE114+CK114</f>
        <v>1</v>
      </c>
      <c r="CQ114" s="2">
        <f>CF114+CL114</f>
        <v>0</v>
      </c>
      <c r="CR114" s="2">
        <f>CG114+CM114</f>
        <v>3</v>
      </c>
      <c r="CS114" s="2">
        <f>CH114+CN114</f>
        <v>2</v>
      </c>
      <c r="CU114" s="27">
        <f>9*B114/(B114+C114+D114+E114+F114)</f>
        <v>2.8495485310069819</v>
      </c>
      <c r="CV114" s="27">
        <f>9*C114/(B114+C114+D114+E114+F114)</f>
        <v>0.93823621529952794</v>
      </c>
      <c r="CW114" s="1">
        <f>9*D114/(B114+C114+D114+E114+F114)</f>
        <v>0.18984041984324629</v>
      </c>
      <c r="CX114" s="27">
        <f>9*E114/(B114+C114+D114+E114+F114)</f>
        <v>2.6191790292270789</v>
      </c>
      <c r="CY114" s="27">
        <f>9*F114/(B114+C114+D114+E114+F114)</f>
        <v>2.4031958046231647</v>
      </c>
      <c r="DG114" s="27">
        <f>100*B114/H114</f>
        <v>31.474650440923803</v>
      </c>
      <c r="DH114" s="1">
        <f>100*C114/H114</f>
        <v>10.363275650944024</v>
      </c>
      <c r="DI114" s="1">
        <f>100*D114/H114</f>
        <v>2.0968798352112543</v>
      </c>
      <c r="DJ114" s="27">
        <f>100*E114/H114</f>
        <v>28.930107169639381</v>
      </c>
      <c r="DK114" s="27">
        <f>100*F114/H114</f>
        <v>26.544467331770246</v>
      </c>
      <c r="DL114" s="1">
        <f>100*G114/H114</f>
        <v>0.5906195715112913</v>
      </c>
      <c r="DM114" s="3" t="s">
        <v>25</v>
      </c>
    </row>
    <row r="115" spans="1:117" x14ac:dyDescent="0.2">
      <c r="A115" s="2" t="s">
        <v>26</v>
      </c>
      <c r="B115" s="7"/>
      <c r="C115" s="7"/>
      <c r="D115" s="7"/>
      <c r="E115" s="7"/>
      <c r="F115" s="7"/>
      <c r="G115" s="7"/>
      <c r="CO115" s="2"/>
      <c r="CP115" s="2"/>
      <c r="CQ115" s="2"/>
      <c r="CR115" s="2"/>
      <c r="CS115" s="2"/>
      <c r="CU115" s="27" t="s">
        <v>25</v>
      </c>
      <c r="CV115" s="27">
        <f>6*C114/(C114+D114+E114+F114)</f>
        <v>0.91528521445578426</v>
      </c>
      <c r="CW115" s="27">
        <f>6*D114/(C114+D114+E114+F114)</f>
        <v>0.1851965704959814</v>
      </c>
      <c r="CX115" s="27">
        <f>6*E114/(C114+D114+E114+F114)</f>
        <v>2.5551090443666933</v>
      </c>
      <c r="CY115" s="27">
        <f>6*F114/(C114+D114+E114+F114)</f>
        <v>2.3444091706815411</v>
      </c>
      <c r="DG115" s="27"/>
      <c r="DH115" s="1"/>
      <c r="DI115" s="1"/>
      <c r="DJ115" s="27"/>
      <c r="DK115" s="27"/>
      <c r="DL115" s="1"/>
      <c r="DM115" s="3" t="s">
        <v>25</v>
      </c>
    </row>
    <row r="116" spans="1:117" x14ac:dyDescent="0.2">
      <c r="D116" s="1">
        <v>0</v>
      </c>
    </row>
    <row r="117" spans="1:117" x14ac:dyDescent="0.2">
      <c r="A117" s="27" t="s">
        <v>587</v>
      </c>
      <c r="B117" s="51">
        <v>9525</v>
      </c>
      <c r="C117" s="51">
        <v>5680</v>
      </c>
      <c r="D117" s="51">
        <v>1118</v>
      </c>
      <c r="E117" s="47">
        <v>22093</v>
      </c>
      <c r="F117" s="51">
        <v>12650</v>
      </c>
      <c r="H117" s="1">
        <f t="shared" ref="H117:H123" si="62">SUM(B117:G117)</f>
        <v>51066</v>
      </c>
      <c r="DG117" s="27">
        <f t="shared" si="54"/>
        <v>18.652332275878276</v>
      </c>
      <c r="DH117" s="27">
        <f t="shared" si="55"/>
        <v>11.122860611757334</v>
      </c>
      <c r="DI117" s="1">
        <f t="shared" si="56"/>
        <v>2.1893236204127993</v>
      </c>
      <c r="DJ117" s="3">
        <f t="shared" si="57"/>
        <v>43.263619629499082</v>
      </c>
      <c r="DK117" s="27">
        <f t="shared" si="58"/>
        <v>24.771863862452513</v>
      </c>
      <c r="DL117" s="1">
        <f t="shared" si="59"/>
        <v>0</v>
      </c>
      <c r="DM117" s="27" t="s">
        <v>656</v>
      </c>
    </row>
    <row r="118" spans="1:117" x14ac:dyDescent="0.2">
      <c r="A118" s="27" t="s">
        <v>58</v>
      </c>
      <c r="B118" s="51">
        <v>5455</v>
      </c>
      <c r="C118" s="51">
        <v>4733</v>
      </c>
      <c r="D118" s="23">
        <v>942</v>
      </c>
      <c r="E118" s="47">
        <v>31076</v>
      </c>
      <c r="F118" s="51">
        <v>15352</v>
      </c>
      <c r="G118" s="1">
        <v>242</v>
      </c>
      <c r="H118" s="1">
        <f t="shared" si="62"/>
        <v>57800</v>
      </c>
      <c r="DG118" s="1">
        <f t="shared" si="54"/>
        <v>9.437716262975778</v>
      </c>
      <c r="DH118" s="1">
        <f t="shared" si="55"/>
        <v>8.188581314878892</v>
      </c>
      <c r="DI118" s="1">
        <f t="shared" si="56"/>
        <v>1.6297577854671281</v>
      </c>
      <c r="DJ118" s="31">
        <f t="shared" si="57"/>
        <v>53.764705882352942</v>
      </c>
      <c r="DK118" s="27">
        <f t="shared" si="58"/>
        <v>26.560553633217992</v>
      </c>
      <c r="DL118" s="1">
        <f t="shared" si="59"/>
        <v>0.41868512110726641</v>
      </c>
      <c r="DM118" s="27" t="s">
        <v>653</v>
      </c>
    </row>
    <row r="119" spans="1:117" x14ac:dyDescent="0.2">
      <c r="A119" s="27" t="s">
        <v>302</v>
      </c>
      <c r="B119" s="51">
        <v>3625</v>
      </c>
      <c r="C119" s="51">
        <v>4278</v>
      </c>
      <c r="D119" s="51">
        <v>1035</v>
      </c>
      <c r="E119" s="47">
        <v>28478</v>
      </c>
      <c r="F119" s="51">
        <v>17472</v>
      </c>
      <c r="G119" s="1">
        <v>552</v>
      </c>
      <c r="H119" s="1">
        <f t="shared" si="62"/>
        <v>55440</v>
      </c>
      <c r="DG119" s="1">
        <f t="shared" si="54"/>
        <v>6.5386002886002883</v>
      </c>
      <c r="DH119" s="1">
        <f t="shared" si="55"/>
        <v>7.7164502164502169</v>
      </c>
      <c r="DI119" s="1">
        <f t="shared" si="56"/>
        <v>1.8668831168831168</v>
      </c>
      <c r="DJ119" s="31">
        <f t="shared" si="57"/>
        <v>51.367243867243864</v>
      </c>
      <c r="DK119" s="27">
        <f t="shared" si="58"/>
        <v>31.515151515151516</v>
      </c>
      <c r="DL119" s="1">
        <f t="shared" si="59"/>
        <v>0.99567099567099571</v>
      </c>
      <c r="DM119" s="27" t="s">
        <v>652</v>
      </c>
    </row>
    <row r="120" spans="1:117" x14ac:dyDescent="0.2">
      <c r="A120" s="27" t="s">
        <v>59</v>
      </c>
      <c r="B120" s="51">
        <v>4337</v>
      </c>
      <c r="C120" s="51">
        <v>8716</v>
      </c>
      <c r="D120" s="51">
        <v>1089</v>
      </c>
      <c r="E120" s="47">
        <v>34154</v>
      </c>
      <c r="F120" s="51">
        <v>14090</v>
      </c>
      <c r="G120" s="1">
        <v>239</v>
      </c>
      <c r="H120" s="1">
        <f t="shared" si="62"/>
        <v>62625</v>
      </c>
      <c r="DG120" s="1">
        <f t="shared" si="54"/>
        <v>6.9253493013972056</v>
      </c>
      <c r="DH120" s="27">
        <f t="shared" si="55"/>
        <v>13.917764471057884</v>
      </c>
      <c r="DI120" s="1">
        <f t="shared" si="56"/>
        <v>1.7389221556886227</v>
      </c>
      <c r="DJ120" s="31">
        <f t="shared" si="57"/>
        <v>54.537325349301398</v>
      </c>
      <c r="DK120" s="27">
        <f t="shared" si="58"/>
        <v>22.499001996007983</v>
      </c>
      <c r="DL120" s="1">
        <f t="shared" si="59"/>
        <v>0.38163672654690617</v>
      </c>
      <c r="DM120" s="27" t="s">
        <v>578</v>
      </c>
    </row>
    <row r="121" spans="1:117" x14ac:dyDescent="0.2">
      <c r="A121" s="27" t="s">
        <v>304</v>
      </c>
      <c r="B121" s="51">
        <v>9651</v>
      </c>
      <c r="C121" s="51">
        <v>3425</v>
      </c>
      <c r="D121" s="23">
        <v>859</v>
      </c>
      <c r="E121" s="51">
        <v>14733</v>
      </c>
      <c r="F121" s="47">
        <v>20636</v>
      </c>
      <c r="G121" s="1">
        <v>425</v>
      </c>
      <c r="H121" s="1">
        <f t="shared" si="62"/>
        <v>49729</v>
      </c>
      <c r="DG121" s="2">
        <f t="shared" si="54"/>
        <v>19.407186953286814</v>
      </c>
      <c r="DH121" s="1">
        <f t="shared" si="55"/>
        <v>6.8873293249411809</v>
      </c>
      <c r="DI121" s="1">
        <f t="shared" si="56"/>
        <v>1.727362303685978</v>
      </c>
      <c r="DJ121" s="1">
        <f t="shared" si="57"/>
        <v>29.626576042148443</v>
      </c>
      <c r="DK121" s="31">
        <f t="shared" si="58"/>
        <v>41.496913269922985</v>
      </c>
      <c r="DL121" s="1">
        <f t="shared" si="59"/>
        <v>0.85463210601459916</v>
      </c>
      <c r="DM121" s="28" t="s">
        <v>654</v>
      </c>
    </row>
    <row r="122" spans="1:117" x14ac:dyDescent="0.2">
      <c r="A122" s="27" t="s">
        <v>305</v>
      </c>
      <c r="B122" s="51">
        <v>6398</v>
      </c>
      <c r="C122" s="51">
        <v>3211</v>
      </c>
      <c r="D122" s="23">
        <v>779</v>
      </c>
      <c r="E122" s="51">
        <v>11094</v>
      </c>
      <c r="F122" s="47">
        <v>12778</v>
      </c>
      <c r="G122" s="1">
        <v>258</v>
      </c>
      <c r="H122" s="1">
        <f t="shared" si="62"/>
        <v>34518</v>
      </c>
      <c r="DG122" s="1">
        <f t="shared" si="54"/>
        <v>18.53525696737934</v>
      </c>
      <c r="DH122" s="27">
        <f t="shared" si="55"/>
        <v>9.3023929544006023</v>
      </c>
      <c r="DI122" s="1">
        <f t="shared" si="56"/>
        <v>2.2567935569847615</v>
      </c>
      <c r="DJ122" s="1">
        <f t="shared" si="57"/>
        <v>32.139753172257954</v>
      </c>
      <c r="DK122" s="31">
        <f t="shared" si="58"/>
        <v>37.018367228692277</v>
      </c>
      <c r="DL122" s="1">
        <f t="shared" si="59"/>
        <v>0.74743612028506867</v>
      </c>
      <c r="DM122" s="30" t="s">
        <v>655</v>
      </c>
    </row>
    <row r="123" spans="1:117" x14ac:dyDescent="0.2">
      <c r="A123" s="2" t="s">
        <v>728</v>
      </c>
      <c r="B123" s="7">
        <f>SUM(B117:B122)</f>
        <v>38991</v>
      </c>
      <c r="C123" s="7">
        <f>SUM(C117:C122)</f>
        <v>30043</v>
      </c>
      <c r="D123" s="7">
        <f>SUM(D116:D122)</f>
        <v>5822</v>
      </c>
      <c r="E123" s="7">
        <f>SUM(E117:E122)</f>
        <v>141628</v>
      </c>
      <c r="F123" s="7">
        <f>SUM(F117:F122)</f>
        <v>92978</v>
      </c>
      <c r="G123" s="7">
        <f>SUM(G117:G122)</f>
        <v>1716</v>
      </c>
      <c r="H123" s="1">
        <f t="shared" si="62"/>
        <v>311178</v>
      </c>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c r="BV123" s="27"/>
      <c r="BW123" s="27"/>
      <c r="BX123" s="27">
        <v>0</v>
      </c>
      <c r="BY123" s="27"/>
      <c r="BZ123" s="27"/>
      <c r="CA123" s="27">
        <v>4</v>
      </c>
      <c r="CB123" s="27">
        <v>2</v>
      </c>
      <c r="CC123" s="27"/>
      <c r="CD123" s="27">
        <v>0</v>
      </c>
      <c r="CE123" s="27"/>
      <c r="CF123" s="27"/>
      <c r="CG123" s="27">
        <v>2</v>
      </c>
      <c r="CH123" s="27">
        <v>2</v>
      </c>
      <c r="CI123" s="27"/>
      <c r="CJ123" s="27">
        <v>1</v>
      </c>
      <c r="CK123" s="27">
        <v>0</v>
      </c>
      <c r="CL123" s="27"/>
      <c r="CM123" s="27">
        <v>1</v>
      </c>
      <c r="CN123" s="27">
        <v>0</v>
      </c>
      <c r="CO123" s="2">
        <f>CD123+CJ123</f>
        <v>1</v>
      </c>
      <c r="CP123" s="2">
        <f>CE123+CK123</f>
        <v>0</v>
      </c>
      <c r="CQ123" s="2">
        <f>CF123+CL123</f>
        <v>0</v>
      </c>
      <c r="CR123" s="2">
        <f>CG123+CM123</f>
        <v>3</v>
      </c>
      <c r="CS123" s="2">
        <f>CH123+CN123</f>
        <v>2</v>
      </c>
      <c r="CT123" s="27"/>
      <c r="CU123" s="27">
        <f>6*B123/(B123+C123+D123+E123+F123)</f>
        <v>0.75597650115361503</v>
      </c>
      <c r="CV123" s="27">
        <f>6*C123/(B123+C123+D123+E123+F123)</f>
        <v>0.58248831843651239</v>
      </c>
      <c r="CW123" s="1">
        <f>6*D123/(B123+C123+D123+E123+F123)</f>
        <v>0.11287977199139151</v>
      </c>
      <c r="CX123" s="27">
        <f>6*E123/(B123+C123+D123+E123+F123)</f>
        <v>2.745952653314462</v>
      </c>
      <c r="CY123" s="27">
        <f>6*F123/(B123+C123+D123+E123+F123)</f>
        <v>1.8027027551040193</v>
      </c>
      <c r="CZ123" s="27"/>
      <c r="DB123" s="27"/>
      <c r="DC123" s="27"/>
      <c r="DD123" s="27"/>
      <c r="DE123" s="27"/>
      <c r="DF123" s="27"/>
      <c r="DG123" s="27">
        <f t="shared" si="54"/>
        <v>12.530127451169427</v>
      </c>
      <c r="DH123" s="27">
        <f t="shared" si="55"/>
        <v>9.6546028318197301</v>
      </c>
      <c r="DI123" s="27">
        <f t="shared" si="56"/>
        <v>1.8709548875563182</v>
      </c>
      <c r="DJ123" s="27">
        <f t="shared" si="57"/>
        <v>45.513500311718694</v>
      </c>
      <c r="DK123" s="27">
        <f t="shared" si="58"/>
        <v>29.879361651530637</v>
      </c>
      <c r="DL123" s="27">
        <f t="shared" si="59"/>
        <v>0.5514528662051944</v>
      </c>
      <c r="DM123" s="3" t="s">
        <v>25</v>
      </c>
    </row>
    <row r="124" spans="1:117" x14ac:dyDescent="0.2">
      <c r="A124" s="2" t="s">
        <v>26</v>
      </c>
      <c r="B124" s="7"/>
      <c r="C124" s="7"/>
      <c r="D124" s="7" t="s">
        <v>25</v>
      </c>
      <c r="E124" s="7"/>
      <c r="F124" s="7"/>
      <c r="G124" s="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c r="BV124" s="27"/>
      <c r="BW124" s="27"/>
      <c r="BX124" s="27"/>
      <c r="BY124" s="27"/>
      <c r="BZ124" s="27"/>
      <c r="CA124" s="27"/>
      <c r="CB124" s="27"/>
      <c r="CC124" s="27"/>
      <c r="CD124" s="27"/>
      <c r="CE124" s="27"/>
      <c r="CF124" s="27"/>
      <c r="CG124" s="27"/>
      <c r="CH124" s="27"/>
      <c r="CI124" s="27"/>
      <c r="CJ124" s="27"/>
      <c r="CK124" s="27"/>
      <c r="CL124" s="27"/>
      <c r="CM124" s="27"/>
      <c r="CN124" s="27"/>
      <c r="CO124" s="2"/>
      <c r="CP124" s="2"/>
      <c r="CQ124" s="2"/>
      <c r="CR124" s="2"/>
      <c r="CS124" s="2"/>
      <c r="CT124" s="27"/>
      <c r="CU124" s="27">
        <f>4*B123/(B123+C123+D123+E123)</f>
        <v>0.7204412335322703</v>
      </c>
      <c r="CV124" s="27">
        <f>4*C123/(B123+C123+D123+E123)</f>
        <v>0.5551079987435561</v>
      </c>
      <c r="CW124" s="27">
        <f>4*D123/(B123+C123+D123+E123)</f>
        <v>0.10757376988599619</v>
      </c>
      <c r="CX124" s="27">
        <f>4*E123/(B123+C123+D123+E123)</f>
        <v>2.6168769978381774</v>
      </c>
      <c r="CZ124" s="27"/>
      <c r="DB124" s="27"/>
      <c r="DC124" s="27"/>
      <c r="DD124" s="27"/>
      <c r="DE124" s="27"/>
      <c r="DF124" s="27"/>
      <c r="DG124" s="27"/>
      <c r="DH124" s="27"/>
      <c r="DI124" s="27"/>
      <c r="DJ124" s="27"/>
      <c r="DK124" s="27"/>
      <c r="DL124" s="27"/>
      <c r="DM124" s="3"/>
    </row>
    <row r="125" spans="1:117" x14ac:dyDescent="0.2">
      <c r="B125" s="12" t="s">
        <v>8</v>
      </c>
      <c r="C125" s="12" t="s">
        <v>9</v>
      </c>
      <c r="D125" s="12" t="s">
        <v>10</v>
      </c>
      <c r="E125" s="12" t="s">
        <v>11</v>
      </c>
      <c r="F125" s="12" t="s">
        <v>12</v>
      </c>
      <c r="G125" s="12" t="s">
        <v>13</v>
      </c>
      <c r="H125" s="12" t="s">
        <v>14</v>
      </c>
      <c r="BX125" s="12" t="s">
        <v>15</v>
      </c>
      <c r="BY125" s="12" t="s">
        <v>16</v>
      </c>
      <c r="BZ125" s="1" t="s">
        <v>17</v>
      </c>
      <c r="CA125" s="12" t="s">
        <v>18</v>
      </c>
      <c r="CB125" s="12" t="s">
        <v>19</v>
      </c>
      <c r="CC125" s="12" t="s">
        <v>20</v>
      </c>
      <c r="CD125" s="12" t="s">
        <v>15</v>
      </c>
      <c r="CE125" s="12" t="s">
        <v>16</v>
      </c>
      <c r="CF125" s="1" t="s">
        <v>17</v>
      </c>
      <c r="CG125" s="12" t="s">
        <v>18</v>
      </c>
      <c r="CH125" s="12" t="s">
        <v>19</v>
      </c>
      <c r="CI125" s="12" t="s">
        <v>21</v>
      </c>
      <c r="CJ125" s="12" t="s">
        <v>15</v>
      </c>
      <c r="CK125" s="12" t="s">
        <v>22</v>
      </c>
      <c r="CL125" s="12" t="s">
        <v>17</v>
      </c>
      <c r="CM125" s="12" t="s">
        <v>11</v>
      </c>
      <c r="CN125" s="12" t="s">
        <v>12</v>
      </c>
      <c r="CO125" s="1" t="s">
        <v>15</v>
      </c>
      <c r="CP125" s="17" t="s">
        <v>16</v>
      </c>
      <c r="CQ125" s="17" t="s">
        <v>23</v>
      </c>
      <c r="CR125" s="17" t="s">
        <v>18</v>
      </c>
      <c r="CS125" s="17" t="s">
        <v>19</v>
      </c>
      <c r="CT125" s="17" t="s">
        <v>20</v>
      </c>
      <c r="CU125" s="1" t="s">
        <v>15</v>
      </c>
      <c r="CV125" s="1" t="s">
        <v>22</v>
      </c>
      <c r="CW125" s="1" t="s">
        <v>17</v>
      </c>
      <c r="CX125" s="1" t="s">
        <v>11</v>
      </c>
      <c r="CY125" s="1" t="s">
        <v>12</v>
      </c>
      <c r="DA125" s="1" t="s">
        <v>15</v>
      </c>
      <c r="DB125" s="1" t="s">
        <v>22</v>
      </c>
      <c r="DC125" s="1" t="s">
        <v>17</v>
      </c>
      <c r="DD125" s="1" t="s">
        <v>11</v>
      </c>
      <c r="DE125" s="1" t="s">
        <v>12</v>
      </c>
      <c r="DF125" s="1" t="s">
        <v>21</v>
      </c>
      <c r="DG125" s="1" t="s">
        <v>15</v>
      </c>
      <c r="DH125" s="1" t="s">
        <v>22</v>
      </c>
      <c r="DI125" s="1" t="s">
        <v>17</v>
      </c>
      <c r="DJ125" s="1" t="s">
        <v>11</v>
      </c>
      <c r="DK125" s="1" t="s">
        <v>12</v>
      </c>
      <c r="DL125" s="1" t="s">
        <v>13</v>
      </c>
    </row>
    <row r="126" spans="1:117" x14ac:dyDescent="0.2">
      <c r="B126" s="12"/>
      <c r="C126" s="12"/>
      <c r="D126" s="12">
        <v>0</v>
      </c>
      <c r="E126" s="12"/>
      <c r="F126" s="12"/>
      <c r="G126" s="12"/>
      <c r="H126" s="12"/>
      <c r="BX126" s="2" t="s">
        <v>146</v>
      </c>
      <c r="BY126" s="2"/>
      <c r="CA126" s="2"/>
      <c r="CB126" s="2"/>
      <c r="CC126" s="2"/>
      <c r="CD126" s="2" t="s">
        <v>2</v>
      </c>
      <c r="CE126" s="2"/>
      <c r="CG126" s="2"/>
      <c r="CH126" s="2"/>
      <c r="CI126" s="2"/>
      <c r="CJ126" s="2" t="s">
        <v>43</v>
      </c>
      <c r="CK126" s="2"/>
      <c r="CL126" s="2"/>
      <c r="CM126" s="2"/>
      <c r="CN126" s="2"/>
      <c r="CO126" s="2" t="s">
        <v>4</v>
      </c>
      <c r="CU126" s="1" t="s">
        <v>24</v>
      </c>
      <c r="DG126" s="1"/>
      <c r="DH126" s="1"/>
      <c r="DI126" s="1"/>
      <c r="DJ126" s="1"/>
      <c r="DK126" s="1"/>
      <c r="DL126" s="1"/>
    </row>
    <row r="127" spans="1:117" x14ac:dyDescent="0.2">
      <c r="A127" s="27" t="s">
        <v>362</v>
      </c>
      <c r="B127" s="45">
        <v>15873</v>
      </c>
      <c r="C127" s="45">
        <v>5087</v>
      </c>
      <c r="D127" s="45">
        <v>1447</v>
      </c>
      <c r="E127" s="53">
        <v>17468</v>
      </c>
      <c r="F127" s="47">
        <v>18171</v>
      </c>
      <c r="G127" s="46">
        <v>153</v>
      </c>
      <c r="H127" s="1">
        <f t="shared" ref="H127:H136" si="63">SUM(B127:G127)</f>
        <v>58199</v>
      </c>
      <c r="DG127" s="27">
        <f t="shared" ref="DG127:DG137" si="64">100*B127/H127</f>
        <v>27.27366449595354</v>
      </c>
      <c r="DH127" s="1">
        <f t="shared" ref="DH127:DH137" si="65">100*C127/H127</f>
        <v>8.7407000120276983</v>
      </c>
      <c r="DI127" s="1">
        <f t="shared" ref="DI127:DI137" si="66">100*D127/H127</f>
        <v>2.486297015412636</v>
      </c>
      <c r="DJ127" s="1">
        <f t="shared" ref="DJ127:DJ137" si="67">100*E127/H127</f>
        <v>30.014261413426347</v>
      </c>
      <c r="DK127" s="31">
        <f t="shared" ref="DK127:DK137" si="68">100*F127/H127</f>
        <v>31.222185948212168</v>
      </c>
      <c r="DL127" s="1">
        <f t="shared" ref="DL127:DL137" si="69">100*G127/H127</f>
        <v>0.26289111496761114</v>
      </c>
      <c r="DM127" s="28" t="s">
        <v>658</v>
      </c>
    </row>
    <row r="128" spans="1:117" x14ac:dyDescent="0.2">
      <c r="A128" s="27" t="s">
        <v>364</v>
      </c>
      <c r="B128" s="45">
        <v>13974</v>
      </c>
      <c r="C128" s="45">
        <v>4961</v>
      </c>
      <c r="D128" s="45">
        <v>1510</v>
      </c>
      <c r="E128" s="47">
        <v>18301</v>
      </c>
      <c r="F128" s="53">
        <v>12468</v>
      </c>
      <c r="G128" s="1">
        <v>493</v>
      </c>
      <c r="H128" s="1">
        <f t="shared" si="63"/>
        <v>51707</v>
      </c>
      <c r="DG128" s="1">
        <f t="shared" si="64"/>
        <v>27.025354400758118</v>
      </c>
      <c r="DH128" s="1">
        <f t="shared" si="65"/>
        <v>9.5944456263175191</v>
      </c>
      <c r="DI128" s="1">
        <f t="shared" si="66"/>
        <v>2.9203009263736051</v>
      </c>
      <c r="DJ128" s="31">
        <f t="shared" si="67"/>
        <v>35.39366043282341</v>
      </c>
      <c r="DK128" s="27">
        <f t="shared" si="68"/>
        <v>24.112789370878218</v>
      </c>
      <c r="DL128" s="1">
        <f t="shared" si="69"/>
        <v>0.95344924284913068</v>
      </c>
      <c r="DM128" s="28" t="s">
        <v>657</v>
      </c>
    </row>
    <row r="129" spans="1:117" x14ac:dyDescent="0.2">
      <c r="A129" s="27" t="s">
        <v>349</v>
      </c>
      <c r="B129" s="45">
        <v>16460</v>
      </c>
      <c r="C129" s="45">
        <v>6284</v>
      </c>
      <c r="D129" s="45">
        <v>1388</v>
      </c>
      <c r="E129" s="47">
        <v>18848</v>
      </c>
      <c r="F129" s="53">
        <v>14296</v>
      </c>
      <c r="G129" s="46">
        <v>641</v>
      </c>
      <c r="H129" s="1">
        <f t="shared" si="63"/>
        <v>57917</v>
      </c>
      <c r="DG129" s="2">
        <f t="shared" si="64"/>
        <v>28.419980316660048</v>
      </c>
      <c r="DH129" s="1">
        <f t="shared" si="65"/>
        <v>10.850009496348223</v>
      </c>
      <c r="DI129" s="1">
        <f t="shared" si="66"/>
        <v>2.3965329695944195</v>
      </c>
      <c r="DJ129" s="3">
        <f t="shared" si="67"/>
        <v>32.543122053973789</v>
      </c>
      <c r="DK129" s="27">
        <f t="shared" si="68"/>
        <v>24.683598943315435</v>
      </c>
      <c r="DL129" s="1">
        <f t="shared" si="69"/>
        <v>1.1067562201080856</v>
      </c>
      <c r="DM129" s="27" t="s">
        <v>734</v>
      </c>
    </row>
    <row r="130" spans="1:117" x14ac:dyDescent="0.2">
      <c r="A130" s="27" t="s">
        <v>363</v>
      </c>
      <c r="B130" s="47">
        <v>17007</v>
      </c>
      <c r="C130" s="45">
        <v>6079</v>
      </c>
      <c r="D130" s="45">
        <v>5056</v>
      </c>
      <c r="E130" s="51">
        <v>16794</v>
      </c>
      <c r="F130" s="53">
        <v>14454</v>
      </c>
      <c r="G130" s="35"/>
      <c r="H130" s="1">
        <f t="shared" si="63"/>
        <v>59390</v>
      </c>
      <c r="DG130" s="31">
        <f t="shared" si="64"/>
        <v>28.63613402929786</v>
      </c>
      <c r="DH130" s="1">
        <f t="shared" si="65"/>
        <v>10.235729920862099</v>
      </c>
      <c r="DI130" s="1">
        <f t="shared" si="66"/>
        <v>8.5132177134197669</v>
      </c>
      <c r="DJ130" s="3">
        <f t="shared" si="67"/>
        <v>28.277487792557668</v>
      </c>
      <c r="DK130" s="27">
        <f t="shared" si="68"/>
        <v>24.337430543862602</v>
      </c>
      <c r="DL130" s="1">
        <f t="shared" si="69"/>
        <v>0</v>
      </c>
      <c r="DM130" s="27" t="s">
        <v>447</v>
      </c>
    </row>
    <row r="131" spans="1:117" x14ac:dyDescent="0.2">
      <c r="A131" s="27" t="s">
        <v>373</v>
      </c>
      <c r="B131" s="52">
        <v>18387</v>
      </c>
      <c r="C131" s="52">
        <v>6173</v>
      </c>
      <c r="D131" s="52">
        <v>1498</v>
      </c>
      <c r="E131" s="51">
        <v>19494</v>
      </c>
      <c r="F131" s="37">
        <v>20641</v>
      </c>
      <c r="G131" s="36">
        <v>245</v>
      </c>
      <c r="H131" s="1">
        <f t="shared" si="63"/>
        <v>66438</v>
      </c>
      <c r="DG131" s="1">
        <f t="shared" si="64"/>
        <v>27.675426713627743</v>
      </c>
      <c r="DH131" s="1">
        <f t="shared" si="65"/>
        <v>9.2913693970318185</v>
      </c>
      <c r="DI131" s="1">
        <f t="shared" si="66"/>
        <v>2.2547337367169389</v>
      </c>
      <c r="DJ131" s="1">
        <f t="shared" si="67"/>
        <v>29.341641831481983</v>
      </c>
      <c r="DK131" s="31">
        <f t="shared" si="68"/>
        <v>31.068063457659772</v>
      </c>
      <c r="DL131" s="1">
        <f t="shared" si="69"/>
        <v>0.36876486348174237</v>
      </c>
      <c r="DM131" s="27" t="s">
        <v>135</v>
      </c>
    </row>
    <row r="132" spans="1:117" x14ac:dyDescent="0.2">
      <c r="A132" s="27" t="s">
        <v>149</v>
      </c>
      <c r="B132" s="45">
        <v>6071</v>
      </c>
      <c r="C132" s="45">
        <v>7215</v>
      </c>
      <c r="D132" s="45">
        <v>1081</v>
      </c>
      <c r="E132" s="47">
        <v>28818</v>
      </c>
      <c r="F132" s="53">
        <v>14075</v>
      </c>
      <c r="H132" s="1">
        <f t="shared" si="63"/>
        <v>57260</v>
      </c>
      <c r="DG132" s="1">
        <f t="shared" si="64"/>
        <v>10.602514844568635</v>
      </c>
      <c r="DH132" s="27">
        <f t="shared" si="65"/>
        <v>12.600419140761439</v>
      </c>
      <c r="DI132" s="1">
        <f t="shared" si="66"/>
        <v>1.8878798463150541</v>
      </c>
      <c r="DJ132" s="31">
        <f t="shared" si="67"/>
        <v>50.328326929793924</v>
      </c>
      <c r="DK132" s="27">
        <f t="shared" si="68"/>
        <v>24.580859238560951</v>
      </c>
      <c r="DL132" s="1">
        <f t="shared" si="69"/>
        <v>0</v>
      </c>
      <c r="DM132" s="27" t="s">
        <v>733</v>
      </c>
    </row>
    <row r="133" spans="1:117" x14ac:dyDescent="0.2">
      <c r="A133" s="27" t="s">
        <v>150</v>
      </c>
      <c r="B133" s="45">
        <v>15107</v>
      </c>
      <c r="C133" s="45">
        <v>6859</v>
      </c>
      <c r="D133" s="45">
        <v>1235</v>
      </c>
      <c r="E133" s="47">
        <v>20993</v>
      </c>
      <c r="F133" s="53">
        <v>13174</v>
      </c>
      <c r="G133" s="35">
        <v>204</v>
      </c>
      <c r="H133" s="1">
        <f t="shared" si="63"/>
        <v>57572</v>
      </c>
      <c r="DG133" s="1">
        <f t="shared" si="64"/>
        <v>26.240186201625789</v>
      </c>
      <c r="DH133" s="27">
        <f t="shared" si="65"/>
        <v>11.913777530744111</v>
      </c>
      <c r="DI133" s="1">
        <f t="shared" si="66"/>
        <v>2.1451399986104356</v>
      </c>
      <c r="DJ133" s="3">
        <f t="shared" si="67"/>
        <v>36.463906065448484</v>
      </c>
      <c r="DK133" s="27">
        <f t="shared" si="68"/>
        <v>22.882651288820956</v>
      </c>
      <c r="DL133" s="1">
        <f t="shared" si="69"/>
        <v>0.35433891475022583</v>
      </c>
      <c r="DM133" s="27" t="s">
        <v>448</v>
      </c>
    </row>
    <row r="134" spans="1:117" x14ac:dyDescent="0.2">
      <c r="A134" s="27" t="s">
        <v>372</v>
      </c>
      <c r="B134" s="45">
        <v>12615</v>
      </c>
      <c r="C134" s="45">
        <v>5805</v>
      </c>
      <c r="D134" s="45">
        <v>982</v>
      </c>
      <c r="E134" s="47">
        <v>20245</v>
      </c>
      <c r="F134" s="53">
        <v>11986</v>
      </c>
      <c r="G134" s="46">
        <v>149</v>
      </c>
      <c r="H134" s="1">
        <f t="shared" si="63"/>
        <v>51782</v>
      </c>
      <c r="DG134" s="27">
        <f t="shared" si="64"/>
        <v>24.361747325325403</v>
      </c>
      <c r="DH134" s="1">
        <f t="shared" si="65"/>
        <v>11.210459232938087</v>
      </c>
      <c r="DI134" s="1">
        <f t="shared" si="66"/>
        <v>1.896411880576262</v>
      </c>
      <c r="DJ134" s="31">
        <f t="shared" si="67"/>
        <v>39.096597273183733</v>
      </c>
      <c r="DK134" s="27">
        <f t="shared" si="68"/>
        <v>23.147039511799466</v>
      </c>
      <c r="DL134" s="1">
        <f t="shared" si="69"/>
        <v>0.28774477617704997</v>
      </c>
      <c r="DM134" s="28" t="s">
        <v>659</v>
      </c>
    </row>
    <row r="135" spans="1:117" x14ac:dyDescent="0.2">
      <c r="A135" s="27" t="s">
        <v>301</v>
      </c>
      <c r="B135" s="45">
        <v>17452</v>
      </c>
      <c r="C135" s="45">
        <v>6132</v>
      </c>
      <c r="D135" s="46">
        <v>867</v>
      </c>
      <c r="E135" s="51">
        <v>17955</v>
      </c>
      <c r="F135" s="47">
        <v>18726</v>
      </c>
      <c r="G135" s="1">
        <v>403</v>
      </c>
      <c r="H135" s="1">
        <f t="shared" si="63"/>
        <v>61535</v>
      </c>
      <c r="DG135" s="27">
        <f t="shared" si="64"/>
        <v>28.36109531161128</v>
      </c>
      <c r="DH135" s="1">
        <f t="shared" si="65"/>
        <v>9.9650605346550751</v>
      </c>
      <c r="DI135" s="1">
        <f t="shared" si="66"/>
        <v>1.4089542536767694</v>
      </c>
      <c r="DJ135" s="1">
        <f t="shared" si="67"/>
        <v>29.178516291541399</v>
      </c>
      <c r="DK135" s="31">
        <f t="shared" si="68"/>
        <v>30.431461769724546</v>
      </c>
      <c r="DL135" s="1">
        <f t="shared" si="69"/>
        <v>0.65491183879093195</v>
      </c>
      <c r="DM135" s="27" t="s">
        <v>731</v>
      </c>
    </row>
    <row r="136" spans="1:117" x14ac:dyDescent="0.2">
      <c r="A136" s="27" t="s">
        <v>374</v>
      </c>
      <c r="B136" s="45">
        <v>9858</v>
      </c>
      <c r="C136" s="45">
        <v>9048</v>
      </c>
      <c r="D136" s="45">
        <v>1445</v>
      </c>
      <c r="E136" s="47">
        <v>30550</v>
      </c>
      <c r="F136" s="53">
        <v>14627</v>
      </c>
      <c r="H136" s="1">
        <f t="shared" si="63"/>
        <v>65528</v>
      </c>
      <c r="DG136" s="1">
        <f t="shared" si="64"/>
        <v>15.043950677572946</v>
      </c>
      <c r="DH136" s="2">
        <f t="shared" si="65"/>
        <v>13.807837870833842</v>
      </c>
      <c r="DI136" s="1">
        <f t="shared" si="66"/>
        <v>2.205164204614821</v>
      </c>
      <c r="DJ136" s="31">
        <f t="shared" si="67"/>
        <v>46.621291661579782</v>
      </c>
      <c r="DK136" s="27">
        <f t="shared" si="68"/>
        <v>22.321755585398609</v>
      </c>
      <c r="DL136" s="1">
        <f t="shared" si="69"/>
        <v>0</v>
      </c>
      <c r="DM136" s="27" t="s">
        <v>732</v>
      </c>
    </row>
    <row r="137" spans="1:117" x14ac:dyDescent="0.2">
      <c r="A137" s="2" t="s">
        <v>729</v>
      </c>
      <c r="B137" s="7">
        <f>SUM(B127:B136)</f>
        <v>142804</v>
      </c>
      <c r="C137" s="7">
        <f>SUM(C127:C136)</f>
        <v>63643</v>
      </c>
      <c r="D137" s="7">
        <f>SUM(D126:D136)</f>
        <v>16509</v>
      </c>
      <c r="E137" s="7">
        <f>SUM(E127:E136)</f>
        <v>209466</v>
      </c>
      <c r="F137" s="7">
        <f>SUM(F127:F136)</f>
        <v>152618</v>
      </c>
      <c r="G137" s="7">
        <f>SUM(G127:G136)</f>
        <v>2288</v>
      </c>
      <c r="H137" s="1">
        <f t="shared" ref="H137" si="70">SUM(B137:G137)</f>
        <v>587328</v>
      </c>
      <c r="BX137" s="1">
        <v>1</v>
      </c>
      <c r="CA137" s="1">
        <v>6</v>
      </c>
      <c r="CB137" s="1">
        <v>3</v>
      </c>
      <c r="CD137" s="1">
        <v>0</v>
      </c>
      <c r="CG137" s="1">
        <v>4</v>
      </c>
      <c r="CH137" s="1">
        <v>2</v>
      </c>
      <c r="CJ137" s="1">
        <v>2</v>
      </c>
      <c r="CK137" s="1">
        <v>1</v>
      </c>
      <c r="CN137" s="1">
        <v>1</v>
      </c>
      <c r="CO137" s="2">
        <f>CD137+CJ137</f>
        <v>2</v>
      </c>
      <c r="CP137" s="2">
        <f>CE137+CK137</f>
        <v>1</v>
      </c>
      <c r="CQ137" s="2">
        <f>CF137+CL137</f>
        <v>0</v>
      </c>
      <c r="CR137" s="2">
        <f>CG137+CM137</f>
        <v>4</v>
      </c>
      <c r="CS137" s="2">
        <f>CH137+CN137</f>
        <v>3</v>
      </c>
      <c r="CU137" s="27">
        <f>10*B137/(B137+C137+D137+E137+F137)</f>
        <v>2.4409271160946262</v>
      </c>
      <c r="CV137" s="27">
        <f>10*C137/(B137+C137+D137+E137+F137)</f>
        <v>1.0878401476822097</v>
      </c>
      <c r="CW137" s="1">
        <f>10*D137/(B137+C137+D137+E137+F137)</f>
        <v>0.28218583344728565</v>
      </c>
      <c r="CX137" s="27">
        <f>10*E137/(B137+C137+D137+E137+F137)</f>
        <v>3.5803705729522766</v>
      </c>
      <c r="CY137" s="27">
        <f>10*F137/(B137+C137+D137+E137+F137)</f>
        <v>2.6086763298236018</v>
      </c>
      <c r="DG137" s="1">
        <f t="shared" si="64"/>
        <v>24.314182194616976</v>
      </c>
      <c r="DH137" s="27">
        <f t="shared" si="65"/>
        <v>10.836023482619593</v>
      </c>
      <c r="DI137" s="1">
        <f t="shared" si="66"/>
        <v>2.8108654789146779</v>
      </c>
      <c r="DJ137" s="27">
        <f t="shared" si="67"/>
        <v>35.664228506047728</v>
      </c>
      <c r="DK137" s="27">
        <f t="shared" si="68"/>
        <v>25.985139479132613</v>
      </c>
      <c r="DL137" s="1">
        <f t="shared" si="69"/>
        <v>0.38956085866841017</v>
      </c>
      <c r="DM137" s="3" t="s">
        <v>769</v>
      </c>
    </row>
    <row r="138" spans="1:117" x14ac:dyDescent="0.2">
      <c r="A138" s="27" t="s">
        <v>26</v>
      </c>
      <c r="B138" s="45"/>
      <c r="C138" s="45"/>
      <c r="D138" s="45"/>
      <c r="E138" s="47"/>
      <c r="F138" s="53"/>
      <c r="G138" s="35"/>
      <c r="CU138" s="27">
        <f>6*B137/(B137+C137+D137+F137)</f>
        <v>2.2813719799560142</v>
      </c>
      <c r="CV138" s="27">
        <f>6*C137/(B137+C137+D137+F137)</f>
        <v>1.0167317226432075</v>
      </c>
      <c r="CW138" s="27">
        <f>6*D137/(B137+C137+D137+F137)</f>
        <v>0.26374030151181926</v>
      </c>
      <c r="CX138" s="27"/>
      <c r="CY138" s="27">
        <f>6*F137/(B137+C137+D137+F137)</f>
        <v>2.4381559958889594</v>
      </c>
      <c r="DG138" s="1"/>
      <c r="DH138" s="27"/>
      <c r="DI138" s="1"/>
      <c r="DJ138" s="31"/>
      <c r="DK138" s="27"/>
      <c r="DL138" s="1"/>
      <c r="DM138" s="3" t="s">
        <v>25</v>
      </c>
    </row>
    <row r="139" spans="1:117" x14ac:dyDescent="0.2">
      <c r="A139" s="27"/>
      <c r="B139" s="45"/>
      <c r="C139" s="45"/>
      <c r="D139" s="45">
        <v>0</v>
      </c>
      <c r="E139" s="47"/>
      <c r="F139" s="53"/>
      <c r="G139" s="35"/>
      <c r="DG139" s="1"/>
      <c r="DH139" s="27"/>
      <c r="DI139" s="1"/>
      <c r="DJ139" s="31"/>
      <c r="DK139" s="27"/>
      <c r="DL139" s="1"/>
      <c r="DM139" s="27"/>
    </row>
    <row r="140" spans="1:117" x14ac:dyDescent="0.2">
      <c r="A140" s="27" t="s">
        <v>306</v>
      </c>
      <c r="B140" s="45">
        <v>13200</v>
      </c>
      <c r="C140" s="45">
        <v>9098</v>
      </c>
      <c r="D140" s="45">
        <v>1243</v>
      </c>
      <c r="E140" s="51">
        <v>14980</v>
      </c>
      <c r="F140" s="47">
        <v>15578</v>
      </c>
      <c r="G140" s="46">
        <v>270</v>
      </c>
      <c r="H140" s="1">
        <f t="shared" ref="H140:H148" si="71">SUM(B140:G140)</f>
        <v>54369</v>
      </c>
      <c r="DG140" s="1">
        <f t="shared" ref="DG140:DG146" si="72">100*B140/H140</f>
        <v>24.27854108039508</v>
      </c>
      <c r="DH140" s="2">
        <f t="shared" ref="DH140:DH146" si="73">100*C140/H140</f>
        <v>16.733800511320791</v>
      </c>
      <c r="DI140" s="1">
        <f t="shared" ref="DI140:DI146" si="74">100*D140/H140</f>
        <v>2.2862292850705366</v>
      </c>
      <c r="DJ140" s="1">
        <f t="shared" ref="DJ140:DJ146" si="75">100*E140/H140</f>
        <v>27.552465559418049</v>
      </c>
      <c r="DK140" s="31">
        <f t="shared" ref="DK140:DK146" si="76">100*F140/H140</f>
        <v>28.652357041696554</v>
      </c>
      <c r="DL140" s="1">
        <f t="shared" ref="DL140:DL146" si="77">100*G140/H140</f>
        <v>0.49660652209899026</v>
      </c>
      <c r="DM140" s="27" t="s">
        <v>736</v>
      </c>
    </row>
    <row r="141" spans="1:117" x14ac:dyDescent="0.2">
      <c r="A141" s="27" t="s">
        <v>382</v>
      </c>
      <c r="B141" s="51">
        <v>13092</v>
      </c>
      <c r="C141" s="51">
        <v>7529</v>
      </c>
      <c r="D141" s="51">
        <v>1397</v>
      </c>
      <c r="E141" s="47">
        <v>22957</v>
      </c>
      <c r="F141" s="51">
        <v>13945</v>
      </c>
      <c r="H141" s="1">
        <f t="shared" si="71"/>
        <v>58920</v>
      </c>
      <c r="AP141" s="1">
        <v>23.371931450000002</v>
      </c>
      <c r="AQ141" s="1">
        <v>14.65122742</v>
      </c>
      <c r="AR141" s="1">
        <v>1.8934691990000001</v>
      </c>
      <c r="AS141" s="1">
        <v>8.9949050489999998</v>
      </c>
      <c r="AT141" s="1">
        <v>51.088466879999999</v>
      </c>
      <c r="AU141" s="1">
        <v>0</v>
      </c>
      <c r="AV141" s="1" t="s">
        <v>53</v>
      </c>
      <c r="DG141" s="1">
        <f>100*B141/H141</f>
        <v>22.219959266802444</v>
      </c>
      <c r="DH141" s="27">
        <f>100*C141/H141</f>
        <v>12.778343516632722</v>
      </c>
      <c r="DI141" s="1">
        <f>100*D141/H141</f>
        <v>2.3710115410726407</v>
      </c>
      <c r="DJ141" s="3">
        <f>100*E141/H141</f>
        <v>38.963000678886623</v>
      </c>
      <c r="DK141" s="3">
        <f>100*F141/H141</f>
        <v>23.667684996605566</v>
      </c>
      <c r="DL141" s="1">
        <f>100*G141/H141</f>
        <v>0</v>
      </c>
      <c r="DM141" s="27" t="s">
        <v>737</v>
      </c>
    </row>
    <row r="142" spans="1:117" x14ac:dyDescent="0.2">
      <c r="A142" s="27" t="s">
        <v>54</v>
      </c>
      <c r="B142" s="45">
        <v>14979</v>
      </c>
      <c r="C142" s="45">
        <v>6549</v>
      </c>
      <c r="D142" s="45">
        <v>1281</v>
      </c>
      <c r="E142" s="47">
        <v>20022</v>
      </c>
      <c r="F142" s="51">
        <v>17555</v>
      </c>
      <c r="H142" s="1">
        <f>SUM(B142:G142)</f>
        <v>60386</v>
      </c>
      <c r="DG142" s="2">
        <f>100*B142/H142</f>
        <v>24.805418474480842</v>
      </c>
      <c r="DH142" s="1">
        <f>100*C142/H142</f>
        <v>10.845229026595568</v>
      </c>
      <c r="DI142" s="1">
        <f>100*D142/H142</f>
        <v>2.1213526314046303</v>
      </c>
      <c r="DJ142" s="31">
        <f>100*E142/H142</f>
        <v>33.156691948464875</v>
      </c>
      <c r="DK142" s="27">
        <f>100*F142/H142</f>
        <v>29.071307919054085</v>
      </c>
      <c r="DL142" s="1">
        <f>100*G142/H142</f>
        <v>0</v>
      </c>
      <c r="DM142" s="27" t="s">
        <v>735</v>
      </c>
    </row>
    <row r="143" spans="1:117" x14ac:dyDescent="0.2">
      <c r="A143" s="27" t="s">
        <v>821</v>
      </c>
      <c r="B143" s="51">
        <v>10252</v>
      </c>
      <c r="C143" s="51">
        <v>6724</v>
      </c>
      <c r="D143" s="51">
        <v>1377</v>
      </c>
      <c r="E143" s="47">
        <v>25744</v>
      </c>
      <c r="F143" s="51">
        <v>14383</v>
      </c>
      <c r="G143" s="46">
        <v>195</v>
      </c>
      <c r="H143" s="1">
        <f>SUM(B143:G143)</f>
        <v>58675</v>
      </c>
      <c r="DG143" s="1">
        <f>100*B143/H143</f>
        <v>17.472518108223262</v>
      </c>
      <c r="DH143" s="1">
        <f>100*C143/H143</f>
        <v>11.45973583297827</v>
      </c>
      <c r="DI143" s="1">
        <f>100*D143/H143</f>
        <v>2.3468257349808268</v>
      </c>
      <c r="DJ143" s="31">
        <f>100*E143/H143</f>
        <v>43.875585854282065</v>
      </c>
      <c r="DK143" s="3">
        <f>100*F143/H143</f>
        <v>24.512995313165742</v>
      </c>
      <c r="DL143" s="1">
        <f>100*G143/H143</f>
        <v>0.33233915636983385</v>
      </c>
      <c r="DM143" s="27" t="s">
        <v>454</v>
      </c>
    </row>
    <row r="144" spans="1:117" x14ac:dyDescent="0.2">
      <c r="A144" s="27" t="s">
        <v>332</v>
      </c>
      <c r="B144" s="51">
        <v>11551</v>
      </c>
      <c r="C144" s="51">
        <v>6978</v>
      </c>
      <c r="D144" s="51">
        <v>1085</v>
      </c>
      <c r="E144" s="47">
        <v>20582</v>
      </c>
      <c r="F144" s="51">
        <v>15300</v>
      </c>
      <c r="G144" s="46">
        <v>315</v>
      </c>
      <c r="H144" s="1">
        <f>SUM(B144:G144)</f>
        <v>55811</v>
      </c>
      <c r="DG144" s="27">
        <f>100*B144/H144</f>
        <v>20.696636863700704</v>
      </c>
      <c r="DH144" s="1">
        <f>100*C144/H144</f>
        <v>12.502911612406157</v>
      </c>
      <c r="DI144" s="1">
        <f>100*D144/H144</f>
        <v>1.9440612065721812</v>
      </c>
      <c r="DJ144" s="3">
        <f>100*E144/H144</f>
        <v>36.878034796007952</v>
      </c>
      <c r="DK144" s="27">
        <f>100*F144/H144</f>
        <v>27.413950654888822</v>
      </c>
      <c r="DL144" s="1">
        <f>100*G144/H144</f>
        <v>0.56440486642418164</v>
      </c>
      <c r="DM144" s="28" t="s">
        <v>453</v>
      </c>
    </row>
    <row r="145" spans="1:117" x14ac:dyDescent="0.2">
      <c r="A145" s="27" t="s">
        <v>60</v>
      </c>
      <c r="B145" s="51">
        <v>11717</v>
      </c>
      <c r="C145" s="51">
        <v>5391</v>
      </c>
      <c r="D145" s="51">
        <v>1143</v>
      </c>
      <c r="E145" s="51">
        <v>17071</v>
      </c>
      <c r="F145" s="47">
        <v>21410</v>
      </c>
      <c r="G145" s="1">
        <v>568</v>
      </c>
      <c r="H145" s="1">
        <f>SUM(B145:G145)</f>
        <v>57300</v>
      </c>
      <c r="DG145" s="27">
        <f>100*B145/H145</f>
        <v>20.448516579406633</v>
      </c>
      <c r="DH145" s="1">
        <f>100*C145/H145</f>
        <v>9.4083769633507845</v>
      </c>
      <c r="DI145" s="1">
        <f>100*D145/H145</f>
        <v>1.9947643979057592</v>
      </c>
      <c r="DJ145" s="1">
        <f>100*E145/H145</f>
        <v>29.792321116928449</v>
      </c>
      <c r="DK145" s="31">
        <f>100*F145/H145</f>
        <v>37.36474694589878</v>
      </c>
      <c r="DL145" s="1">
        <f>100*G145/H145</f>
        <v>0.99127399650959858</v>
      </c>
      <c r="DM145" s="27" t="s">
        <v>452</v>
      </c>
    </row>
    <row r="146" spans="1:117" x14ac:dyDescent="0.2">
      <c r="A146" s="2" t="s">
        <v>730</v>
      </c>
      <c r="B146" s="7">
        <f t="shared" ref="B146:G146" si="78">SUM(B139:B145)</f>
        <v>74791</v>
      </c>
      <c r="C146" s="7">
        <f t="shared" si="78"/>
        <v>42269</v>
      </c>
      <c r="D146" s="7">
        <f t="shared" si="78"/>
        <v>7526</v>
      </c>
      <c r="E146" s="7">
        <f t="shared" si="78"/>
        <v>121356</v>
      </c>
      <c r="F146" s="7">
        <f t="shared" si="78"/>
        <v>98171</v>
      </c>
      <c r="G146" s="7">
        <f t="shared" si="78"/>
        <v>1348</v>
      </c>
      <c r="H146" s="27">
        <f t="shared" si="71"/>
        <v>345461</v>
      </c>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c r="BV146" s="27"/>
      <c r="BW146" s="27"/>
      <c r="BX146" s="27">
        <v>0</v>
      </c>
      <c r="BY146" s="27"/>
      <c r="BZ146" s="27"/>
      <c r="CA146" s="27">
        <v>4</v>
      </c>
      <c r="CB146" s="27">
        <v>2</v>
      </c>
      <c r="CC146" s="27"/>
      <c r="CD146" s="27">
        <v>0</v>
      </c>
      <c r="CE146" s="27"/>
      <c r="CF146" s="27"/>
      <c r="CG146" s="27">
        <v>2</v>
      </c>
      <c r="CH146" s="27">
        <v>2</v>
      </c>
      <c r="CI146" s="27"/>
      <c r="CJ146" s="27">
        <v>1</v>
      </c>
      <c r="CK146" s="27">
        <v>1</v>
      </c>
      <c r="CL146" s="27"/>
      <c r="CM146" s="27"/>
      <c r="CN146" s="27">
        <v>0</v>
      </c>
      <c r="CO146" s="2">
        <f>CD146+CJ146</f>
        <v>1</v>
      </c>
      <c r="CP146" s="2">
        <f>CE146+CK146</f>
        <v>1</v>
      </c>
      <c r="CQ146" s="2">
        <f>CF146+CL146</f>
        <v>0</v>
      </c>
      <c r="CR146" s="2">
        <f>CG146+CM146</f>
        <v>2</v>
      </c>
      <c r="CS146" s="2">
        <f>CH146+CN146</f>
        <v>2</v>
      </c>
      <c r="CT146" s="27"/>
      <c r="CU146" s="27">
        <f>6*B146/(B146+C146+D146+E146+F146)</f>
        <v>1.3040658155896465</v>
      </c>
      <c r="CV146" s="27">
        <f>6*C146/(B146+C146+D146+E146+F146)</f>
        <v>0.73700790147422501</v>
      </c>
      <c r="CW146" s="1">
        <f>6*D146/(B146+C146+D146+E146+F146)</f>
        <v>0.13122433619189044</v>
      </c>
      <c r="CX146" s="27">
        <f>6*E146/(B146+C146+D146+E146+F146)</f>
        <v>2.1159793439945598</v>
      </c>
      <c r="CY146" s="27">
        <f>6*F146/(B146+C146+D146+E146+F146)</f>
        <v>1.7117226027496781</v>
      </c>
      <c r="CZ146" s="27"/>
      <c r="DB146" s="27"/>
      <c r="DC146" s="27"/>
      <c r="DD146" s="27"/>
      <c r="DE146" s="27"/>
      <c r="DF146" s="27"/>
      <c r="DG146" s="27">
        <f t="shared" si="72"/>
        <v>21.649621809697766</v>
      </c>
      <c r="DH146" s="27">
        <f t="shared" si="73"/>
        <v>12.235534546591367</v>
      </c>
      <c r="DI146" s="27">
        <f t="shared" si="74"/>
        <v>2.1785382431012472</v>
      </c>
      <c r="DJ146" s="27">
        <f t="shared" si="75"/>
        <v>35.128712068800823</v>
      </c>
      <c r="DK146" s="27">
        <f t="shared" si="76"/>
        <v>28.417390096132415</v>
      </c>
      <c r="DL146" s="27">
        <f t="shared" si="77"/>
        <v>0.39020323567638604</v>
      </c>
      <c r="DM146" s="3"/>
    </row>
    <row r="147" spans="1:117" x14ac:dyDescent="0.2">
      <c r="A147" s="2" t="s">
        <v>26</v>
      </c>
      <c r="B147" s="7"/>
      <c r="C147" s="7"/>
      <c r="D147" s="7" t="s">
        <v>25</v>
      </c>
      <c r="E147" s="7"/>
      <c r="F147" s="7"/>
      <c r="G147" s="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c r="BV147" s="27"/>
      <c r="BW147" s="27"/>
      <c r="BX147" s="27"/>
      <c r="BY147" s="27"/>
      <c r="BZ147" s="27"/>
      <c r="CA147" s="27"/>
      <c r="CB147" s="27"/>
      <c r="CC147" s="27"/>
      <c r="CD147" s="27"/>
      <c r="CE147" s="27"/>
      <c r="CF147" s="27"/>
      <c r="CG147" s="27"/>
      <c r="CH147" s="27"/>
      <c r="CI147" s="27"/>
      <c r="CJ147" s="27"/>
      <c r="CK147" s="27"/>
      <c r="CL147" s="27"/>
      <c r="CM147" s="27"/>
      <c r="CN147" s="27"/>
      <c r="CO147" s="2"/>
      <c r="CP147" s="2"/>
      <c r="CQ147" s="2"/>
      <c r="CR147" s="2"/>
      <c r="CS147" s="2"/>
      <c r="CT147" s="27"/>
      <c r="CU147" s="27">
        <f>4*B146/(B146+C146+D146+E146)</f>
        <v>1.2164006147790942</v>
      </c>
      <c r="CV147" s="27">
        <f>4*C146/(B146+C146+D146+E146)</f>
        <v>0.68746289775638159</v>
      </c>
      <c r="CW147" s="27">
        <f>4*D146/(B146+C146+D146+E146)</f>
        <v>0.12240284294671101</v>
      </c>
      <c r="CX147" s="27">
        <f>4*E146/(B146+C146+D146+E146)</f>
        <v>1.9737336445178131</v>
      </c>
      <c r="CZ147" s="27"/>
      <c r="DB147" s="27"/>
      <c r="DC147" s="27"/>
      <c r="DD147" s="27"/>
      <c r="DE147" s="27"/>
      <c r="DF147" s="27"/>
      <c r="DG147" s="27"/>
      <c r="DH147" s="27"/>
      <c r="DI147" s="27"/>
      <c r="DJ147" s="27"/>
      <c r="DK147" s="27"/>
      <c r="DL147" s="27"/>
      <c r="DM147" s="3"/>
    </row>
    <row r="148" spans="1:117" x14ac:dyDescent="0.2">
      <c r="A148" s="2" t="s">
        <v>815</v>
      </c>
      <c r="B148" s="7">
        <f>SUM(B137,B140:B143)</f>
        <v>194327</v>
      </c>
      <c r="C148" s="7">
        <f t="shared" ref="C148:G148" si="79">SUM(C137,C140:C143)</f>
        <v>93543</v>
      </c>
      <c r="D148" s="7">
        <f t="shared" si="79"/>
        <v>21807</v>
      </c>
      <c r="E148" s="7">
        <f t="shared" si="79"/>
        <v>293169</v>
      </c>
      <c r="F148" s="7">
        <f t="shared" si="79"/>
        <v>214079</v>
      </c>
      <c r="G148" s="7">
        <f t="shared" si="79"/>
        <v>2753</v>
      </c>
      <c r="H148" s="27">
        <f t="shared" si="71"/>
        <v>819678</v>
      </c>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c r="BV148" s="27"/>
      <c r="BW148" s="27"/>
      <c r="BX148" s="27">
        <v>1</v>
      </c>
      <c r="BY148" s="27"/>
      <c r="BZ148" s="27"/>
      <c r="CA148" s="27">
        <v>9</v>
      </c>
      <c r="CB148" s="27">
        <v>4</v>
      </c>
      <c r="CC148" s="27"/>
      <c r="CD148" s="27"/>
      <c r="CE148" s="27"/>
      <c r="CF148" s="27"/>
      <c r="CG148" s="27"/>
      <c r="CH148" s="27"/>
      <c r="CI148" s="27"/>
      <c r="CJ148" s="27"/>
      <c r="CK148" s="27"/>
      <c r="CL148" s="27"/>
      <c r="CM148" s="27"/>
      <c r="CN148" s="27"/>
      <c r="CO148" s="2">
        <v>3</v>
      </c>
      <c r="CP148" s="2">
        <v>2</v>
      </c>
      <c r="CQ148" s="2"/>
      <c r="CR148" s="2">
        <v>5</v>
      </c>
      <c r="CS148" s="2">
        <v>4</v>
      </c>
      <c r="CT148" s="27"/>
      <c r="CU148" s="27">
        <f>14*B148/(B148+C148+D148+E148+F148)</f>
        <v>3.3302665483367506</v>
      </c>
      <c r="CV148" s="27">
        <f>14*C148/(B148+C148+D148+E148+F148)</f>
        <v>1.6030871867062459</v>
      </c>
      <c r="CW148" s="1">
        <f>14*D148/(B148+C148+D148+E148+F148)</f>
        <v>0.37371606940661628</v>
      </c>
      <c r="CX148" s="27">
        <f>14*E148/(B148+C148+D148+E148+F148)</f>
        <v>5.0241650090277563</v>
      </c>
      <c r="CY148" s="27">
        <f>14*F148/(B148+C148+D148+E148+F148)</f>
        <v>3.6687651865226307</v>
      </c>
      <c r="CZ148" s="27"/>
      <c r="DB148" s="27"/>
      <c r="DC148" s="27"/>
      <c r="DD148" s="27"/>
      <c r="DE148" s="27"/>
      <c r="DF148" s="27"/>
      <c r="DG148" s="27"/>
      <c r="DH148" s="27"/>
      <c r="DI148" s="27"/>
      <c r="DJ148" s="27"/>
      <c r="DK148" s="27"/>
      <c r="DL148" s="27"/>
      <c r="DM148" s="3"/>
    </row>
    <row r="149" spans="1:117" x14ac:dyDescent="0.2">
      <c r="B149" s="12" t="s">
        <v>8</v>
      </c>
      <c r="C149" s="12" t="s">
        <v>9</v>
      </c>
      <c r="D149" s="12" t="s">
        <v>10</v>
      </c>
      <c r="E149" s="43" t="s">
        <v>11</v>
      </c>
      <c r="F149" s="12" t="s">
        <v>12</v>
      </c>
      <c r="G149" s="12" t="s">
        <v>13</v>
      </c>
      <c r="H149" s="12" t="s">
        <v>14</v>
      </c>
      <c r="BX149" s="2" t="s">
        <v>146</v>
      </c>
      <c r="BY149" s="2"/>
      <c r="CA149" s="2"/>
      <c r="CB149" s="2"/>
      <c r="CC149" s="2"/>
      <c r="CD149" s="2" t="s">
        <v>2</v>
      </c>
      <c r="CE149" s="2"/>
      <c r="CG149" s="2"/>
      <c r="CH149" s="2"/>
      <c r="CI149" s="2"/>
      <c r="CJ149" s="2" t="s">
        <v>43</v>
      </c>
      <c r="CK149" s="2"/>
      <c r="CL149" s="2"/>
      <c r="CM149" s="2"/>
      <c r="CN149" s="2"/>
      <c r="CO149" s="2" t="s">
        <v>4</v>
      </c>
      <c r="DA149" s="1" t="s">
        <v>5</v>
      </c>
    </row>
    <row r="150" spans="1:117" x14ac:dyDescent="0.2">
      <c r="A150" s="2" t="s">
        <v>418</v>
      </c>
      <c r="B150" s="25">
        <f>SUM(B82,B90,B101,B106:B112,B127:B134,B136)</f>
        <v>412575</v>
      </c>
      <c r="C150" s="25">
        <f t="shared" ref="C150:G150" si="80">SUM(C82,C90,C101,C106:C112,C127:C134,C136)</f>
        <v>240074</v>
      </c>
      <c r="D150" s="25">
        <f t="shared" si="80"/>
        <v>52959</v>
      </c>
      <c r="E150" s="25">
        <f t="shared" si="80"/>
        <v>841171</v>
      </c>
      <c r="F150" s="25">
        <f t="shared" si="80"/>
        <v>517789</v>
      </c>
      <c r="G150" s="25">
        <f t="shared" si="80"/>
        <v>13083</v>
      </c>
      <c r="H150" s="27">
        <f>SUM(B150:G150)</f>
        <v>2077651</v>
      </c>
      <c r="BX150" s="1">
        <v>7</v>
      </c>
      <c r="CA150" s="1">
        <v>25</v>
      </c>
      <c r="CB150" s="1">
        <v>6</v>
      </c>
      <c r="CD150" s="1">
        <v>4</v>
      </c>
      <c r="CG150" s="1">
        <v>16</v>
      </c>
      <c r="CH150" s="1">
        <v>3</v>
      </c>
      <c r="CJ150" s="1">
        <v>4</v>
      </c>
      <c r="CK150" s="1">
        <v>4</v>
      </c>
      <c r="CL150" s="1">
        <v>1</v>
      </c>
      <c r="CN150" s="1">
        <v>6</v>
      </c>
      <c r="CO150" s="2">
        <f>CD150+CJ150</f>
        <v>8</v>
      </c>
      <c r="CP150" s="2">
        <f>CE150+CK150</f>
        <v>4</v>
      </c>
      <c r="CQ150" s="2">
        <f>CF150+CL150</f>
        <v>1</v>
      </c>
      <c r="CR150" s="2">
        <f>CG150+CM150</f>
        <v>16</v>
      </c>
      <c r="CS150" s="2">
        <f>CH150+CN150</f>
        <v>9</v>
      </c>
      <c r="CT150" s="2"/>
      <c r="CU150" s="27">
        <f>38*B150/(B150+C150+D150+E150+F150)</f>
        <v>7.5937678003340165</v>
      </c>
      <c r="CV150" s="27">
        <f>38*C150/(B150+C150+D150+E150+F150)</f>
        <v>4.4187510413800855</v>
      </c>
      <c r="CW150" s="1">
        <f>38*D150/(B150+C150+D150+E150+F150)</f>
        <v>0.97475210310340954</v>
      </c>
      <c r="CX150" s="27">
        <f>38*E150/(B150+C150+D150+E150+F150)</f>
        <v>15.482414723080083</v>
      </c>
      <c r="CY150" s="27">
        <f>38*F150/(B150+C150+D150+E150+F150)</f>
        <v>9.5303143321024066</v>
      </c>
      <c r="CZ150" s="27"/>
      <c r="DG150" s="27">
        <f>100*B150/H150</f>
        <v>19.857762444221866</v>
      </c>
      <c r="DH150" s="27">
        <f>100*C150/H150</f>
        <v>11.555068680928606</v>
      </c>
      <c r="DI150" s="27">
        <f>100*D150/H150</f>
        <v>2.5489844059469084</v>
      </c>
      <c r="DJ150" s="27">
        <f>100*E150/H150</f>
        <v>40.486636109721992</v>
      </c>
      <c r="DK150" s="27">
        <f>100*F150/H150</f>
        <v>24.921846835681258</v>
      </c>
      <c r="DL150" s="27">
        <f>100*G150/H150</f>
        <v>0.62970152349937503</v>
      </c>
      <c r="DM150" s="3"/>
    </row>
    <row r="151" spans="1:117" x14ac:dyDescent="0.2">
      <c r="A151" s="2"/>
      <c r="B151" s="25"/>
      <c r="C151" s="25"/>
      <c r="D151" s="25"/>
      <c r="E151" s="25"/>
      <c r="F151" s="25"/>
      <c r="G151" s="25"/>
      <c r="H151" s="27"/>
      <c r="CO151" s="2"/>
      <c r="CP151" s="2"/>
      <c r="CQ151" s="2"/>
      <c r="CR151" s="2"/>
      <c r="CS151" s="2"/>
      <c r="CT151" s="2"/>
      <c r="CU151" s="27"/>
      <c r="CV151" s="27"/>
      <c r="CX151" s="27"/>
      <c r="CY151" s="27"/>
      <c r="CZ151" s="27"/>
      <c r="DG151" s="27"/>
      <c r="DH151" s="27"/>
      <c r="DI151" s="27"/>
      <c r="DJ151" s="27"/>
      <c r="DK151" s="27"/>
      <c r="DL151" s="27"/>
      <c r="DM151" s="3"/>
    </row>
    <row r="152" spans="1:117" x14ac:dyDescent="0.2">
      <c r="D152" s="1">
        <v>0</v>
      </c>
      <c r="BX152" s="12" t="s">
        <v>15</v>
      </c>
      <c r="BY152" s="12" t="s">
        <v>16</v>
      </c>
      <c r="BZ152" s="1" t="s">
        <v>17</v>
      </c>
      <c r="CA152" s="12" t="s">
        <v>18</v>
      </c>
      <c r="CB152" s="12" t="s">
        <v>19</v>
      </c>
      <c r="CC152" s="12" t="s">
        <v>20</v>
      </c>
      <c r="CD152" s="12" t="s">
        <v>15</v>
      </c>
      <c r="CE152" s="12" t="s">
        <v>16</v>
      </c>
      <c r="CF152" s="1" t="s">
        <v>17</v>
      </c>
      <c r="CG152" s="12" t="s">
        <v>18</v>
      </c>
      <c r="CH152" s="12" t="s">
        <v>19</v>
      </c>
      <c r="CI152" s="12" t="s">
        <v>21</v>
      </c>
      <c r="CJ152" s="12" t="s">
        <v>15</v>
      </c>
      <c r="CK152" s="12" t="s">
        <v>22</v>
      </c>
      <c r="CL152" s="12" t="s">
        <v>17</v>
      </c>
      <c r="CM152" s="12" t="s">
        <v>11</v>
      </c>
      <c r="CN152" s="12" t="s">
        <v>12</v>
      </c>
      <c r="CO152" s="1" t="s">
        <v>15</v>
      </c>
      <c r="CP152" s="17" t="s">
        <v>16</v>
      </c>
      <c r="CQ152" s="17" t="s">
        <v>23</v>
      </c>
      <c r="CR152" s="17" t="s">
        <v>18</v>
      </c>
      <c r="CS152" s="17" t="s">
        <v>19</v>
      </c>
      <c r="CT152" s="17" t="s">
        <v>20</v>
      </c>
      <c r="CU152" s="1" t="s">
        <v>24</v>
      </c>
    </row>
    <row r="153" spans="1:117" x14ac:dyDescent="0.2">
      <c r="A153" s="27" t="s">
        <v>62</v>
      </c>
      <c r="B153" s="51">
        <v>10249</v>
      </c>
      <c r="C153" s="51">
        <v>11231</v>
      </c>
      <c r="D153" s="51">
        <v>1032</v>
      </c>
      <c r="E153" s="51">
        <v>18224</v>
      </c>
      <c r="F153" s="47">
        <v>19193</v>
      </c>
      <c r="G153" s="35">
        <v>360</v>
      </c>
      <c r="H153" s="1">
        <f t="shared" ref="H153:H161" si="81">SUM(B153:G153)</f>
        <v>60289</v>
      </c>
      <c r="DG153" s="1">
        <f t="shared" ref="DG153:DG159" si="82">100*B153/H153</f>
        <v>16.999784371941814</v>
      </c>
      <c r="DH153" s="1">
        <f t="shared" ref="DH153:DH159" si="83">100*C153/H153</f>
        <v>18.62860554993448</v>
      </c>
      <c r="DI153" s="1">
        <f t="shared" ref="DI153:DI159" si="84">100*D153/H153</f>
        <v>1.7117550465259002</v>
      </c>
      <c r="DJ153" s="27">
        <f t="shared" ref="DJ153:DJ159" si="85">100*E153/H153</f>
        <v>30.227736402992253</v>
      </c>
      <c r="DK153" s="31">
        <f t="shared" ref="DK153:DK159" si="86">100*F153/H153</f>
        <v>31.834994775166283</v>
      </c>
      <c r="DL153" s="1">
        <f t="shared" ref="DL153:DL155" si="87">100*G153/H153</f>
        <v>0.59712385343926755</v>
      </c>
      <c r="DM153" s="28" t="s">
        <v>797</v>
      </c>
    </row>
    <row r="154" spans="1:117" x14ac:dyDescent="0.2">
      <c r="A154" s="27" t="s">
        <v>307</v>
      </c>
      <c r="B154" s="51">
        <v>14037</v>
      </c>
      <c r="C154" s="51">
        <v>5548</v>
      </c>
      <c r="D154" s="23">
        <v>847</v>
      </c>
      <c r="E154" s="51">
        <v>11032</v>
      </c>
      <c r="F154" s="47">
        <v>22942</v>
      </c>
      <c r="G154" s="35"/>
      <c r="H154" s="1">
        <f>SUM(B154:G154)</f>
        <v>54406</v>
      </c>
      <c r="BX154" s="12"/>
      <c r="BY154" s="12"/>
      <c r="CA154" s="12"/>
      <c r="CB154" s="12"/>
      <c r="CC154" s="12"/>
      <c r="CD154" s="12"/>
      <c r="CE154" s="12"/>
      <c r="CG154" s="12"/>
      <c r="CH154" s="12"/>
      <c r="CI154" s="12"/>
      <c r="CJ154" s="12"/>
      <c r="CK154" s="12"/>
      <c r="CL154" s="12"/>
      <c r="CM154" s="12"/>
      <c r="CN154" s="12"/>
      <c r="DG154" s="27">
        <f>100*B154/H154</f>
        <v>25.800463184207626</v>
      </c>
      <c r="DH154" s="1">
        <f>100*C154/H154</f>
        <v>10.197404698011249</v>
      </c>
      <c r="DI154" s="1">
        <f>100*D154/H154</f>
        <v>1.556813586736757</v>
      </c>
      <c r="DJ154" s="27">
        <f>100*E154/H154</f>
        <v>20.277175311546522</v>
      </c>
      <c r="DK154" s="3">
        <f>100*F154/H154</f>
        <v>42.16814321949785</v>
      </c>
      <c r="DL154" s="1">
        <f>100*G154/H154</f>
        <v>0</v>
      </c>
      <c r="DM154" s="27" t="s">
        <v>650</v>
      </c>
    </row>
    <row r="155" spans="1:117" x14ac:dyDescent="0.2">
      <c r="A155" s="27" t="s">
        <v>308</v>
      </c>
      <c r="B155" s="51">
        <v>11295</v>
      </c>
      <c r="C155" s="51">
        <v>9592</v>
      </c>
      <c r="D155" s="51">
        <v>1144</v>
      </c>
      <c r="E155" s="47">
        <v>24475</v>
      </c>
      <c r="F155" s="51">
        <v>12245</v>
      </c>
      <c r="G155" s="1">
        <v>196</v>
      </c>
      <c r="H155" s="1">
        <f t="shared" si="81"/>
        <v>58947</v>
      </c>
      <c r="CO155" s="2" t="s">
        <v>25</v>
      </c>
      <c r="CP155" s="2"/>
      <c r="CQ155" s="2"/>
      <c r="CR155" s="2"/>
      <c r="CS155" s="2"/>
      <c r="DG155" s="1">
        <f t="shared" si="82"/>
        <v>19.161280472288666</v>
      </c>
      <c r="DH155" s="27">
        <f t="shared" si="83"/>
        <v>16.27224455867135</v>
      </c>
      <c r="DI155" s="1">
        <f t="shared" si="84"/>
        <v>1.9407264152543811</v>
      </c>
      <c r="DJ155" s="31">
        <f t="shared" si="85"/>
        <v>41.520348787894207</v>
      </c>
      <c r="DK155" s="3">
        <f t="shared" si="86"/>
        <v>20.772897687753407</v>
      </c>
      <c r="DL155" s="1">
        <f t="shared" si="87"/>
        <v>0.33250207813798838</v>
      </c>
      <c r="DM155" s="23" t="s">
        <v>457</v>
      </c>
    </row>
    <row r="156" spans="1:117" x14ac:dyDescent="0.2">
      <c r="A156" s="27" t="s">
        <v>383</v>
      </c>
      <c r="B156" s="47">
        <v>20871</v>
      </c>
      <c r="C156" s="51">
        <v>5955</v>
      </c>
      <c r="D156" s="51">
        <v>1182</v>
      </c>
      <c r="E156" s="51">
        <v>12666</v>
      </c>
      <c r="F156" s="51">
        <v>11531</v>
      </c>
      <c r="H156" s="1">
        <f>SUM(B156:G156)</f>
        <v>52205</v>
      </c>
      <c r="DG156" s="31">
        <f>100*B156/H156</f>
        <v>39.978929221338952</v>
      </c>
      <c r="DH156" s="1">
        <f>100*C156/H156</f>
        <v>11.406953356958146</v>
      </c>
      <c r="DI156" s="1">
        <f>100*D156/H156</f>
        <v>2.2641509433962264</v>
      </c>
      <c r="DJ156" s="1">
        <f>100*E156/H156</f>
        <v>24.262043865530121</v>
      </c>
      <c r="DK156" s="1">
        <f>100*F156/H156</f>
        <v>22.087922612776556</v>
      </c>
      <c r="DL156" s="1">
        <f>100*G156/H156</f>
        <v>0</v>
      </c>
      <c r="DM156" s="28" t="s">
        <v>455</v>
      </c>
    </row>
    <row r="157" spans="1:117" x14ac:dyDescent="0.2">
      <c r="A157" s="27" t="s">
        <v>822</v>
      </c>
      <c r="B157" s="51">
        <v>10068</v>
      </c>
      <c r="C157" s="47">
        <v>18505</v>
      </c>
      <c r="D157" s="23">
        <v>984</v>
      </c>
      <c r="E157" s="51">
        <v>14463</v>
      </c>
      <c r="F157" s="51">
        <v>14213</v>
      </c>
      <c r="G157" s="1">
        <v>384</v>
      </c>
      <c r="H157" s="1">
        <f>SUM(B157:G157)</f>
        <v>58617</v>
      </c>
      <c r="DG157" s="27">
        <f>100*B157/H157</f>
        <v>17.175904601054302</v>
      </c>
      <c r="DH157" s="31">
        <f>100*C157/H157</f>
        <v>31.569339952573486</v>
      </c>
      <c r="DI157" s="1">
        <f>100*D157/H157</f>
        <v>1.6786938942627565</v>
      </c>
      <c r="DJ157" s="2">
        <f>100*E157/H157</f>
        <v>24.673729464148625</v>
      </c>
      <c r="DK157" s="1">
        <f>100*F157/H157</f>
        <v>24.24723203166317</v>
      </c>
      <c r="DL157" s="1">
        <f>100*G157/H157</f>
        <v>0.6551000562976611</v>
      </c>
      <c r="DM157" s="27" t="s">
        <v>799</v>
      </c>
    </row>
    <row r="158" spans="1:117" x14ac:dyDescent="0.2">
      <c r="A158" s="27" t="s">
        <v>61</v>
      </c>
      <c r="B158" s="51">
        <v>11862</v>
      </c>
      <c r="C158" s="51">
        <v>9221</v>
      </c>
      <c r="D158" s="51">
        <v>1270</v>
      </c>
      <c r="E158" s="51">
        <v>13793</v>
      </c>
      <c r="F158" s="47">
        <v>15833</v>
      </c>
      <c r="H158" s="1">
        <f>SUM(B158:G158)</f>
        <v>51979</v>
      </c>
      <c r="DG158" s="27">
        <f>100*B158/H158</f>
        <v>22.820754535485484</v>
      </c>
      <c r="DH158" s="1">
        <f>100*C158/H158</f>
        <v>17.739856480501739</v>
      </c>
      <c r="DI158" s="1">
        <f>100*D158/H158</f>
        <v>2.443294407356817</v>
      </c>
      <c r="DJ158" s="27">
        <f>100*E158/H158</f>
        <v>26.535716346986284</v>
      </c>
      <c r="DK158" s="31">
        <f>100*F158/H158</f>
        <v>30.460378229669676</v>
      </c>
      <c r="DL158" s="1">
        <f>100*G158/H158</f>
        <v>0</v>
      </c>
      <c r="DM158" s="28" t="s">
        <v>798</v>
      </c>
    </row>
    <row r="159" spans="1:117" x14ac:dyDescent="0.2">
      <c r="A159" s="2" t="s">
        <v>738</v>
      </c>
      <c r="B159" s="25">
        <f t="shared" ref="B159:C159" si="88">SUM(B152:B158)</f>
        <v>78382</v>
      </c>
      <c r="C159" s="25">
        <f t="shared" si="88"/>
        <v>60052</v>
      </c>
      <c r="D159" s="25">
        <f>SUM(D152:D158)</f>
        <v>6459</v>
      </c>
      <c r="E159" s="25">
        <f t="shared" ref="E159:G159" si="89">SUM(E152:E158)</f>
        <v>94653</v>
      </c>
      <c r="F159" s="25">
        <f t="shared" si="89"/>
        <v>95957</v>
      </c>
      <c r="G159" s="25">
        <f t="shared" si="89"/>
        <v>940</v>
      </c>
      <c r="H159" s="1">
        <f t="shared" si="81"/>
        <v>336443</v>
      </c>
      <c r="BX159" s="1">
        <v>1</v>
      </c>
      <c r="BY159" s="1">
        <v>1</v>
      </c>
      <c r="CA159" s="1">
        <v>1</v>
      </c>
      <c r="CB159" s="1">
        <v>3</v>
      </c>
      <c r="CD159" s="1">
        <v>1</v>
      </c>
      <c r="CE159" s="1">
        <v>0</v>
      </c>
      <c r="CG159" s="1">
        <v>1</v>
      </c>
      <c r="CH159" s="1">
        <v>2</v>
      </c>
      <c r="CJ159" s="1">
        <v>0</v>
      </c>
      <c r="CK159" s="1">
        <v>1</v>
      </c>
      <c r="CM159" s="1">
        <v>1</v>
      </c>
      <c r="CN159" s="1">
        <v>0</v>
      </c>
      <c r="CO159" s="2">
        <f>CD159+CJ159</f>
        <v>1</v>
      </c>
      <c r="CP159" s="2">
        <f>CE159+CK159</f>
        <v>1</v>
      </c>
      <c r="CQ159" s="2">
        <f>CF159+CL159</f>
        <v>0</v>
      </c>
      <c r="CR159" s="2">
        <f>CG159+CM159</f>
        <v>2</v>
      </c>
      <c r="CS159" s="2">
        <f>CH159+CN159</f>
        <v>2</v>
      </c>
      <c r="CU159" s="27">
        <f>6*B159/(B159+C159+D159+E159+F159)</f>
        <v>1.4017519962563674</v>
      </c>
      <c r="CV159" s="27">
        <f>6*C159/(B159+C159+D159+E159+F159)</f>
        <v>1.0739456875199327</v>
      </c>
      <c r="CW159" s="1">
        <f>6*D159/(B159+C159+D159+E159+F159)</f>
        <v>0.11551014446964707</v>
      </c>
      <c r="CX159" s="27">
        <f>6*E159/(B159+C159+D159+E159+F159)</f>
        <v>1.6927359814964398</v>
      </c>
      <c r="CY159" s="27">
        <f>6*F159/(B159+C159+D159+E159+F159)</f>
        <v>1.7160561902576132</v>
      </c>
      <c r="CZ159" s="27"/>
      <c r="DG159" s="27">
        <f t="shared" si="82"/>
        <v>23.297259862740493</v>
      </c>
      <c r="DH159" s="27">
        <f t="shared" si="83"/>
        <v>17.849085877845578</v>
      </c>
      <c r="DI159" s="1">
        <f t="shared" si="84"/>
        <v>1.9197902765104342</v>
      </c>
      <c r="DJ159" s="1">
        <f t="shared" si="85"/>
        <v>28.133443109233955</v>
      </c>
      <c r="DK159" s="1">
        <f t="shared" si="86"/>
        <v>28.52102733598262</v>
      </c>
      <c r="DL159" s="1"/>
      <c r="DM159" s="3" t="s">
        <v>25</v>
      </c>
    </row>
    <row r="160" spans="1:117" x14ac:dyDescent="0.2">
      <c r="A160" s="2" t="s">
        <v>26</v>
      </c>
      <c r="B160" s="7"/>
      <c r="C160" s="7"/>
      <c r="D160" s="7" t="s">
        <v>25</v>
      </c>
      <c r="E160" s="7"/>
      <c r="F160" s="7"/>
      <c r="G160" s="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c r="BG160" s="27"/>
      <c r="BH160" s="27"/>
      <c r="BI160" s="27"/>
      <c r="BJ160" s="27"/>
      <c r="BK160" s="27"/>
      <c r="BL160" s="27"/>
      <c r="BM160" s="27"/>
      <c r="BN160" s="27"/>
      <c r="BO160" s="27"/>
      <c r="BP160" s="27"/>
      <c r="BQ160" s="27"/>
      <c r="BR160" s="27"/>
      <c r="BS160" s="27"/>
      <c r="BT160" s="27"/>
      <c r="BU160" s="27"/>
      <c r="BV160" s="27"/>
      <c r="BW160" s="27"/>
      <c r="BX160" s="27"/>
      <c r="BY160" s="27"/>
      <c r="BZ160" s="27"/>
      <c r="CA160" s="27"/>
      <c r="CB160" s="27"/>
      <c r="CC160" s="27"/>
      <c r="CD160" s="27"/>
      <c r="CE160" s="27"/>
      <c r="CF160" s="27"/>
      <c r="CG160" s="27"/>
      <c r="CH160" s="27"/>
      <c r="CI160" s="27"/>
      <c r="CJ160" s="27"/>
      <c r="CK160" s="27"/>
      <c r="CL160" s="27"/>
      <c r="CM160" s="27"/>
      <c r="CN160" s="27"/>
      <c r="CO160" s="2"/>
      <c r="CP160" s="2"/>
      <c r="CQ160" s="2"/>
      <c r="CR160" s="2"/>
      <c r="CS160" s="2"/>
      <c r="CT160" s="27"/>
      <c r="CU160" s="27">
        <f>4*B159/(B159+C159+D159+E159)</f>
        <v>1.3088425605102987</v>
      </c>
      <c r="CV160" s="27">
        <f>4*C159/(B159+C159+D159+E159)</f>
        <v>1.0027635610696901</v>
      </c>
      <c r="CW160" s="27">
        <f>4*D159/(B159+C159+D159+E159)</f>
        <v>0.10785402386180525</v>
      </c>
      <c r="CX160" s="27">
        <f>4*E159/(B159+C159+D159+E159)</f>
        <v>1.5805398545582059</v>
      </c>
      <c r="CY160" s="27"/>
      <c r="CZ160" s="27"/>
      <c r="DG160" s="27"/>
      <c r="DH160" s="27"/>
      <c r="DI160" s="1"/>
      <c r="DJ160" s="1"/>
      <c r="DK160" s="1"/>
      <c r="DL160" s="1"/>
      <c r="DM160" s="3"/>
    </row>
    <row r="161" spans="1:117" x14ac:dyDescent="0.2">
      <c r="A161" s="2" t="s">
        <v>816</v>
      </c>
      <c r="B161" s="7">
        <f>SUM(B144:B145,B159)</f>
        <v>101650</v>
      </c>
      <c r="C161" s="7">
        <f t="shared" ref="C161:G161" si="90">SUM(C144:C145,C159)</f>
        <v>72421</v>
      </c>
      <c r="D161" s="7">
        <f t="shared" si="90"/>
        <v>8687</v>
      </c>
      <c r="E161" s="7">
        <f t="shared" si="90"/>
        <v>132306</v>
      </c>
      <c r="F161" s="7">
        <f t="shared" si="90"/>
        <v>132667</v>
      </c>
      <c r="G161" s="7">
        <f t="shared" si="90"/>
        <v>1823</v>
      </c>
      <c r="H161" s="1">
        <f t="shared" si="81"/>
        <v>449554</v>
      </c>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c r="BG161" s="27"/>
      <c r="BH161" s="27"/>
      <c r="BI161" s="27"/>
      <c r="BJ161" s="27"/>
      <c r="BK161" s="27"/>
      <c r="BL161" s="27"/>
      <c r="BM161" s="27"/>
      <c r="BN161" s="27"/>
      <c r="BO161" s="27"/>
      <c r="BP161" s="27"/>
      <c r="BQ161" s="27"/>
      <c r="BR161" s="27"/>
      <c r="BS161" s="27"/>
      <c r="BT161" s="27"/>
      <c r="BU161" s="27"/>
      <c r="BV161" s="27"/>
      <c r="BW161" s="27"/>
      <c r="BX161" s="27">
        <v>1</v>
      </c>
      <c r="BY161" s="27">
        <v>1</v>
      </c>
      <c r="BZ161" s="27"/>
      <c r="CA161" s="27">
        <v>2</v>
      </c>
      <c r="CB161" s="27">
        <v>4</v>
      </c>
      <c r="CC161" s="27"/>
      <c r="CD161" s="27"/>
      <c r="CE161" s="27"/>
      <c r="CF161" s="27"/>
      <c r="CG161" s="27"/>
      <c r="CH161" s="27"/>
      <c r="CI161" s="27"/>
      <c r="CJ161" s="27"/>
      <c r="CK161" s="27"/>
      <c r="CL161" s="27"/>
      <c r="CM161" s="27"/>
      <c r="CN161" s="27"/>
      <c r="CO161" s="2">
        <v>2</v>
      </c>
      <c r="CP161" s="2">
        <v>1</v>
      </c>
      <c r="CQ161" s="2"/>
      <c r="CR161" s="2">
        <v>2</v>
      </c>
      <c r="CS161" s="2">
        <v>3</v>
      </c>
      <c r="CT161" s="27"/>
      <c r="CU161" s="27">
        <f>8*B161/(B161+C161+D161+E161+F161)</f>
        <v>1.8162691437492602</v>
      </c>
      <c r="CV161" s="27">
        <f>8*C161/(B161+C161+D161+E161+F161)</f>
        <v>1.2940091260153976</v>
      </c>
      <c r="CW161" s="1">
        <f>8*D161/(B161+C161+D161+E161+F161)</f>
        <v>0.15521820021396776</v>
      </c>
      <c r="CX161" s="27">
        <f>8*E161/(B161+C161+D161+E161+F161)</f>
        <v>2.364026614194684</v>
      </c>
      <c r="CY161" s="27">
        <f>8*F161/(B161+C161+D161+E161+F161)</f>
        <v>2.3704769158266905</v>
      </c>
      <c r="CZ161" s="27"/>
      <c r="DG161" s="27"/>
      <c r="DH161" s="27"/>
      <c r="DI161" s="1"/>
      <c r="DJ161" s="1"/>
      <c r="DK161" s="1"/>
      <c r="DL161" s="1"/>
      <c r="DM161" s="3"/>
    </row>
    <row r="162" spans="1:117" x14ac:dyDescent="0.2">
      <c r="A162" s="3"/>
      <c r="B162" s="2"/>
      <c r="C162" s="27"/>
      <c r="D162" s="27">
        <v>0</v>
      </c>
      <c r="E162" s="27"/>
      <c r="F162" s="27"/>
      <c r="DG162" s="31"/>
      <c r="DH162" s="27"/>
      <c r="DI162" s="1"/>
      <c r="DJ162" s="1"/>
      <c r="DK162" s="1"/>
      <c r="DL162" s="1"/>
      <c r="DM162" s="27"/>
    </row>
    <row r="163" spans="1:117" x14ac:dyDescent="0.2">
      <c r="A163" s="27" t="s">
        <v>262</v>
      </c>
      <c r="B163" s="51">
        <v>5838</v>
      </c>
      <c r="C163" s="47">
        <v>16749</v>
      </c>
      <c r="D163" s="51">
        <v>1006</v>
      </c>
      <c r="E163" s="51">
        <v>13308</v>
      </c>
      <c r="F163" s="51">
        <v>10386</v>
      </c>
      <c r="G163" s="18"/>
      <c r="H163" s="1">
        <f>SUM(B163:G163)</f>
        <v>47287</v>
      </c>
      <c r="DG163" s="1">
        <f>100*B163/H163</f>
        <v>12.345887876160466</v>
      </c>
      <c r="DH163" s="31">
        <f>100*C163/H163</f>
        <v>35.419882843064691</v>
      </c>
      <c r="DI163" s="1">
        <f>100*D163/H163</f>
        <v>2.127434601476093</v>
      </c>
      <c r="DJ163" s="1">
        <f>100*E163/H163</f>
        <v>28.143041427876582</v>
      </c>
      <c r="DK163" s="1">
        <f>100*F163/H163</f>
        <v>21.963753251422165</v>
      </c>
      <c r="DL163" s="1">
        <f>100*G163/H163</f>
        <v>0</v>
      </c>
      <c r="DM163" s="28" t="s">
        <v>456</v>
      </c>
    </row>
    <row r="164" spans="1:117" x14ac:dyDescent="0.2">
      <c r="A164" s="27" t="s">
        <v>67</v>
      </c>
      <c r="B164" s="51">
        <v>4144</v>
      </c>
      <c r="C164" s="47">
        <v>32910</v>
      </c>
      <c r="D164" s="23">
        <v>943</v>
      </c>
      <c r="E164" s="51">
        <v>12442</v>
      </c>
      <c r="F164" s="51">
        <v>5443</v>
      </c>
      <c r="G164" s="18"/>
      <c r="H164" s="1">
        <f t="shared" ref="H164:H170" si="91">SUM(B164:G164)</f>
        <v>55882</v>
      </c>
      <c r="DG164" s="1">
        <f t="shared" ref="DG164:DG171" si="92">100*B164/H164</f>
        <v>7.4156257828996814</v>
      </c>
      <c r="DH164" s="31">
        <f t="shared" ref="DH164:DH171" si="93">100*C164/H164</f>
        <v>58.891950896531981</v>
      </c>
      <c r="DI164" s="1">
        <f t="shared" ref="DI164:DI171" si="94">100*D164/H164</f>
        <v>1.6874843420063705</v>
      </c>
      <c r="DJ164" s="1">
        <f t="shared" ref="DJ164:DJ171" si="95">100*E164/H164</f>
        <v>22.264772198561253</v>
      </c>
      <c r="DK164" s="1">
        <f t="shared" ref="DK164:DK171" si="96">100*F164/H164</f>
        <v>9.740166780000715</v>
      </c>
      <c r="DL164" s="1">
        <f t="shared" ref="DL164:DL171" si="97">100*G164/H164</f>
        <v>0</v>
      </c>
      <c r="DM164" s="23" t="s">
        <v>458</v>
      </c>
    </row>
    <row r="165" spans="1:117" x14ac:dyDescent="0.2">
      <c r="A165" s="27" t="s">
        <v>153</v>
      </c>
      <c r="B165" s="51">
        <v>7163</v>
      </c>
      <c r="C165" s="47">
        <v>31357</v>
      </c>
      <c r="D165" s="51">
        <v>1124</v>
      </c>
      <c r="E165" s="51">
        <v>13562</v>
      </c>
      <c r="F165" s="51">
        <v>9246</v>
      </c>
      <c r="G165" s="18">
        <v>136</v>
      </c>
      <c r="H165" s="1">
        <f t="shared" si="91"/>
        <v>62588</v>
      </c>
      <c r="DG165" s="1">
        <f t="shared" si="92"/>
        <v>11.444685882277753</v>
      </c>
      <c r="DH165" s="3">
        <f t="shared" si="93"/>
        <v>50.100658273151403</v>
      </c>
      <c r="DI165" s="1">
        <f t="shared" si="94"/>
        <v>1.795871413050425</v>
      </c>
      <c r="DJ165" s="1">
        <f t="shared" si="95"/>
        <v>21.668690483798812</v>
      </c>
      <c r="DK165" s="1">
        <f t="shared" si="96"/>
        <v>14.772799897743976</v>
      </c>
      <c r="DL165" s="1">
        <f t="shared" si="97"/>
        <v>0.21729404997763149</v>
      </c>
      <c r="DM165" s="27" t="s">
        <v>459</v>
      </c>
    </row>
    <row r="166" spans="1:117" x14ac:dyDescent="0.2">
      <c r="A166" s="27" t="s">
        <v>154</v>
      </c>
      <c r="B166" s="51">
        <v>7217</v>
      </c>
      <c r="C166" s="47">
        <v>31872</v>
      </c>
      <c r="D166" s="51">
        <v>2032</v>
      </c>
      <c r="E166" s="51">
        <v>12961</v>
      </c>
      <c r="F166" s="51">
        <v>8516</v>
      </c>
      <c r="G166" s="18"/>
      <c r="H166" s="1">
        <f t="shared" si="91"/>
        <v>62598</v>
      </c>
      <c r="DG166" s="1">
        <f t="shared" si="92"/>
        <v>11.529122336176874</v>
      </c>
      <c r="DH166" s="31">
        <f t="shared" si="93"/>
        <v>50.915364708137638</v>
      </c>
      <c r="DI166" s="1">
        <f t="shared" si="94"/>
        <v>3.2461100993641971</v>
      </c>
      <c r="DJ166" s="1">
        <f t="shared" si="95"/>
        <v>20.705134349340234</v>
      </c>
      <c r="DK166" s="1">
        <f t="shared" si="96"/>
        <v>13.604268506981054</v>
      </c>
      <c r="DL166" s="1">
        <f t="shared" si="97"/>
        <v>0</v>
      </c>
      <c r="DM166" s="28" t="s">
        <v>602</v>
      </c>
    </row>
    <row r="167" spans="1:117" x14ac:dyDescent="0.2">
      <c r="A167" s="27" t="s">
        <v>256</v>
      </c>
      <c r="B167" s="51">
        <v>7939</v>
      </c>
      <c r="C167" s="47">
        <v>14274</v>
      </c>
      <c r="D167" s="23">
        <v>823</v>
      </c>
      <c r="E167" s="51">
        <v>14002</v>
      </c>
      <c r="F167" s="51">
        <v>11918</v>
      </c>
      <c r="G167" s="18">
        <v>287</v>
      </c>
      <c r="H167" s="1">
        <f t="shared" si="91"/>
        <v>49243</v>
      </c>
      <c r="DG167" s="1">
        <f t="shared" si="92"/>
        <v>16.122088418658489</v>
      </c>
      <c r="DH167" s="3">
        <f t="shared" si="93"/>
        <v>28.986861076701256</v>
      </c>
      <c r="DI167" s="1">
        <f t="shared" si="94"/>
        <v>1.6713035355278922</v>
      </c>
      <c r="DJ167" s="1">
        <f t="shared" si="95"/>
        <v>28.434498304327519</v>
      </c>
      <c r="DK167" s="27">
        <f t="shared" si="96"/>
        <v>24.202424710111082</v>
      </c>
      <c r="DL167" s="1">
        <f t="shared" si="97"/>
        <v>0.58282395467376069</v>
      </c>
      <c r="DM167" s="28" t="s">
        <v>460</v>
      </c>
    </row>
    <row r="168" spans="1:117" x14ac:dyDescent="0.2">
      <c r="A168" s="28" t="s">
        <v>387</v>
      </c>
      <c r="B168" s="51">
        <v>8673</v>
      </c>
      <c r="C168" s="51">
        <v>3363</v>
      </c>
      <c r="D168" s="23">
        <v>669</v>
      </c>
      <c r="E168" s="51">
        <v>12594</v>
      </c>
      <c r="F168" s="47">
        <v>19374</v>
      </c>
      <c r="G168" s="26">
        <v>273</v>
      </c>
      <c r="H168" s="1">
        <f t="shared" si="91"/>
        <v>44946</v>
      </c>
      <c r="DG168" s="1">
        <f t="shared" si="92"/>
        <v>19.296489120277666</v>
      </c>
      <c r="DH168" s="1">
        <f t="shared" si="93"/>
        <v>7.4823121078627688</v>
      </c>
      <c r="DI168" s="1">
        <f t="shared" si="94"/>
        <v>1.4884528100387131</v>
      </c>
      <c r="DJ168" s="1">
        <f t="shared" si="95"/>
        <v>28.020291015885729</v>
      </c>
      <c r="DK168" s="31">
        <f t="shared" si="96"/>
        <v>43.105059404618878</v>
      </c>
      <c r="DL168" s="1">
        <f t="shared" si="97"/>
        <v>0.60739554131624618</v>
      </c>
      <c r="DM168" s="28" t="s">
        <v>155</v>
      </c>
    </row>
    <row r="169" spans="1:117" x14ac:dyDescent="0.2">
      <c r="A169" s="27" t="s">
        <v>257</v>
      </c>
      <c r="B169" s="51">
        <v>7641</v>
      </c>
      <c r="C169" s="51">
        <v>2228</v>
      </c>
      <c r="D169" s="23">
        <v>365</v>
      </c>
      <c r="E169" s="47">
        <v>14378</v>
      </c>
      <c r="F169" s="51">
        <v>7340</v>
      </c>
      <c r="G169" s="18">
        <v>4404</v>
      </c>
      <c r="H169" s="1">
        <f t="shared" si="91"/>
        <v>36356</v>
      </c>
      <c r="DG169" s="2">
        <f t="shared" si="92"/>
        <v>21.017163604356917</v>
      </c>
      <c r="DH169" s="1">
        <f t="shared" si="93"/>
        <v>6.1282869402574542</v>
      </c>
      <c r="DI169" s="1">
        <f t="shared" si="94"/>
        <v>1.0039608317746727</v>
      </c>
      <c r="DJ169" s="31">
        <f t="shared" si="95"/>
        <v>39.547805039058204</v>
      </c>
      <c r="DK169" s="1">
        <f t="shared" si="96"/>
        <v>20.189239740345471</v>
      </c>
      <c r="DL169" s="1">
        <f t="shared" si="97"/>
        <v>12.113543844207284</v>
      </c>
      <c r="DM169" s="27" t="s">
        <v>461</v>
      </c>
    </row>
    <row r="170" spans="1:117" x14ac:dyDescent="0.2">
      <c r="A170" s="27" t="s">
        <v>258</v>
      </c>
      <c r="B170" s="51">
        <v>8289</v>
      </c>
      <c r="C170" s="51">
        <v>2398</v>
      </c>
      <c r="D170" s="23">
        <v>400</v>
      </c>
      <c r="E170" s="47">
        <v>15345</v>
      </c>
      <c r="F170" s="51">
        <v>12885</v>
      </c>
      <c r="G170" s="46">
        <v>300</v>
      </c>
      <c r="H170" s="1">
        <f t="shared" si="91"/>
        <v>39617</v>
      </c>
      <c r="DG170" s="1">
        <f t="shared" si="92"/>
        <v>20.922836156195572</v>
      </c>
      <c r="DH170" s="1">
        <f t="shared" si="93"/>
        <v>6.0529570638867156</v>
      </c>
      <c r="DI170" s="1">
        <f t="shared" si="94"/>
        <v>1.0096675669535806</v>
      </c>
      <c r="DJ170" s="31">
        <f t="shared" si="95"/>
        <v>38.733372037256736</v>
      </c>
      <c r="DK170" s="2">
        <f t="shared" si="96"/>
        <v>32.523916500492213</v>
      </c>
      <c r="DL170" s="1">
        <f t="shared" si="97"/>
        <v>0.75725067521518541</v>
      </c>
      <c r="DM170" s="27" t="s">
        <v>462</v>
      </c>
    </row>
    <row r="171" spans="1:117" x14ac:dyDescent="0.2">
      <c r="A171" s="2" t="s">
        <v>645</v>
      </c>
      <c r="B171" s="25">
        <f>SUM(B163:B170)</f>
        <v>56904</v>
      </c>
      <c r="C171" s="25">
        <f>SUM(C163:C170)</f>
        <v>135151</v>
      </c>
      <c r="D171" s="25">
        <f>SUM(D162:D170)</f>
        <v>7362</v>
      </c>
      <c r="E171" s="25">
        <f>SUM(E163:E170)</f>
        <v>108592</v>
      </c>
      <c r="F171" s="25">
        <f>SUM(F163:F170)</f>
        <v>85108</v>
      </c>
      <c r="G171" s="25">
        <f>SUM(G163:G170)</f>
        <v>5400</v>
      </c>
      <c r="H171" s="27">
        <f>SUM(B171:G171)</f>
        <v>398517</v>
      </c>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c r="BG171" s="27"/>
      <c r="BH171" s="27"/>
      <c r="BI171" s="27"/>
      <c r="BJ171" s="27"/>
      <c r="BK171" s="27"/>
      <c r="BL171" s="27"/>
      <c r="BM171" s="27"/>
      <c r="BN171" s="27"/>
      <c r="BO171" s="27"/>
      <c r="BP171" s="27"/>
      <c r="BQ171" s="27"/>
      <c r="BR171" s="27"/>
      <c r="BS171" s="27"/>
      <c r="BT171" s="27"/>
      <c r="BU171" s="27"/>
      <c r="BV171" s="27"/>
      <c r="BW171" s="27"/>
      <c r="BX171" s="27"/>
      <c r="BY171" s="27">
        <v>5</v>
      </c>
      <c r="BZ171" s="27"/>
      <c r="CA171" s="27">
        <v>2</v>
      </c>
      <c r="CB171" s="27">
        <v>1</v>
      </c>
      <c r="CC171" s="27"/>
      <c r="CD171" s="27"/>
      <c r="CE171" s="27">
        <v>3</v>
      </c>
      <c r="CF171" s="27"/>
      <c r="CG171" s="27">
        <v>1</v>
      </c>
      <c r="CH171" s="27">
        <v>1</v>
      </c>
      <c r="CI171" s="27"/>
      <c r="CJ171" s="27">
        <v>1</v>
      </c>
      <c r="CK171" s="27"/>
      <c r="CL171" s="27"/>
      <c r="CM171" s="27">
        <v>1</v>
      </c>
      <c r="CN171" s="27">
        <v>1</v>
      </c>
      <c r="CO171" s="2">
        <f>CD171+CJ171</f>
        <v>1</v>
      </c>
      <c r="CP171" s="2">
        <f>CE171+CK171</f>
        <v>3</v>
      </c>
      <c r="CQ171" s="2">
        <f>CF171+CL171</f>
        <v>0</v>
      </c>
      <c r="CR171" s="2">
        <f>CG171+CM171</f>
        <v>2</v>
      </c>
      <c r="CS171" s="2">
        <f>CH171+CN171</f>
        <v>2</v>
      </c>
      <c r="CT171" s="27"/>
      <c r="CU171" s="27">
        <f>8*B171/(B171+C171+D171+E171+F171)</f>
        <v>1.1580063950426973</v>
      </c>
      <c r="CV171" s="27">
        <f>8*C171/(B171+C171+D171+E171+F171)</f>
        <v>2.7503465889289958</v>
      </c>
      <c r="CW171" s="1">
        <f>8*D171/(B171+C171+D171+E171+F171)</f>
        <v>0.14981799311655308</v>
      </c>
      <c r="CX171" s="27">
        <f>8*E171/(B171+C171+D171+E171+F171)</f>
        <v>2.2098662739082768</v>
      </c>
      <c r="CY171" s="27">
        <f>8*F171/(B171+C171+D171+E171+F171)</f>
        <v>1.7319627490034772</v>
      </c>
      <c r="CZ171" s="27"/>
      <c r="DG171" s="1">
        <f t="shared" si="92"/>
        <v>14.278939166961511</v>
      </c>
      <c r="DH171" s="27">
        <f t="shared" si="93"/>
        <v>33.913484242830293</v>
      </c>
      <c r="DI171" s="1">
        <f t="shared" si="94"/>
        <v>1.8473490465902334</v>
      </c>
      <c r="DJ171" s="1">
        <f t="shared" si="95"/>
        <v>27.249025763016384</v>
      </c>
      <c r="DK171" s="27">
        <f t="shared" si="96"/>
        <v>21.356178030046397</v>
      </c>
      <c r="DL171" s="1">
        <f t="shared" si="97"/>
        <v>1.3550237505551834</v>
      </c>
      <c r="DM171" s="3" t="s">
        <v>25</v>
      </c>
    </row>
    <row r="172" spans="1:117" x14ac:dyDescent="0.2">
      <c r="A172" s="2"/>
      <c r="B172" s="25"/>
      <c r="C172" s="25"/>
      <c r="D172" s="25"/>
      <c r="E172" s="25"/>
      <c r="F172" s="25"/>
      <c r="G172" s="25"/>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c r="BG172" s="27"/>
      <c r="BH172" s="27"/>
      <c r="BI172" s="27"/>
      <c r="BJ172" s="27"/>
      <c r="BK172" s="27"/>
      <c r="BL172" s="27"/>
      <c r="BM172" s="27"/>
      <c r="BN172" s="27"/>
      <c r="BO172" s="27"/>
      <c r="BP172" s="27"/>
      <c r="BQ172" s="27"/>
      <c r="BR172" s="27"/>
      <c r="BS172" s="27"/>
      <c r="BT172" s="27"/>
      <c r="BU172" s="27"/>
      <c r="BV172" s="27"/>
      <c r="BW172" s="27"/>
      <c r="BX172" s="27"/>
      <c r="BY172" s="27"/>
      <c r="BZ172" s="27"/>
      <c r="CA172" s="27"/>
      <c r="CB172" s="27"/>
      <c r="CC172" s="27"/>
      <c r="CD172" s="27"/>
      <c r="CE172" s="27"/>
      <c r="CF172" s="27"/>
      <c r="CG172" s="27"/>
      <c r="CH172" s="27"/>
      <c r="CI172" s="27"/>
      <c r="CJ172" s="27"/>
      <c r="CK172" s="27"/>
      <c r="CL172" s="27"/>
      <c r="CM172" s="27"/>
      <c r="CN172" s="27"/>
      <c r="CO172" s="2"/>
      <c r="CP172" s="2"/>
      <c r="CQ172" s="2"/>
      <c r="CR172" s="2"/>
      <c r="CS172" s="2"/>
      <c r="CT172" s="27"/>
      <c r="CU172" s="27">
        <f>5*B171/(B171+D171+E171+F171)</f>
        <v>1.1029360458354978</v>
      </c>
      <c r="CV172" s="27" t="s">
        <v>25</v>
      </c>
      <c r="CW172" s="27">
        <f>5*D171/(B171+D171+E171+F171)</f>
        <v>0.1426932231379329</v>
      </c>
      <c r="CX172" s="27">
        <f>5*E171/(B171+D171+E171+F171)</f>
        <v>2.1047734972825878</v>
      </c>
      <c r="CY172" s="27">
        <f>5*F171/(B171+D171+E171+F171)</f>
        <v>1.6495972337439817</v>
      </c>
      <c r="CZ172" s="27"/>
      <c r="DG172" s="1"/>
      <c r="DH172" s="27"/>
      <c r="DI172" s="1"/>
      <c r="DJ172" s="1"/>
      <c r="DK172" s="27"/>
      <c r="DL172" s="1"/>
      <c r="DM172" s="3"/>
    </row>
    <row r="173" spans="1:117" x14ac:dyDescent="0.2">
      <c r="B173" s="43" t="s">
        <v>8</v>
      </c>
      <c r="C173" s="43" t="s">
        <v>9</v>
      </c>
      <c r="D173" s="43" t="s">
        <v>10</v>
      </c>
      <c r="E173" s="43" t="s">
        <v>11</v>
      </c>
      <c r="F173" s="43" t="s">
        <v>12</v>
      </c>
      <c r="G173" s="12" t="s">
        <v>13</v>
      </c>
      <c r="H173" s="12" t="s">
        <v>14</v>
      </c>
      <c r="BX173" s="2" t="s">
        <v>146</v>
      </c>
      <c r="BY173" s="2"/>
      <c r="CA173" s="2"/>
      <c r="CB173" s="2"/>
      <c r="CC173" s="2"/>
      <c r="CD173" s="2" t="s">
        <v>2</v>
      </c>
      <c r="CE173" s="2"/>
      <c r="CG173" s="2"/>
      <c r="CH173" s="2"/>
      <c r="CI173" s="2"/>
      <c r="CJ173" s="2" t="s">
        <v>43</v>
      </c>
      <c r="CK173" s="2"/>
      <c r="CL173" s="2"/>
      <c r="CM173" s="2"/>
      <c r="CN173" s="2"/>
      <c r="CO173" s="2" t="s">
        <v>4</v>
      </c>
      <c r="DA173" s="1" t="s">
        <v>5</v>
      </c>
      <c r="DB173" s="1" t="s">
        <v>22</v>
      </c>
      <c r="DC173" s="1" t="s">
        <v>17</v>
      </c>
      <c r="DD173" s="1" t="s">
        <v>11</v>
      </c>
      <c r="DE173" s="1" t="s">
        <v>12</v>
      </c>
      <c r="DF173" s="1" t="s">
        <v>21</v>
      </c>
      <c r="DG173" s="1" t="s">
        <v>15</v>
      </c>
      <c r="DH173" s="1" t="s">
        <v>22</v>
      </c>
      <c r="DI173" s="1" t="s">
        <v>17</v>
      </c>
      <c r="DJ173" s="1" t="s">
        <v>11</v>
      </c>
      <c r="DK173" s="1" t="s">
        <v>12</v>
      </c>
      <c r="DL173" s="1" t="s">
        <v>13</v>
      </c>
    </row>
    <row r="174" spans="1:117" x14ac:dyDescent="0.2">
      <c r="B174" s="43"/>
      <c r="C174" s="43"/>
      <c r="D174" s="43">
        <v>0</v>
      </c>
      <c r="E174" s="43"/>
      <c r="F174" s="43"/>
      <c r="G174" s="12"/>
      <c r="H174" s="12"/>
      <c r="BX174" s="12" t="s">
        <v>15</v>
      </c>
      <c r="BY174" s="12" t="s">
        <v>16</v>
      </c>
      <c r="BZ174" s="1" t="s">
        <v>17</v>
      </c>
      <c r="CA174" s="12" t="s">
        <v>18</v>
      </c>
      <c r="CB174" s="12" t="s">
        <v>19</v>
      </c>
      <c r="CC174" s="12" t="s">
        <v>20</v>
      </c>
      <c r="CD174" s="12" t="s">
        <v>15</v>
      </c>
      <c r="CE174" s="12" t="s">
        <v>16</v>
      </c>
      <c r="CF174" s="1" t="s">
        <v>17</v>
      </c>
      <c r="CG174" s="12" t="s">
        <v>18</v>
      </c>
      <c r="CH174" s="12" t="s">
        <v>19</v>
      </c>
      <c r="CI174" s="12" t="s">
        <v>21</v>
      </c>
      <c r="CJ174" s="12" t="s">
        <v>15</v>
      </c>
      <c r="CK174" s="12" t="s">
        <v>22</v>
      </c>
      <c r="CL174" s="12" t="s">
        <v>17</v>
      </c>
      <c r="CM174" s="12" t="s">
        <v>11</v>
      </c>
      <c r="CN174" s="12" t="s">
        <v>12</v>
      </c>
      <c r="CO174" s="1" t="s">
        <v>15</v>
      </c>
      <c r="CP174" s="17" t="s">
        <v>16</v>
      </c>
      <c r="CQ174" s="17" t="s">
        <v>23</v>
      </c>
      <c r="CR174" s="17" t="s">
        <v>18</v>
      </c>
      <c r="CS174" s="17" t="s">
        <v>19</v>
      </c>
      <c r="CT174" s="17" t="s">
        <v>20</v>
      </c>
      <c r="CU174" s="1" t="s">
        <v>24</v>
      </c>
      <c r="DG174" s="1"/>
      <c r="DH174" s="1"/>
      <c r="DI174" s="1"/>
      <c r="DJ174" s="1"/>
      <c r="DK174" s="1"/>
      <c r="DL174" s="1"/>
    </row>
    <row r="175" spans="1:117" x14ac:dyDescent="0.2">
      <c r="A175" s="27" t="s">
        <v>64</v>
      </c>
      <c r="B175" s="51">
        <v>10153</v>
      </c>
      <c r="C175" s="51">
        <v>11737</v>
      </c>
      <c r="D175" s="51">
        <v>1570</v>
      </c>
      <c r="E175" s="47">
        <v>15566</v>
      </c>
      <c r="F175" s="51">
        <v>14566</v>
      </c>
      <c r="G175" s="1">
        <v>275</v>
      </c>
      <c r="H175" s="1">
        <f t="shared" ref="H175:H181" si="98">SUM(B175:G175)</f>
        <v>53867</v>
      </c>
      <c r="DG175" s="27">
        <f t="shared" ref="DG175:DG191" si="99">100*B175/H175</f>
        <v>18.848274453747191</v>
      </c>
      <c r="DH175" s="1">
        <f t="shared" ref="DH175:DH191" si="100">100*C175/H175</f>
        <v>21.788850316520318</v>
      </c>
      <c r="DI175" s="1">
        <f t="shared" ref="DI175:DI191" si="101">100*D175/H175</f>
        <v>2.9145859245920507</v>
      </c>
      <c r="DJ175" s="31">
        <f t="shared" ref="DJ175:DJ191" si="102">100*E175/H175</f>
        <v>28.897098409044499</v>
      </c>
      <c r="DK175" s="2">
        <f t="shared" ref="DK175:DK191" si="103">100*F175/H175</f>
        <v>27.040674253253382</v>
      </c>
      <c r="DL175" s="1">
        <f t="shared" ref="DL175:DL191" si="104">100*G175/H175</f>
        <v>0.51051664284255671</v>
      </c>
      <c r="DM175" s="27" t="s">
        <v>613</v>
      </c>
    </row>
    <row r="176" spans="1:117" x14ac:dyDescent="0.2">
      <c r="A176" s="27" t="s">
        <v>65</v>
      </c>
      <c r="B176" s="51">
        <v>8900</v>
      </c>
      <c r="C176" s="51">
        <v>16789</v>
      </c>
      <c r="D176" s="51">
        <v>1561</v>
      </c>
      <c r="E176" s="47">
        <v>21516</v>
      </c>
      <c r="F176" s="51">
        <v>12850</v>
      </c>
      <c r="G176" s="1">
        <v>128</v>
      </c>
      <c r="H176" s="1">
        <f>SUM(B176:G176)</f>
        <v>61744</v>
      </c>
      <c r="DG176" s="1">
        <f>100*B176/H176</f>
        <v>14.41435605079036</v>
      </c>
      <c r="DH176" s="1">
        <f>100*C176/H176</f>
        <v>27.191306037833634</v>
      </c>
      <c r="DI176" s="1">
        <f>100*D176/H176</f>
        <v>2.528180875874579</v>
      </c>
      <c r="DJ176" s="31">
        <f>100*E176/H176</f>
        <v>34.847110650427574</v>
      </c>
      <c r="DK176" s="27">
        <f>100*F176/H176</f>
        <v>20.811738792433275</v>
      </c>
      <c r="DL176" s="1">
        <f>100*G176/H176</f>
        <v>0.20730759264058046</v>
      </c>
      <c r="DM176" s="27" t="s">
        <v>464</v>
      </c>
    </row>
    <row r="177" spans="1:117" x14ac:dyDescent="0.2">
      <c r="A177" s="27" t="s">
        <v>63</v>
      </c>
      <c r="B177" s="51">
        <v>6688</v>
      </c>
      <c r="C177" s="47">
        <v>32637</v>
      </c>
      <c r="D177" s="51">
        <v>1210</v>
      </c>
      <c r="E177" s="51">
        <v>13852</v>
      </c>
      <c r="F177" s="51">
        <v>10296</v>
      </c>
      <c r="H177" s="1">
        <f>SUM(B177:G177)</f>
        <v>64683</v>
      </c>
      <c r="DG177" s="1">
        <f t="shared" si="99"/>
        <v>10.339656478518313</v>
      </c>
      <c r="DH177" s="31">
        <f t="shared" si="100"/>
        <v>50.456843374611566</v>
      </c>
      <c r="DI177" s="1">
        <f t="shared" si="101"/>
        <v>1.8706615339424579</v>
      </c>
      <c r="DJ177" s="1">
        <f t="shared" si="102"/>
        <v>21.41520956047184</v>
      </c>
      <c r="DK177" s="27">
        <f t="shared" si="103"/>
        <v>15.917629052455823</v>
      </c>
      <c r="DL177" s="1">
        <f t="shared" si="104"/>
        <v>0</v>
      </c>
      <c r="DM177" s="27" t="s">
        <v>463</v>
      </c>
    </row>
    <row r="178" spans="1:117" x14ac:dyDescent="0.2">
      <c r="A178" s="27" t="s">
        <v>261</v>
      </c>
      <c r="B178" s="51">
        <v>7177</v>
      </c>
      <c r="C178" s="47">
        <v>24608</v>
      </c>
      <c r="D178" s="60">
        <v>1256</v>
      </c>
      <c r="E178" s="51">
        <v>13525</v>
      </c>
      <c r="F178" s="51">
        <v>11690</v>
      </c>
      <c r="H178" s="1">
        <f>SUM(B178:G178)</f>
        <v>58256</v>
      </c>
      <c r="DG178" s="1">
        <f t="shared" si="99"/>
        <v>12.319761054655315</v>
      </c>
      <c r="DH178" s="3">
        <f t="shared" si="100"/>
        <v>42.241142543257347</v>
      </c>
      <c r="DI178" s="1">
        <f t="shared" si="101"/>
        <v>2.1560010985992859</v>
      </c>
      <c r="DJ178" s="1">
        <f t="shared" si="102"/>
        <v>23.21649272177973</v>
      </c>
      <c r="DK178" s="27">
        <f t="shared" si="103"/>
        <v>20.06660258170832</v>
      </c>
      <c r="DL178" s="1">
        <f t="shared" si="104"/>
        <v>0</v>
      </c>
      <c r="DM178" s="23" t="s">
        <v>465</v>
      </c>
    </row>
    <row r="179" spans="1:117" x14ac:dyDescent="0.2">
      <c r="A179" s="27" t="s">
        <v>260</v>
      </c>
      <c r="B179" s="51">
        <v>7467</v>
      </c>
      <c r="C179" s="47">
        <v>15461</v>
      </c>
      <c r="D179" s="51">
        <v>1220</v>
      </c>
      <c r="E179" s="51">
        <v>12854</v>
      </c>
      <c r="F179" s="51">
        <v>12881</v>
      </c>
      <c r="G179" s="1">
        <v>675</v>
      </c>
      <c r="H179" s="5">
        <f>SUM(B179:G179)</f>
        <v>50558</v>
      </c>
      <c r="DG179" s="1">
        <f t="shared" si="99"/>
        <v>14.769175995885913</v>
      </c>
      <c r="DH179" s="3">
        <f t="shared" si="100"/>
        <v>30.580719174017961</v>
      </c>
      <c r="DI179" s="1">
        <f t="shared" si="101"/>
        <v>2.4130701372680883</v>
      </c>
      <c r="DJ179" s="1">
        <f t="shared" si="102"/>
        <v>25.424265200363937</v>
      </c>
      <c r="DK179" s="2">
        <f t="shared" si="103"/>
        <v>25.47766921159856</v>
      </c>
      <c r="DL179" s="1">
        <f t="shared" si="104"/>
        <v>1.3351002808655406</v>
      </c>
      <c r="DM179" s="28" t="s">
        <v>466</v>
      </c>
    </row>
    <row r="180" spans="1:117" x14ac:dyDescent="0.2">
      <c r="A180" s="6" t="s">
        <v>259</v>
      </c>
      <c r="B180" s="51">
        <v>6665</v>
      </c>
      <c r="C180" s="47">
        <v>27290</v>
      </c>
      <c r="D180" s="51">
        <v>1096</v>
      </c>
      <c r="E180" s="51">
        <v>13322</v>
      </c>
      <c r="F180" s="51">
        <v>13686</v>
      </c>
      <c r="H180" s="1">
        <f t="shared" si="98"/>
        <v>62059</v>
      </c>
      <c r="DG180" s="1">
        <f t="shared" si="99"/>
        <v>10.739779886881838</v>
      </c>
      <c r="DH180" s="31">
        <f t="shared" si="100"/>
        <v>43.974282537585204</v>
      </c>
      <c r="DI180" s="1">
        <f t="shared" si="101"/>
        <v>1.766061328735558</v>
      </c>
      <c r="DJ180" s="1">
        <f t="shared" si="102"/>
        <v>21.466668815159768</v>
      </c>
      <c r="DK180" s="27">
        <f t="shared" si="103"/>
        <v>22.053207431637635</v>
      </c>
      <c r="DL180" s="1">
        <f t="shared" si="104"/>
        <v>0</v>
      </c>
      <c r="DM180" s="27" t="s">
        <v>467</v>
      </c>
    </row>
    <row r="181" spans="1:117" x14ac:dyDescent="0.2">
      <c r="A181" s="27" t="s">
        <v>386</v>
      </c>
      <c r="B181" s="51">
        <v>9650</v>
      </c>
      <c r="C181" s="47">
        <v>16903</v>
      </c>
      <c r="D181" s="23">
        <v>859</v>
      </c>
      <c r="E181" s="51">
        <v>13556</v>
      </c>
      <c r="F181" s="51">
        <v>9306</v>
      </c>
      <c r="G181" s="46">
        <v>182</v>
      </c>
      <c r="H181" s="1">
        <f t="shared" si="98"/>
        <v>50456</v>
      </c>
      <c r="DG181" s="27">
        <f t="shared" si="99"/>
        <v>19.125574758205168</v>
      </c>
      <c r="DH181" s="3">
        <f t="shared" si="100"/>
        <v>33.500475661962895</v>
      </c>
      <c r="DI181" s="1">
        <f t="shared" si="101"/>
        <v>1.7024734422070715</v>
      </c>
      <c r="DJ181" s="1">
        <f t="shared" si="102"/>
        <v>26.866973204376091</v>
      </c>
      <c r="DK181" s="27">
        <f t="shared" si="103"/>
        <v>18.443792611384175</v>
      </c>
      <c r="DL181" s="1">
        <f t="shared" si="104"/>
        <v>0.3607103218645949</v>
      </c>
      <c r="DM181" s="27" t="s">
        <v>660</v>
      </c>
    </row>
    <row r="182" spans="1:117" x14ac:dyDescent="0.2">
      <c r="A182" s="27" t="s">
        <v>66</v>
      </c>
      <c r="B182" s="47">
        <v>17338</v>
      </c>
      <c r="C182" s="51">
        <v>4317</v>
      </c>
      <c r="D182" s="23">
        <v>673</v>
      </c>
      <c r="E182" s="51">
        <v>12343</v>
      </c>
      <c r="F182" s="51">
        <v>7359</v>
      </c>
      <c r="H182" s="1">
        <f t="shared" ref="H182:H191" si="105">SUM(B182:G182)</f>
        <v>42030</v>
      </c>
      <c r="DG182" s="31">
        <f t="shared" si="99"/>
        <v>41.251487033071612</v>
      </c>
      <c r="DH182" s="1">
        <f t="shared" si="100"/>
        <v>10.271234832262669</v>
      </c>
      <c r="DI182" s="1">
        <f t="shared" si="101"/>
        <v>1.6012372115155842</v>
      </c>
      <c r="DJ182" s="1">
        <f t="shared" si="102"/>
        <v>29.367118724720438</v>
      </c>
      <c r="DK182" s="27">
        <f t="shared" si="103"/>
        <v>17.508922198429694</v>
      </c>
      <c r="DL182" s="1">
        <f t="shared" si="104"/>
        <v>0</v>
      </c>
      <c r="DM182" s="27" t="s">
        <v>468</v>
      </c>
    </row>
    <row r="183" spans="1:117" x14ac:dyDescent="0.2">
      <c r="A183" s="27" t="s">
        <v>385</v>
      </c>
      <c r="B183" s="51">
        <v>8990</v>
      </c>
      <c r="C183" s="51">
        <v>7270</v>
      </c>
      <c r="D183" s="23">
        <v>907</v>
      </c>
      <c r="E183" s="47">
        <v>13619</v>
      </c>
      <c r="F183" s="51">
        <v>13019</v>
      </c>
      <c r="G183" s="18"/>
      <c r="H183" s="1">
        <f t="shared" si="105"/>
        <v>43805</v>
      </c>
      <c r="DG183" s="27">
        <f t="shared" si="99"/>
        <v>20.522771373130922</v>
      </c>
      <c r="DH183" s="1">
        <f t="shared" si="100"/>
        <v>16.596278963588631</v>
      </c>
      <c r="DI183" s="1">
        <f t="shared" si="101"/>
        <v>2.0705398927063121</v>
      </c>
      <c r="DJ183" s="31">
        <f t="shared" si="102"/>
        <v>31.090058212532817</v>
      </c>
      <c r="DK183" s="27">
        <f t="shared" si="103"/>
        <v>29.720351558041319</v>
      </c>
      <c r="DL183" s="1">
        <f t="shared" si="104"/>
        <v>0</v>
      </c>
      <c r="DM183" s="27" t="s">
        <v>646</v>
      </c>
    </row>
    <row r="184" spans="1:117" x14ac:dyDescent="0.2">
      <c r="A184" s="27" t="s">
        <v>151</v>
      </c>
      <c r="B184" s="51">
        <v>11202</v>
      </c>
      <c r="C184" s="51">
        <v>8124</v>
      </c>
      <c r="D184" s="23">
        <v>656</v>
      </c>
      <c r="E184" s="51">
        <v>13700</v>
      </c>
      <c r="F184" s="47">
        <v>14039</v>
      </c>
      <c r="G184" s="18">
        <v>382</v>
      </c>
      <c r="H184" s="1">
        <f t="shared" si="105"/>
        <v>48103</v>
      </c>
      <c r="DG184" s="2">
        <f t="shared" si="99"/>
        <v>23.287528844354821</v>
      </c>
      <c r="DH184" s="27">
        <f t="shared" si="100"/>
        <v>16.888759536827227</v>
      </c>
      <c r="DI184" s="1">
        <f t="shared" si="101"/>
        <v>1.3637403072573435</v>
      </c>
      <c r="DJ184" s="1">
        <f t="shared" si="102"/>
        <v>28.480552148514647</v>
      </c>
      <c r="DK184" s="31">
        <f t="shared" si="103"/>
        <v>29.185289898758914</v>
      </c>
      <c r="DL184" s="1">
        <f t="shared" si="104"/>
        <v>0.79412926428705066</v>
      </c>
      <c r="DM184" s="27" t="s">
        <v>647</v>
      </c>
    </row>
    <row r="185" spans="1:117" x14ac:dyDescent="0.2">
      <c r="A185" s="6" t="s">
        <v>152</v>
      </c>
      <c r="B185" s="51">
        <v>10152</v>
      </c>
      <c r="C185" s="47">
        <v>18393</v>
      </c>
      <c r="D185" s="23">
        <v>806</v>
      </c>
      <c r="E185" s="51">
        <v>10193</v>
      </c>
      <c r="F185" s="51">
        <v>15735</v>
      </c>
      <c r="G185" s="18"/>
      <c r="H185" s="1">
        <f t="shared" si="105"/>
        <v>55279</v>
      </c>
      <c r="DG185" s="1">
        <f t="shared" si="99"/>
        <v>18.365021074910906</v>
      </c>
      <c r="DH185" s="31">
        <f t="shared" si="100"/>
        <v>33.273033159065832</v>
      </c>
      <c r="DI185" s="1">
        <f t="shared" si="101"/>
        <v>1.4580582137882379</v>
      </c>
      <c r="DJ185" s="1">
        <f t="shared" si="102"/>
        <v>18.439190289259937</v>
      </c>
      <c r="DK185" s="1">
        <f t="shared" si="103"/>
        <v>28.46469726297509</v>
      </c>
      <c r="DL185" s="1">
        <f t="shared" si="104"/>
        <v>0</v>
      </c>
      <c r="DM185" s="28" t="s">
        <v>469</v>
      </c>
    </row>
    <row r="186" spans="1:117" x14ac:dyDescent="0.2">
      <c r="A186" s="2" t="s">
        <v>384</v>
      </c>
      <c r="B186" s="25">
        <f>SUM(B175:B185)</f>
        <v>104382</v>
      </c>
      <c r="C186" s="25">
        <f>SUM(C175:C185)</f>
        <v>183529</v>
      </c>
      <c r="D186" s="25">
        <f>SUM(D174:D185)</f>
        <v>11814</v>
      </c>
      <c r="E186" s="25">
        <f>SUM(E175:E185)</f>
        <v>154046</v>
      </c>
      <c r="F186" s="25">
        <f>SUM(F175:F185)</f>
        <v>135427</v>
      </c>
      <c r="G186" s="25">
        <f>SUM(G175:G185)</f>
        <v>1642</v>
      </c>
      <c r="H186" s="27">
        <f t="shared" si="105"/>
        <v>590840</v>
      </c>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c r="BG186" s="27"/>
      <c r="BH186" s="27"/>
      <c r="BI186" s="27"/>
      <c r="BJ186" s="27"/>
      <c r="BK186" s="27"/>
      <c r="BL186" s="27"/>
      <c r="BM186" s="27"/>
      <c r="BN186" s="27"/>
      <c r="BO186" s="27"/>
      <c r="BP186" s="27"/>
      <c r="BQ186" s="27"/>
      <c r="BR186" s="27"/>
      <c r="BS186" s="27"/>
      <c r="BT186" s="27"/>
      <c r="BU186" s="27"/>
      <c r="BV186" s="27"/>
      <c r="BW186" s="27"/>
      <c r="BX186" s="27">
        <v>1</v>
      </c>
      <c r="BY186" s="27">
        <v>6</v>
      </c>
      <c r="BZ186" s="27"/>
      <c r="CA186" s="27">
        <v>3</v>
      </c>
      <c r="CB186" s="27">
        <v>1</v>
      </c>
      <c r="CC186" s="27"/>
      <c r="CD186" s="27">
        <v>1</v>
      </c>
      <c r="CE186" s="27">
        <v>3</v>
      </c>
      <c r="CF186" s="27"/>
      <c r="CG186" s="27">
        <v>2</v>
      </c>
      <c r="CH186" s="27">
        <v>1</v>
      </c>
      <c r="CI186" s="27"/>
      <c r="CJ186" s="27">
        <v>1</v>
      </c>
      <c r="CK186" s="27"/>
      <c r="CL186" s="27"/>
      <c r="CM186" s="27">
        <v>1</v>
      </c>
      <c r="CN186" s="27">
        <v>2</v>
      </c>
      <c r="CO186" s="2">
        <f>CD186+CJ186</f>
        <v>2</v>
      </c>
      <c r="CP186" s="2">
        <f>CE186+CK186</f>
        <v>3</v>
      </c>
      <c r="CQ186" s="2">
        <f>CF186+CL186</f>
        <v>0</v>
      </c>
      <c r="CR186" s="2">
        <f>CG186+CM186</f>
        <v>3</v>
      </c>
      <c r="CS186" s="2">
        <f>CH186+CN186</f>
        <v>3</v>
      </c>
      <c r="CT186" s="27"/>
      <c r="CU186" s="27">
        <f>11*B186/(B186+C186+D186+E186+F186)</f>
        <v>1.9487540690905265</v>
      </c>
      <c r="CV186" s="27">
        <f>11*C186/(B186+C186+D186+E186+F186)</f>
        <v>3.4263846788346193</v>
      </c>
      <c r="CW186" s="1">
        <f>11*D186/(B186+C186+D186+E186+F186)</f>
        <v>0.22056083014538405</v>
      </c>
      <c r="CX186" s="27">
        <f>11*E186/(B186+C186+D186+E186+F186)</f>
        <v>2.8759534146415975</v>
      </c>
      <c r="CY186" s="27">
        <f>11*F186/(B186+C186+D186+E186+F186)</f>
        <v>2.5283470072878726</v>
      </c>
      <c r="CZ186" s="27"/>
      <c r="DG186" s="1">
        <f t="shared" si="99"/>
        <v>17.666711800148942</v>
      </c>
      <c r="DH186" s="1">
        <f t="shared" si="100"/>
        <v>31.062385755872995</v>
      </c>
      <c r="DI186" s="1">
        <f t="shared" si="101"/>
        <v>1.9995260984361249</v>
      </c>
      <c r="DJ186" s="1">
        <f t="shared" si="102"/>
        <v>26.072371538826079</v>
      </c>
      <c r="DK186" s="1">
        <f t="shared" si="103"/>
        <v>22.921095389614784</v>
      </c>
      <c r="DL186" s="1">
        <f t="shared" si="104"/>
        <v>0.27790941710107642</v>
      </c>
      <c r="DM186" s="3"/>
    </row>
    <row r="187" spans="1:117" x14ac:dyDescent="0.2">
      <c r="A187" s="2"/>
      <c r="B187" s="25"/>
      <c r="C187" s="25"/>
      <c r="D187" s="25"/>
      <c r="E187" s="25"/>
      <c r="F187" s="25"/>
      <c r="G187" s="25"/>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c r="BG187" s="27"/>
      <c r="BH187" s="27"/>
      <c r="BI187" s="27"/>
      <c r="BJ187" s="27"/>
      <c r="BK187" s="27"/>
      <c r="BL187" s="27"/>
      <c r="BM187" s="27"/>
      <c r="BN187" s="27"/>
      <c r="BO187" s="27"/>
      <c r="BP187" s="27"/>
      <c r="BQ187" s="27"/>
      <c r="BR187" s="27"/>
      <c r="BS187" s="27"/>
      <c r="BT187" s="27"/>
      <c r="BU187" s="27"/>
      <c r="BV187" s="27"/>
      <c r="BW187" s="27"/>
      <c r="BX187" s="27"/>
      <c r="BY187" s="27"/>
      <c r="BZ187" s="27"/>
      <c r="CA187" s="27"/>
      <c r="CB187" s="27"/>
      <c r="CC187" s="27"/>
      <c r="CD187" s="27"/>
      <c r="CE187" s="27"/>
      <c r="CF187" s="27"/>
      <c r="CG187" s="27"/>
      <c r="CH187" s="27"/>
      <c r="CI187" s="27"/>
      <c r="CJ187" s="27"/>
      <c r="CK187" s="27"/>
      <c r="CL187" s="27"/>
      <c r="CM187" s="27"/>
      <c r="CN187" s="27"/>
      <c r="CO187" s="2"/>
      <c r="CP187" s="2"/>
      <c r="CQ187" s="2"/>
      <c r="CR187" s="2"/>
      <c r="CS187" s="2"/>
      <c r="CT187" s="27"/>
      <c r="CU187" s="27"/>
      <c r="CV187" s="27"/>
      <c r="CX187" s="27"/>
      <c r="CY187" s="27"/>
      <c r="CZ187" s="27"/>
      <c r="DG187" s="1"/>
      <c r="DH187" s="1"/>
      <c r="DI187" s="1"/>
      <c r="DJ187" s="1"/>
      <c r="DK187" s="1"/>
      <c r="DL187" s="1"/>
      <c r="DM187" s="3"/>
    </row>
    <row r="188" spans="1:117" x14ac:dyDescent="0.2">
      <c r="A188" s="27" t="s">
        <v>451</v>
      </c>
      <c r="B188" s="25">
        <f t="shared" ref="B188:G188" si="106">SUM(B171,B186)</f>
        <v>161286</v>
      </c>
      <c r="C188" s="25">
        <f t="shared" si="106"/>
        <v>318680</v>
      </c>
      <c r="D188" s="25">
        <f t="shared" si="106"/>
        <v>19176</v>
      </c>
      <c r="E188" s="25">
        <f t="shared" si="106"/>
        <v>262638</v>
      </c>
      <c r="F188" s="25">
        <f t="shared" si="106"/>
        <v>220535</v>
      </c>
      <c r="G188" s="25">
        <f t="shared" si="106"/>
        <v>7042</v>
      </c>
      <c r="H188" s="27">
        <f t="shared" si="105"/>
        <v>989357</v>
      </c>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c r="BJ188" s="27"/>
      <c r="BK188" s="27"/>
      <c r="BL188" s="27"/>
      <c r="BM188" s="27"/>
      <c r="BN188" s="27"/>
      <c r="BO188" s="27"/>
      <c r="BP188" s="27"/>
      <c r="BQ188" s="27"/>
      <c r="BR188" s="27"/>
      <c r="BS188" s="27"/>
      <c r="BT188" s="27"/>
      <c r="BU188" s="27"/>
      <c r="BV188" s="27"/>
      <c r="BW188" s="27"/>
      <c r="BX188" s="27">
        <v>1</v>
      </c>
      <c r="BY188" s="27">
        <v>11</v>
      </c>
      <c r="BZ188" s="27"/>
      <c r="CA188" s="27">
        <v>5</v>
      </c>
      <c r="CB188" s="27">
        <v>2</v>
      </c>
      <c r="CC188" s="27"/>
      <c r="CD188" s="27"/>
      <c r="CE188" s="27"/>
      <c r="CF188" s="27"/>
      <c r="CG188" s="27"/>
      <c r="CH188" s="27"/>
      <c r="CI188" s="27"/>
      <c r="CJ188" s="27"/>
      <c r="CK188" s="27"/>
      <c r="CL188" s="27"/>
      <c r="CM188" s="27"/>
      <c r="CN188" s="27"/>
      <c r="CO188" s="2">
        <v>3</v>
      </c>
      <c r="CP188" s="2">
        <v>6</v>
      </c>
      <c r="CQ188" s="2"/>
      <c r="CR188" s="2">
        <v>5</v>
      </c>
      <c r="CS188" s="2">
        <v>5</v>
      </c>
      <c r="CT188" s="2"/>
      <c r="CU188" s="27">
        <f>19*B188/(B188+C188+E188+F188)</f>
        <v>3.1817152041397971</v>
      </c>
      <c r="CV188" s="27">
        <f>19*C188/(B188+C188+E188+F188)</f>
        <v>6.2866522900640511</v>
      </c>
      <c r="CW188" s="27" t="s">
        <v>25</v>
      </c>
      <c r="CX188" s="27">
        <f>19*E188/(B188+C188+E188+F188)</f>
        <v>5.1811026238164999</v>
      </c>
      <c r="CY188" s="27">
        <f>19*F188/(B188+C188+E188+F188)</f>
        <v>4.3505298819796518</v>
      </c>
      <c r="CZ188" s="27"/>
      <c r="DA188" s="27"/>
      <c r="DB188" s="27"/>
      <c r="DC188" s="27"/>
      <c r="DD188" s="27"/>
      <c r="DE188" s="27"/>
      <c r="DF188" s="27"/>
      <c r="DG188" s="1">
        <f t="shared" si="99"/>
        <v>16.302103285265076</v>
      </c>
      <c r="DH188" s="1">
        <f t="shared" si="100"/>
        <v>32.210819754648725</v>
      </c>
      <c r="DI188" s="1">
        <f t="shared" si="101"/>
        <v>1.938228566634693</v>
      </c>
      <c r="DJ188" s="1">
        <f t="shared" si="102"/>
        <v>26.546332618053949</v>
      </c>
      <c r="DK188" s="1">
        <f t="shared" si="103"/>
        <v>22.290740349540155</v>
      </c>
      <c r="DL188" s="1">
        <f t="shared" si="104"/>
        <v>0.71177542585740028</v>
      </c>
      <c r="DM188" s="3" t="s">
        <v>25</v>
      </c>
    </row>
    <row r="189" spans="1:117" x14ac:dyDescent="0.2">
      <c r="A189" s="27" t="s">
        <v>592</v>
      </c>
      <c r="B189" s="7">
        <f t="shared" ref="B189:G189" si="107">B71-B118-B119-B120-B150</f>
        <v>395152</v>
      </c>
      <c r="C189" s="7">
        <f t="shared" si="107"/>
        <v>451363</v>
      </c>
      <c r="D189" s="7">
        <f t="shared" si="107"/>
        <v>39370</v>
      </c>
      <c r="E189" s="7">
        <f t="shared" si="107"/>
        <v>580794</v>
      </c>
      <c r="F189" s="7">
        <f t="shared" si="107"/>
        <v>510663</v>
      </c>
      <c r="G189" s="7">
        <f t="shared" si="107"/>
        <v>10629</v>
      </c>
      <c r="H189" s="27">
        <f t="shared" si="105"/>
        <v>1987971</v>
      </c>
      <c r="BX189" s="7">
        <f>BX71-BX150</f>
        <v>3</v>
      </c>
      <c r="BY189" s="7">
        <f>BY71-BY150</f>
        <v>12</v>
      </c>
      <c r="BZ189" s="7">
        <f>BZ71-BZ150</f>
        <v>0</v>
      </c>
      <c r="CA189" s="7">
        <v>12</v>
      </c>
      <c r="CB189" s="7">
        <f>CB71-CB150</f>
        <v>10</v>
      </c>
      <c r="CU189" s="27">
        <f>37*B189/(B189+C189+D189+E189+F189)</f>
        <v>7.3940795269609403</v>
      </c>
      <c r="CV189" s="27">
        <f>37*C189/(B189+C189+D189+E189+F189)</f>
        <v>8.4458990907996689</v>
      </c>
      <c r="CW189" s="1">
        <f>37*D189/(B189+C189+D189+E189+F189)</f>
        <v>0.7366909720220377</v>
      </c>
      <c r="CX189" s="27">
        <f>37*E189/(B189+C189+D189+E189+F189)</f>
        <v>10.867810424296859</v>
      </c>
      <c r="CY189" s="27">
        <f>37*F189/(B189+C189+D189+E189+F189)</f>
        <v>9.555519985920494</v>
      </c>
      <c r="CZ189" s="27"/>
      <c r="DA189" s="1">
        <v>7</v>
      </c>
      <c r="DB189" s="1">
        <v>8</v>
      </c>
      <c r="DC189" s="1">
        <v>1</v>
      </c>
      <c r="DD189" s="1">
        <v>11</v>
      </c>
      <c r="DE189" s="1">
        <v>10</v>
      </c>
      <c r="DG189" s="1">
        <f t="shared" si="99"/>
        <v>19.877151125443984</v>
      </c>
      <c r="DH189" s="1">
        <f t="shared" si="100"/>
        <v>22.704707463036431</v>
      </c>
      <c r="DI189" s="1">
        <f t="shared" si="101"/>
        <v>1.9804111830605176</v>
      </c>
      <c r="DJ189" s="1">
        <f t="shared" si="102"/>
        <v>29.215416120255277</v>
      </c>
      <c r="DK189" s="1">
        <f t="shared" si="103"/>
        <v>25.687648361067641</v>
      </c>
      <c r="DL189" s="1">
        <f t="shared" si="104"/>
        <v>0.53466574713615034</v>
      </c>
    </row>
    <row r="190" spans="1:117" x14ac:dyDescent="0.2">
      <c r="A190" s="27" t="s">
        <v>610</v>
      </c>
      <c r="B190" s="7">
        <f t="shared" ref="B190:G190" si="108" xml:space="preserve"> B71-B150</f>
        <v>408569</v>
      </c>
      <c r="C190" s="7">
        <f t="shared" si="108"/>
        <v>469090</v>
      </c>
      <c r="D190" s="7">
        <f t="shared" si="108"/>
        <v>42436</v>
      </c>
      <c r="E190" s="7">
        <f t="shared" si="108"/>
        <v>674502</v>
      </c>
      <c r="F190" s="7">
        <f t="shared" si="108"/>
        <v>557577</v>
      </c>
      <c r="G190" s="7">
        <f t="shared" si="108"/>
        <v>11662</v>
      </c>
      <c r="H190" s="27">
        <f t="shared" si="105"/>
        <v>2163836</v>
      </c>
      <c r="BX190" s="1">
        <v>3</v>
      </c>
      <c r="BY190" s="1">
        <v>12</v>
      </c>
      <c r="CA190" s="1">
        <v>15</v>
      </c>
      <c r="CB190" s="1">
        <v>10</v>
      </c>
      <c r="CU190" s="27">
        <f>40*B190/(B190+C190+D190+E190+F190)</f>
        <v>7.5936053497533189</v>
      </c>
      <c r="CV190" s="27">
        <f>40*C190/(B190+C190+D190+E190+F190)</f>
        <v>8.7184400517802008</v>
      </c>
      <c r="CW190" s="1">
        <f>40*D190/(B190+C190+D190+E190+F190)</f>
        <v>0.78870946308244594</v>
      </c>
      <c r="CX190" s="27">
        <f>40*E190/(B190+C190+D190+E190+F190)</f>
        <v>12.536198281365726</v>
      </c>
      <c r="CY190" s="27">
        <f>40*F190/(B190+C190+D190+E190+F190)</f>
        <v>10.363046854018309</v>
      </c>
      <c r="DG190" s="1">
        <f t="shared" si="99"/>
        <v>18.881698982732516</v>
      </c>
      <c r="DH190" s="1">
        <f t="shared" si="100"/>
        <v>21.678629988594331</v>
      </c>
      <c r="DI190" s="1">
        <f t="shared" si="101"/>
        <v>1.9611467782216396</v>
      </c>
      <c r="DJ190" s="1">
        <f t="shared" si="102"/>
        <v>31.171586016685183</v>
      </c>
      <c r="DK190" s="1">
        <f t="shared" si="103"/>
        <v>25.767987962119125</v>
      </c>
      <c r="DL190" s="1">
        <f t="shared" si="104"/>
        <v>0.53895027164720433</v>
      </c>
    </row>
    <row r="191" spans="1:117" x14ac:dyDescent="0.2">
      <c r="A191" s="27" t="s">
        <v>611</v>
      </c>
      <c r="B191" s="7">
        <f t="shared" ref="B191:G191" si="109">SUM(B145,B144,B158,B157,B188)</f>
        <v>206484</v>
      </c>
      <c r="C191" s="7">
        <f t="shared" si="109"/>
        <v>358775</v>
      </c>
      <c r="D191" s="7">
        <f t="shared" si="109"/>
        <v>23658</v>
      </c>
      <c r="E191" s="7">
        <f t="shared" si="109"/>
        <v>328547</v>
      </c>
      <c r="F191" s="7">
        <f t="shared" si="109"/>
        <v>287291</v>
      </c>
      <c r="G191" s="7">
        <f t="shared" si="109"/>
        <v>8309</v>
      </c>
      <c r="H191" s="27">
        <f t="shared" si="105"/>
        <v>1213064</v>
      </c>
      <c r="BX191" s="1">
        <v>1</v>
      </c>
      <c r="BY191" s="1">
        <v>12</v>
      </c>
      <c r="CA191" s="1">
        <v>6</v>
      </c>
      <c r="CB191" s="1">
        <v>4</v>
      </c>
      <c r="CO191" s="1">
        <v>4</v>
      </c>
      <c r="CP191" s="1">
        <v>7</v>
      </c>
      <c r="CR191" s="1">
        <v>6</v>
      </c>
      <c r="CS191" s="1">
        <v>6</v>
      </c>
      <c r="CU191" s="27">
        <f>23*B191/(B191+C191+D191+E191+F191)</f>
        <v>3.9419898651593064</v>
      </c>
      <c r="CV191" s="27">
        <f>23*C191/(B191+C191+D191+E191+F191)</f>
        <v>6.8493801644317722</v>
      </c>
      <c r="CW191" s="1">
        <f>23*D191/(B191+C191+D191+E191+F191)</f>
        <v>0.45165531581109852</v>
      </c>
      <c r="CX191" s="27">
        <f>23*E191/(B191+C191+D191+E191+F191)</f>
        <v>6.2722968570373228</v>
      </c>
      <c r="CY191" s="27">
        <f>23*F191/(B191+C191+D191+E191+F191)</f>
        <v>5.4846777975604999</v>
      </c>
      <c r="DG191" s="1">
        <f t="shared" si="99"/>
        <v>17.021690529106461</v>
      </c>
      <c r="DH191" s="1">
        <f t="shared" si="100"/>
        <v>29.575933339048888</v>
      </c>
      <c r="DI191" s="1">
        <f t="shared" si="101"/>
        <v>1.9502680814862201</v>
      </c>
      <c r="DJ191" s="1">
        <f t="shared" si="102"/>
        <v>27.084061516952115</v>
      </c>
      <c r="DK191" s="1">
        <f t="shared" si="103"/>
        <v>23.683086795090777</v>
      </c>
      <c r="DL191" s="1">
        <f t="shared" si="104"/>
        <v>0.68495973831553814</v>
      </c>
    </row>
    <row r="192" spans="1:117" x14ac:dyDescent="0.2">
      <c r="A192" s="27"/>
      <c r="B192" s="7"/>
      <c r="C192" s="7"/>
      <c r="D192" s="7"/>
      <c r="E192" s="7"/>
      <c r="F192" s="7"/>
      <c r="G192" s="7"/>
      <c r="BY192" s="12" t="s">
        <v>16</v>
      </c>
      <c r="BZ192" s="1" t="s">
        <v>17</v>
      </c>
      <c r="CA192" s="12" t="s">
        <v>18</v>
      </c>
      <c r="CB192" s="12" t="s">
        <v>19</v>
      </c>
      <c r="CC192" s="12" t="s">
        <v>20</v>
      </c>
      <c r="CD192" s="12"/>
      <c r="CE192" s="12" t="s">
        <v>16</v>
      </c>
      <c r="CF192" s="1" t="s">
        <v>17</v>
      </c>
      <c r="CG192" s="12" t="s">
        <v>18</v>
      </c>
      <c r="CH192" s="12" t="s">
        <v>19</v>
      </c>
      <c r="CI192" s="12" t="s">
        <v>21</v>
      </c>
      <c r="CJ192" s="12"/>
      <c r="CK192" s="12" t="s">
        <v>22</v>
      </c>
      <c r="CL192" s="12" t="s">
        <v>17</v>
      </c>
      <c r="CM192" s="12" t="s">
        <v>11</v>
      </c>
      <c r="CN192" s="12" t="s">
        <v>12</v>
      </c>
      <c r="CP192" s="17" t="s">
        <v>16</v>
      </c>
      <c r="CQ192" s="17" t="s">
        <v>23</v>
      </c>
      <c r="CR192" s="17" t="s">
        <v>18</v>
      </c>
      <c r="CS192" s="17" t="s">
        <v>19</v>
      </c>
      <c r="CT192" s="17" t="s">
        <v>20</v>
      </c>
      <c r="DG192" s="1"/>
      <c r="DH192" s="1"/>
      <c r="DI192" s="1"/>
      <c r="DJ192" s="1"/>
      <c r="DK192" s="1"/>
      <c r="DL192" s="1"/>
    </row>
    <row r="193" spans="1:122" x14ac:dyDescent="0.2">
      <c r="B193" s="12"/>
      <c r="C193" s="12" t="s">
        <v>9</v>
      </c>
      <c r="D193" s="12" t="s">
        <v>10</v>
      </c>
      <c r="E193" s="12" t="s">
        <v>11</v>
      </c>
      <c r="F193" s="12" t="s">
        <v>12</v>
      </c>
      <c r="G193" s="12" t="s">
        <v>13</v>
      </c>
      <c r="H193" s="12" t="s">
        <v>14</v>
      </c>
      <c r="BX193" s="2" t="s">
        <v>146</v>
      </c>
      <c r="BY193" s="2"/>
      <c r="CA193" s="2"/>
      <c r="CB193" s="2"/>
      <c r="CC193" s="2"/>
      <c r="CD193" s="2" t="s">
        <v>2</v>
      </c>
      <c r="CE193" s="2"/>
      <c r="CG193" s="2"/>
      <c r="CH193" s="2"/>
      <c r="CI193" s="2"/>
      <c r="CJ193" s="2" t="s">
        <v>25</v>
      </c>
      <c r="CK193" s="27" t="s">
        <v>43</v>
      </c>
      <c r="CL193" s="2"/>
      <c r="CM193" s="2"/>
      <c r="CN193" s="2"/>
      <c r="CO193" s="2" t="s">
        <v>4</v>
      </c>
      <c r="DB193" s="1" t="s">
        <v>22</v>
      </c>
      <c r="DC193" s="1" t="s">
        <v>17</v>
      </c>
      <c r="DD193" s="1" t="s">
        <v>11</v>
      </c>
      <c r="DE193" s="1" t="s">
        <v>12</v>
      </c>
      <c r="DF193" s="1" t="s">
        <v>21</v>
      </c>
      <c r="DG193" s="1" t="s">
        <v>15</v>
      </c>
      <c r="DH193" s="1" t="s">
        <v>22</v>
      </c>
      <c r="DI193" s="1" t="s">
        <v>17</v>
      </c>
      <c r="DJ193" s="1" t="s">
        <v>11</v>
      </c>
      <c r="DK193" s="1" t="s">
        <v>12</v>
      </c>
      <c r="DL193" s="1" t="s">
        <v>13</v>
      </c>
    </row>
    <row r="194" spans="1:122" x14ac:dyDescent="0.2">
      <c r="A194" s="2" t="s">
        <v>768</v>
      </c>
      <c r="C194" s="5">
        <f>SUM(C207,C219,C229,C242,C253,C264,C275,C287,C299,C315,C324,C345,C335,C355,C367)</f>
        <v>2293393</v>
      </c>
      <c r="D194" s="5">
        <f>SUM(D207,D219,D229,D242,D253,D264,D275,D287,D299,D315,D324,D345,D335,D355,D367)</f>
        <v>185992</v>
      </c>
      <c r="E194" s="5">
        <f>SUM(E207,E219,E229,E242,E253,E264,E275,E287,E299,E315,E324,E345,E335,E355,E367)</f>
        <v>2929393</v>
      </c>
      <c r="F194" s="5">
        <f>SUM(F207,F219,F229,F242,F253,F264,F275,F287,F299,F315,F324,F345,F335,F355,F367)</f>
        <v>1085916</v>
      </c>
      <c r="G194" s="5">
        <f>SUM(G207,G219,G229,G242,G253,G264,G275,G287,G299,G315,G324,G345,G335,G355,G367)</f>
        <v>46878</v>
      </c>
      <c r="H194" s="1">
        <f>SUM(B194:G194)</f>
        <v>6541572</v>
      </c>
      <c r="BY194" s="5">
        <f>SUM(BY207,BY219,BY229,BY242,BY253,BY264,BY275,BY287,BY299,BY315,BY324,BY345,BY335,BY355,BY367)</f>
        <v>33</v>
      </c>
      <c r="BZ194" s="5">
        <f>SUM(BZ207,BZ219,BZ229,BZ242,BZ253,BZ264,BZ275,BZ287,BZ299,BZ315,BZ324,BZ345,BZ335,BZ355,BZ367)</f>
        <v>0</v>
      </c>
      <c r="CA194" s="5">
        <v>80</v>
      </c>
      <c r="CB194" s="5">
        <f t="shared" ref="CB194:CN194" si="110">SUM(CB207,CB219,CB229,CB242,CB253,CB264,CB275,CB287,CB299,CB315,CB324,CB345,CB335,CB355,CB367)</f>
        <v>8</v>
      </c>
      <c r="CC194" s="5">
        <f t="shared" si="110"/>
        <v>0</v>
      </c>
      <c r="CD194" s="5">
        <f t="shared" si="110"/>
        <v>0</v>
      </c>
      <c r="CE194" s="5">
        <f t="shared" si="110"/>
        <v>21</v>
      </c>
      <c r="CF194" s="5">
        <f t="shared" si="110"/>
        <v>0</v>
      </c>
      <c r="CG194" s="5">
        <f t="shared" si="110"/>
        <v>50</v>
      </c>
      <c r="CH194" s="5">
        <f t="shared" si="110"/>
        <v>5</v>
      </c>
      <c r="CI194" s="5">
        <f t="shared" si="110"/>
        <v>0</v>
      </c>
      <c r="CJ194" s="5">
        <f t="shared" si="110"/>
        <v>0</v>
      </c>
      <c r="CK194" s="5">
        <f t="shared" si="110"/>
        <v>21</v>
      </c>
      <c r="CL194" s="5">
        <f t="shared" si="110"/>
        <v>0</v>
      </c>
      <c r="CM194" s="5">
        <f t="shared" si="110"/>
        <v>8</v>
      </c>
      <c r="CN194" s="5">
        <f t="shared" si="110"/>
        <v>16</v>
      </c>
      <c r="CO194" s="29" t="s">
        <v>25</v>
      </c>
      <c r="CP194" s="2">
        <f>CE194+CK194</f>
        <v>42</v>
      </c>
      <c r="CQ194" s="2">
        <f>CF194+CL194</f>
        <v>0</v>
      </c>
      <c r="CR194" s="2">
        <f>CG194+CM194</f>
        <v>58</v>
      </c>
      <c r="CS194" s="2">
        <f>CH194+CN194</f>
        <v>21</v>
      </c>
      <c r="CT194" s="29" t="s">
        <v>25</v>
      </c>
      <c r="DA194" s="1" t="s">
        <v>5</v>
      </c>
      <c r="DH194" s="1">
        <f>100*C194/H194</f>
        <v>35.058744289598891</v>
      </c>
      <c r="DI194" s="1">
        <f>100*D194/H194</f>
        <v>2.8432309542721534</v>
      </c>
      <c r="DJ194" s="1">
        <f>100*E194/H194</f>
        <v>44.781177979849495</v>
      </c>
      <c r="DK194" s="1">
        <f>100*F194/H194</f>
        <v>16.600230036449954</v>
      </c>
      <c r="DL194" s="1">
        <f>100*G194/H194</f>
        <v>0.71661673982950891</v>
      </c>
      <c r="DM194" s="3" t="s">
        <v>767</v>
      </c>
      <c r="DO194" s="1">
        <f>C194/BY194</f>
        <v>69496.757575757569</v>
      </c>
      <c r="DQ194" s="1">
        <f>E194/CA194</f>
        <v>36617.412499999999</v>
      </c>
      <c r="DR194" s="1">
        <f>F194/CB194</f>
        <v>135739.5</v>
      </c>
    </row>
    <row r="195" spans="1:122" x14ac:dyDescent="0.2">
      <c r="A195" s="27" t="s">
        <v>720</v>
      </c>
      <c r="C195" s="45">
        <v>2293393</v>
      </c>
      <c r="D195" s="45">
        <v>185992</v>
      </c>
      <c r="E195" s="45">
        <v>2929393</v>
      </c>
      <c r="F195" s="45">
        <v>1085916</v>
      </c>
      <c r="G195" s="27">
        <v>46878</v>
      </c>
      <c r="H195" s="27">
        <f>SUM(B195:G195)</f>
        <v>6541572</v>
      </c>
      <c r="BY195" s="1">
        <v>33</v>
      </c>
      <c r="CA195" s="1">
        <v>80</v>
      </c>
      <c r="CB195" s="1">
        <v>8</v>
      </c>
      <c r="CV195" s="1">
        <f>121*C194/(B194+C194+D194+E194+F194)</f>
        <v>42.727271369521027</v>
      </c>
      <c r="CW195" s="1">
        <f>121*D194/(B194+C194+D194+E194+F194)</f>
        <v>3.4651412368311734</v>
      </c>
      <c r="CX195" s="1">
        <f>121*E194/(B194+C194+D194+E194+F194)</f>
        <v>54.576328461356304</v>
      </c>
      <c r="CY195" s="1">
        <f>121*F194/(B194+C194+D194+E194+F194)</f>
        <v>20.2312589322915</v>
      </c>
      <c r="DB195" s="1">
        <v>43</v>
      </c>
      <c r="DC195" s="1">
        <v>3</v>
      </c>
      <c r="DD195" s="1">
        <v>55</v>
      </c>
      <c r="DE195" s="1">
        <v>20</v>
      </c>
      <c r="DM195" s="3" t="s">
        <v>25</v>
      </c>
    </row>
    <row r="196" spans="1:122" x14ac:dyDescent="0.2">
      <c r="A196" s="27"/>
      <c r="C196" s="45"/>
      <c r="D196" s="45">
        <v>0</v>
      </c>
      <c r="E196" s="45"/>
      <c r="F196" s="45"/>
      <c r="DM196" s="3"/>
    </row>
    <row r="197" spans="1:122" x14ac:dyDescent="0.2">
      <c r="A197" s="27" t="s">
        <v>68</v>
      </c>
      <c r="C197" s="51">
        <v>12109</v>
      </c>
      <c r="D197" s="51">
        <v>1947</v>
      </c>
      <c r="E197" s="47">
        <v>36474</v>
      </c>
      <c r="F197" s="45">
        <v>12194</v>
      </c>
      <c r="G197" s="1">
        <v>631</v>
      </c>
      <c r="H197" s="1">
        <f t="shared" ref="H197:H206" si="111">SUM(B197:G197)</f>
        <v>63355</v>
      </c>
      <c r="CV197" s="1">
        <f>121*C195/(B195+C195+D195+E195+F195)</f>
        <v>42.727271369521027</v>
      </c>
      <c r="CW197" s="1">
        <f>121*D195/(B195+C195+D195+E195+F195)</f>
        <v>3.4651412368311734</v>
      </c>
      <c r="CX197" s="1">
        <f>121*E195/(B195+C195+D195+E195+F195)</f>
        <v>54.576328461356304</v>
      </c>
      <c r="CY197" s="1">
        <f>121*F195/(B195+C195+D195+E195+F195)</f>
        <v>20.2312589322915</v>
      </c>
      <c r="DH197" s="1">
        <f t="shared" ref="DH197:DH210" si="112">100*C197/H197</f>
        <v>19.112935048536027</v>
      </c>
      <c r="DI197" s="1">
        <f t="shared" ref="DI197:DI210" si="113">100*D197/H197</f>
        <v>3.0731591823849738</v>
      </c>
      <c r="DJ197" s="31">
        <f t="shared" ref="DJ197:DJ210" si="114">100*E197/H197</f>
        <v>57.570831031489227</v>
      </c>
      <c r="DK197" s="2">
        <f t="shared" ref="DK197:DK210" si="115">100*F197/H197</f>
        <v>19.247099676426487</v>
      </c>
      <c r="DL197" s="1">
        <f t="shared" ref="DL197:DL204" si="116">100*G197/H197</f>
        <v>0.99597506116328627</v>
      </c>
      <c r="DM197" s="27" t="s">
        <v>426</v>
      </c>
    </row>
    <row r="198" spans="1:122" x14ac:dyDescent="0.2">
      <c r="A198" s="27" t="s">
        <v>263</v>
      </c>
      <c r="C198" s="51">
        <v>23821</v>
      </c>
      <c r="D198" s="51">
        <v>1410</v>
      </c>
      <c r="E198" s="47">
        <v>46542</v>
      </c>
      <c r="F198" s="45">
        <v>6215</v>
      </c>
      <c r="H198" s="1">
        <f>SUM(B198:G198)</f>
        <v>77988</v>
      </c>
      <c r="DH198" s="27">
        <f t="shared" si="112"/>
        <v>30.544442734779711</v>
      </c>
      <c r="DI198" s="1">
        <f t="shared" si="113"/>
        <v>1.8079704569933837</v>
      </c>
      <c r="DJ198" s="31">
        <f t="shared" si="114"/>
        <v>59.678412063394369</v>
      </c>
      <c r="DK198" s="1">
        <f t="shared" si="115"/>
        <v>7.9691747448325385</v>
      </c>
      <c r="DL198" s="1">
        <f t="shared" si="116"/>
        <v>0</v>
      </c>
      <c r="DM198" s="28" t="s">
        <v>631</v>
      </c>
    </row>
    <row r="199" spans="1:122" x14ac:dyDescent="0.2">
      <c r="A199" s="27" t="s">
        <v>588</v>
      </c>
      <c r="C199" s="51">
        <v>23367</v>
      </c>
      <c r="D199" s="51">
        <v>1153</v>
      </c>
      <c r="E199" s="47">
        <v>34189</v>
      </c>
      <c r="F199" s="45">
        <v>5087</v>
      </c>
      <c r="G199" s="35">
        <v>377</v>
      </c>
      <c r="H199" s="1">
        <f>SUM(B199:G199)</f>
        <v>64173</v>
      </c>
      <c r="BY199" s="18" t="s">
        <v>123</v>
      </c>
      <c r="DH199" s="27">
        <f>100*C199/H199</f>
        <v>36.412509934084426</v>
      </c>
      <c r="DI199" s="1">
        <f>100*D199/H199</f>
        <v>1.7967057796892774</v>
      </c>
      <c r="DJ199" s="3">
        <f>100*E199/H199</f>
        <v>53.27630000155829</v>
      </c>
      <c r="DK199" s="1">
        <f>100*F199/H199</f>
        <v>7.9270098016299686</v>
      </c>
      <c r="DL199" s="1">
        <f>100*G199/H199</f>
        <v>0.58747448303803784</v>
      </c>
      <c r="DM199" s="27" t="s">
        <v>421</v>
      </c>
    </row>
    <row r="200" spans="1:122" x14ac:dyDescent="0.2">
      <c r="A200" s="27" t="s">
        <v>180</v>
      </c>
      <c r="C200" s="47">
        <v>27091</v>
      </c>
      <c r="D200" s="51">
        <v>1191</v>
      </c>
      <c r="E200" s="51">
        <v>20452</v>
      </c>
      <c r="F200" s="45">
        <v>4332</v>
      </c>
      <c r="H200" s="1">
        <f>SUM(B200:G200)</f>
        <v>53066</v>
      </c>
      <c r="BY200" s="18" t="s">
        <v>25</v>
      </c>
      <c r="DH200" s="31">
        <f>100*C200/H200</f>
        <v>51.051520747748086</v>
      </c>
      <c r="DI200" s="1">
        <f>100*D200/H200</f>
        <v>2.2443749293332829</v>
      </c>
      <c r="DJ200" s="1">
        <f>100*E200/H200</f>
        <v>38.540685184487245</v>
      </c>
      <c r="DK200" s="1">
        <f>100*F200/H200</f>
        <v>8.1634191384313866</v>
      </c>
      <c r="DL200" s="1">
        <f>100*G200/H200</f>
        <v>0</v>
      </c>
      <c r="DM200" s="28" t="s">
        <v>422</v>
      </c>
    </row>
    <row r="201" spans="1:122" x14ac:dyDescent="0.2">
      <c r="A201" s="27" t="s">
        <v>69</v>
      </c>
      <c r="C201" s="51">
        <v>15711</v>
      </c>
      <c r="D201" s="51">
        <v>1888</v>
      </c>
      <c r="E201" s="47">
        <v>38831</v>
      </c>
      <c r="F201" s="45">
        <v>7480</v>
      </c>
      <c r="G201" s="1">
        <v>739</v>
      </c>
      <c r="H201" s="1">
        <f>SUM(B201:G201)</f>
        <v>64649</v>
      </c>
      <c r="DH201" s="1">
        <f t="shared" si="112"/>
        <v>24.302000030936288</v>
      </c>
      <c r="DI201" s="1">
        <f t="shared" si="113"/>
        <v>2.9203854661325002</v>
      </c>
      <c r="DJ201" s="31">
        <f t="shared" si="114"/>
        <v>60.064347476372411</v>
      </c>
      <c r="DK201" s="1">
        <f t="shared" si="115"/>
        <v>11.570171232346981</v>
      </c>
      <c r="DL201" s="1">
        <f t="shared" si="116"/>
        <v>1.1430957942118207</v>
      </c>
      <c r="DM201" s="27" t="s">
        <v>420</v>
      </c>
    </row>
    <row r="202" spans="1:122" x14ac:dyDescent="0.2">
      <c r="A202" s="27" t="s">
        <v>70</v>
      </c>
      <c r="C202" s="51">
        <v>10943</v>
      </c>
      <c r="D202" s="51">
        <v>2246</v>
      </c>
      <c r="E202" s="47">
        <v>32211</v>
      </c>
      <c r="F202" s="45">
        <v>29098</v>
      </c>
      <c r="G202" s="35">
        <v>1002</v>
      </c>
      <c r="H202" s="1">
        <f t="shared" si="111"/>
        <v>75500</v>
      </c>
      <c r="DH202" s="1">
        <f t="shared" si="112"/>
        <v>14.494039735099339</v>
      </c>
      <c r="DI202" s="27">
        <f t="shared" si="113"/>
        <v>2.9748344370860926</v>
      </c>
      <c r="DJ202" s="3">
        <f t="shared" si="114"/>
        <v>42.663576158940394</v>
      </c>
      <c r="DK202" s="2">
        <f t="shared" si="115"/>
        <v>38.540397350993381</v>
      </c>
      <c r="DL202" s="1">
        <f t="shared" si="116"/>
        <v>1.3271523178807947</v>
      </c>
      <c r="DM202" s="27" t="s">
        <v>427</v>
      </c>
    </row>
    <row r="203" spans="1:122" x14ac:dyDescent="0.2">
      <c r="A203" s="27" t="s">
        <v>179</v>
      </c>
      <c r="C203" s="51">
        <v>18893</v>
      </c>
      <c r="D203" s="51">
        <v>1772</v>
      </c>
      <c r="E203" s="47">
        <v>35199</v>
      </c>
      <c r="F203" s="45">
        <v>6195</v>
      </c>
      <c r="G203" s="1">
        <v>854</v>
      </c>
      <c r="H203" s="1">
        <f>SUM(B203:G203)</f>
        <v>62913</v>
      </c>
      <c r="DH203" s="27">
        <f t="shared" si="112"/>
        <v>30.030359385182713</v>
      </c>
      <c r="DI203" s="1">
        <f t="shared" si="113"/>
        <v>2.8165879865846488</v>
      </c>
      <c r="DJ203" s="31">
        <f t="shared" si="114"/>
        <v>55.948691049544607</v>
      </c>
      <c r="DK203" s="18">
        <f t="shared" si="115"/>
        <v>9.8469314768012968</v>
      </c>
      <c r="DL203" s="1">
        <f t="shared" si="116"/>
        <v>1.3574301018867325</v>
      </c>
      <c r="DM203" s="27" t="s">
        <v>425</v>
      </c>
    </row>
    <row r="204" spans="1:122" x14ac:dyDescent="0.2">
      <c r="A204" s="27" t="s">
        <v>157</v>
      </c>
      <c r="C204" s="51">
        <v>23442</v>
      </c>
      <c r="D204" s="51">
        <v>1513</v>
      </c>
      <c r="E204" s="47">
        <v>34017</v>
      </c>
      <c r="F204" s="45">
        <v>5324</v>
      </c>
      <c r="G204" s="1">
        <v>592</v>
      </c>
      <c r="H204" s="1">
        <f t="shared" si="111"/>
        <v>64888</v>
      </c>
      <c r="DH204" s="27">
        <f t="shared" si="112"/>
        <v>36.126864751571937</v>
      </c>
      <c r="DI204" s="1">
        <f t="shared" si="113"/>
        <v>2.3317100234249786</v>
      </c>
      <c r="DJ204" s="3">
        <f t="shared" si="114"/>
        <v>52.424177043521141</v>
      </c>
      <c r="DK204" s="1">
        <f t="shared" si="115"/>
        <v>8.204906916533103</v>
      </c>
      <c r="DL204" s="1">
        <f t="shared" si="116"/>
        <v>0.91234126494883494</v>
      </c>
      <c r="DM204" s="35" t="s">
        <v>661</v>
      </c>
    </row>
    <row r="205" spans="1:122" x14ac:dyDescent="0.2">
      <c r="A205" s="27" t="s">
        <v>333</v>
      </c>
      <c r="C205" s="47">
        <v>27762</v>
      </c>
      <c r="D205" s="51">
        <v>1932</v>
      </c>
      <c r="E205" s="51">
        <v>25913</v>
      </c>
      <c r="F205" s="45">
        <v>3632</v>
      </c>
      <c r="H205" s="1">
        <f t="shared" si="111"/>
        <v>59239</v>
      </c>
      <c r="DH205" s="31">
        <f t="shared" si="112"/>
        <v>46.864396765644251</v>
      </c>
      <c r="DI205" s="27">
        <f t="shared" si="113"/>
        <v>3.2613649791522477</v>
      </c>
      <c r="DJ205" s="1">
        <f t="shared" si="114"/>
        <v>43.743142186735092</v>
      </c>
      <c r="DK205" s="1">
        <f t="shared" si="115"/>
        <v>6.1310960684684073</v>
      </c>
      <c r="DL205" s="1"/>
      <c r="DM205" s="21" t="s">
        <v>632</v>
      </c>
    </row>
    <row r="206" spans="1:122" x14ac:dyDescent="0.2">
      <c r="A206" s="27" t="s">
        <v>199</v>
      </c>
      <c r="C206" s="51">
        <v>24829</v>
      </c>
      <c r="D206" s="51">
        <v>1704</v>
      </c>
      <c r="E206" s="47">
        <v>32477</v>
      </c>
      <c r="F206" s="45">
        <v>4313</v>
      </c>
      <c r="H206" s="1">
        <f t="shared" si="111"/>
        <v>63323</v>
      </c>
      <c r="DH206" s="2">
        <f t="shared" si="112"/>
        <v>39.210081644899958</v>
      </c>
      <c r="DI206" s="1">
        <f t="shared" si="113"/>
        <v>2.6909653680337318</v>
      </c>
      <c r="DJ206" s="31">
        <f t="shared" si="114"/>
        <v>51.287841700487974</v>
      </c>
      <c r="DK206" s="1">
        <f t="shared" si="115"/>
        <v>6.8111112865783365</v>
      </c>
      <c r="DL206" s="1">
        <f t="shared" ref="DL206:DL210" si="117">100*G206/H206</f>
        <v>0</v>
      </c>
      <c r="DM206" s="27" t="s">
        <v>424</v>
      </c>
    </row>
    <row r="207" spans="1:122" x14ac:dyDescent="0.2">
      <c r="A207" s="42" t="s">
        <v>762</v>
      </c>
      <c r="C207" s="7">
        <f>SUM(C197:C206)</f>
        <v>207968</v>
      </c>
      <c r="D207" s="7">
        <f>SUM(D196:D206)</f>
        <v>16756</v>
      </c>
      <c r="E207" s="7">
        <f>SUM(E197:E206)</f>
        <v>336305</v>
      </c>
      <c r="F207" s="7">
        <f>SUM(F197:F206)</f>
        <v>83870</v>
      </c>
      <c r="G207" s="7">
        <f>SUM(G197:G206)</f>
        <v>4195</v>
      </c>
      <c r="H207" s="27">
        <f>SUM(B207:G207)</f>
        <v>649094</v>
      </c>
      <c r="BY207" s="1">
        <v>2</v>
      </c>
      <c r="CA207" s="1">
        <v>8</v>
      </c>
      <c r="CE207" s="1">
        <v>2</v>
      </c>
      <c r="CG207" s="1">
        <v>4</v>
      </c>
      <c r="CK207" s="1">
        <v>1</v>
      </c>
      <c r="CM207" s="1">
        <v>1</v>
      </c>
      <c r="CN207" s="1">
        <v>2</v>
      </c>
      <c r="CP207" s="2">
        <f>CE207+CK207</f>
        <v>3</v>
      </c>
      <c r="CQ207" s="2">
        <f>CF207+CL207</f>
        <v>0</v>
      </c>
      <c r="CR207" s="2">
        <f>CG207+CM207</f>
        <v>5</v>
      </c>
      <c r="CS207" s="2">
        <f>CH207+CN207</f>
        <v>2</v>
      </c>
      <c r="CV207" s="1">
        <f>10*C207/(B207+C207+D207+E207+F207)</f>
        <v>3.2248150485579914</v>
      </c>
      <c r="CW207" s="1">
        <f>10*D207/(B207+C207+D207+E207+F207)</f>
        <v>0.2598236312973039</v>
      </c>
      <c r="CX207" s="1">
        <f>10*E207/(B207+C207+D207+E207+F207)</f>
        <v>5.2148475962902721</v>
      </c>
      <c r="CY207" s="1">
        <f>10*F207/(B207+C207+D207+E207+F207)</f>
        <v>1.3005137238544331</v>
      </c>
      <c r="DH207" s="27">
        <f t="shared" si="112"/>
        <v>32.039735385013572</v>
      </c>
      <c r="DI207" s="1">
        <f t="shared" si="113"/>
        <v>2.5814442900411958</v>
      </c>
      <c r="DJ207" s="27">
        <f t="shared" si="114"/>
        <v>51.811447956690401</v>
      </c>
      <c r="DK207" s="1">
        <f t="shared" si="115"/>
        <v>12.921086930398371</v>
      </c>
      <c r="DL207" s="1">
        <f t="shared" si="117"/>
        <v>0.64628543785645842</v>
      </c>
      <c r="DM207" s="3" t="s">
        <v>769</v>
      </c>
    </row>
    <row r="208" spans="1:122" x14ac:dyDescent="0.2">
      <c r="A208" s="42"/>
      <c r="C208" s="7"/>
      <c r="D208" s="7"/>
      <c r="E208" s="7"/>
      <c r="F208" s="7"/>
      <c r="G208" s="7"/>
      <c r="DH208" s="2"/>
      <c r="DI208" s="1"/>
      <c r="DJ208" s="31"/>
      <c r="DK208" s="1"/>
      <c r="DL208" s="1"/>
      <c r="DM208" s="27"/>
    </row>
    <row r="209" spans="1:117" x14ac:dyDescent="0.2">
      <c r="A209" s="27"/>
      <c r="C209" s="51"/>
      <c r="D209" s="51">
        <v>0</v>
      </c>
      <c r="E209" s="47"/>
      <c r="F209" s="45"/>
      <c r="DH209" s="2"/>
      <c r="DI209" s="1"/>
      <c r="DJ209" s="31"/>
      <c r="DK209" s="1"/>
      <c r="DL209" s="1"/>
      <c r="DM209" s="27"/>
    </row>
    <row r="210" spans="1:117" x14ac:dyDescent="0.2">
      <c r="A210" s="27" t="s">
        <v>181</v>
      </c>
      <c r="C210" s="47">
        <v>26195</v>
      </c>
      <c r="D210" s="51">
        <v>1105</v>
      </c>
      <c r="E210" s="51">
        <v>18666</v>
      </c>
      <c r="F210" s="45">
        <v>4893</v>
      </c>
      <c r="G210" s="45">
        <v>6300</v>
      </c>
      <c r="H210" s="1">
        <f>SUM(B210:G210)</f>
        <v>57159</v>
      </c>
      <c r="BY210" s="18" t="s">
        <v>25</v>
      </c>
      <c r="DH210" s="31">
        <f t="shared" si="112"/>
        <v>45.828303504260049</v>
      </c>
      <c r="DI210" s="1">
        <f t="shared" si="113"/>
        <v>1.9332038699067513</v>
      </c>
      <c r="DJ210" s="1">
        <f t="shared" si="114"/>
        <v>32.656274602424816</v>
      </c>
      <c r="DK210" s="1">
        <f t="shared" si="115"/>
        <v>8.5603317062929722</v>
      </c>
      <c r="DL210" s="1">
        <f t="shared" si="117"/>
        <v>11.021886317115415</v>
      </c>
      <c r="DM210" s="28" t="s">
        <v>423</v>
      </c>
    </row>
    <row r="211" spans="1:117" x14ac:dyDescent="0.2">
      <c r="A211" s="27" t="s">
        <v>367</v>
      </c>
      <c r="C211" s="47">
        <v>26738</v>
      </c>
      <c r="D211" s="51">
        <v>2088</v>
      </c>
      <c r="E211" s="51">
        <v>22888</v>
      </c>
      <c r="F211" s="45">
        <v>4722</v>
      </c>
      <c r="H211" s="1">
        <f t="shared" ref="H211:H221" si="118">SUM(B211:G211)</f>
        <v>56436</v>
      </c>
      <c r="BY211" s="18" t="s">
        <v>25</v>
      </c>
      <c r="DH211" s="31">
        <f t="shared" ref="DH211:DH229" si="119">100*C211/H211</f>
        <v>47.377560422425404</v>
      </c>
      <c r="DI211" s="27">
        <f t="shared" ref="DI211:DI229" si="120">100*D211/H211</f>
        <v>3.6997661067403786</v>
      </c>
      <c r="DJ211" s="1">
        <f t="shared" ref="DJ211:DJ229" si="121">100*E211/H211</f>
        <v>40.555673683464455</v>
      </c>
      <c r="DK211" s="1">
        <f t="shared" ref="DK211:DK229" si="122">100*F211/H211</f>
        <v>8.3669997873697639</v>
      </c>
      <c r="DL211" s="1">
        <f t="shared" ref="DL211:DL219" si="123">100*G211/H211</f>
        <v>0</v>
      </c>
      <c r="DM211" s="28" t="s">
        <v>614</v>
      </c>
    </row>
    <row r="212" spans="1:117" x14ac:dyDescent="0.2">
      <c r="A212" s="27" t="s">
        <v>368</v>
      </c>
      <c r="C212" s="47">
        <v>27399</v>
      </c>
      <c r="D212" s="51">
        <v>2025</v>
      </c>
      <c r="E212" s="51">
        <v>19325</v>
      </c>
      <c r="F212" s="45">
        <v>8073</v>
      </c>
      <c r="G212" s="35">
        <v>418</v>
      </c>
      <c r="H212" s="1">
        <f t="shared" si="118"/>
        <v>57240</v>
      </c>
      <c r="BY212" s="18" t="s">
        <v>25</v>
      </c>
      <c r="DH212" s="2">
        <f t="shared" si="119"/>
        <v>47.866876310272538</v>
      </c>
      <c r="DI212" s="1">
        <f t="shared" si="120"/>
        <v>3.5377358490566038</v>
      </c>
      <c r="DJ212" s="1">
        <f t="shared" si="121"/>
        <v>33.76135569531796</v>
      </c>
      <c r="DK212" s="1">
        <f t="shared" si="122"/>
        <v>14.10377358490566</v>
      </c>
      <c r="DL212" s="1">
        <f t="shared" si="123"/>
        <v>0.73025856044723969</v>
      </c>
      <c r="DM212" s="28" t="s">
        <v>470</v>
      </c>
    </row>
    <row r="213" spans="1:117" x14ac:dyDescent="0.2">
      <c r="A213" s="27" t="s">
        <v>71</v>
      </c>
      <c r="C213" s="51">
        <v>14928</v>
      </c>
      <c r="D213" s="51">
        <v>2933</v>
      </c>
      <c r="E213" s="47">
        <v>36421</v>
      </c>
      <c r="F213" s="45">
        <v>11185</v>
      </c>
      <c r="G213" s="1">
        <v>305</v>
      </c>
      <c r="H213" s="1">
        <f t="shared" si="118"/>
        <v>65772</v>
      </c>
      <c r="BY213" s="18" t="s">
        <v>25</v>
      </c>
      <c r="CA213" s="18" t="s">
        <v>25</v>
      </c>
      <c r="DH213" s="27">
        <f t="shared" si="119"/>
        <v>22.696588213829592</v>
      </c>
      <c r="DI213" s="1">
        <f t="shared" si="120"/>
        <v>4.4593444018731372</v>
      </c>
      <c r="DJ213" s="31">
        <f t="shared" si="121"/>
        <v>55.374627501064282</v>
      </c>
      <c r="DK213" s="27">
        <f t="shared" si="122"/>
        <v>17.005716718360397</v>
      </c>
      <c r="DL213" s="1">
        <f t="shared" si="123"/>
        <v>0.46372316487259013</v>
      </c>
      <c r="DM213" s="28" t="s">
        <v>766</v>
      </c>
    </row>
    <row r="214" spans="1:117" x14ac:dyDescent="0.2">
      <c r="A214" s="27" t="s">
        <v>334</v>
      </c>
      <c r="C214" s="51">
        <v>20879</v>
      </c>
      <c r="D214" s="51">
        <v>1466</v>
      </c>
      <c r="E214" s="47">
        <v>21104</v>
      </c>
      <c r="F214" s="45">
        <v>6348</v>
      </c>
      <c r="G214" s="35"/>
      <c r="H214" s="1">
        <f t="shared" si="118"/>
        <v>49797</v>
      </c>
      <c r="BY214" s="18"/>
      <c r="DH214" s="27">
        <f t="shared" si="119"/>
        <v>41.928228608149084</v>
      </c>
      <c r="DI214" s="1">
        <f t="shared" si="120"/>
        <v>2.9439524469345542</v>
      </c>
      <c r="DJ214" s="3">
        <f t="shared" si="121"/>
        <v>42.380063056007387</v>
      </c>
      <c r="DK214" s="1">
        <f t="shared" si="122"/>
        <v>12.747755888908971</v>
      </c>
      <c r="DL214" s="1">
        <f t="shared" si="123"/>
        <v>0</v>
      </c>
      <c r="DM214" s="28" t="s">
        <v>471</v>
      </c>
    </row>
    <row r="215" spans="1:117" x14ac:dyDescent="0.2">
      <c r="A215" s="27" t="s">
        <v>158</v>
      </c>
      <c r="C215" s="51">
        <v>19781</v>
      </c>
      <c r="D215" s="51">
        <v>1278</v>
      </c>
      <c r="E215" s="47">
        <v>29281</v>
      </c>
      <c r="F215" s="45">
        <v>7001</v>
      </c>
      <c r="G215" s="35">
        <v>372</v>
      </c>
      <c r="H215" s="1">
        <f t="shared" si="118"/>
        <v>57713</v>
      </c>
      <c r="BY215" s="18" t="s">
        <v>25</v>
      </c>
      <c r="DH215" s="27">
        <f t="shared" si="119"/>
        <v>34.274773447923344</v>
      </c>
      <c r="DI215" s="1">
        <f t="shared" si="120"/>
        <v>2.2144057664650947</v>
      </c>
      <c r="DJ215" s="31">
        <f t="shared" si="121"/>
        <v>50.735536187687352</v>
      </c>
      <c r="DK215" s="27">
        <f t="shared" si="122"/>
        <v>12.1307157832724</v>
      </c>
      <c r="DL215" s="1">
        <f t="shared" si="123"/>
        <v>0.64456881465181159</v>
      </c>
      <c r="DM215" s="27" t="s">
        <v>406</v>
      </c>
    </row>
    <row r="216" spans="1:117" x14ac:dyDescent="0.2">
      <c r="A216" s="27" t="s">
        <v>182</v>
      </c>
      <c r="C216" s="51">
        <v>25165</v>
      </c>
      <c r="D216" s="51">
        <v>1990</v>
      </c>
      <c r="E216" s="47">
        <v>27043</v>
      </c>
      <c r="F216" s="45">
        <v>9411</v>
      </c>
      <c r="G216" s="35"/>
      <c r="H216" s="1">
        <f>SUM(B216:G216)</f>
        <v>63609</v>
      </c>
      <c r="BY216" s="18" t="s">
        <v>25</v>
      </c>
      <c r="DH216" s="27">
        <f>100*C216/H216</f>
        <v>39.562011665015959</v>
      </c>
      <c r="DI216" s="1">
        <f>100*D216/H216</f>
        <v>3.1284881070288795</v>
      </c>
      <c r="DJ216" s="31">
        <f>100*E216/H216</f>
        <v>42.514424059488434</v>
      </c>
      <c r="DK216" s="1">
        <f>100*F216/H216</f>
        <v>14.795076168466727</v>
      </c>
      <c r="DL216" s="1">
        <f>100*G216/H216</f>
        <v>0</v>
      </c>
      <c r="DM216" s="27" t="s">
        <v>663</v>
      </c>
    </row>
    <row r="217" spans="1:117" x14ac:dyDescent="0.2">
      <c r="A217" s="27" t="s">
        <v>350</v>
      </c>
      <c r="C217" s="51">
        <v>23335</v>
      </c>
      <c r="D217" s="51">
        <v>1480</v>
      </c>
      <c r="E217" s="47">
        <v>29159</v>
      </c>
      <c r="F217" s="51">
        <v>12437</v>
      </c>
      <c r="G217" s="46">
        <v>131</v>
      </c>
      <c r="H217" s="1">
        <f>SUM(B217:G217)</f>
        <v>66542</v>
      </c>
      <c r="BY217" s="18" t="s">
        <v>25</v>
      </c>
      <c r="DH217" s="27">
        <f>100*C217/H217</f>
        <v>35.068077304559523</v>
      </c>
      <c r="DI217" s="1">
        <f>100*D217/H217</f>
        <v>2.2241591776622283</v>
      </c>
      <c r="DJ217" s="31">
        <f>100*E217/H217</f>
        <v>43.820444230711431</v>
      </c>
      <c r="DK217" s="2">
        <f>100*F217/H217</f>
        <v>18.690451143638604</v>
      </c>
      <c r="DL217" s="1">
        <f>100*G217/H217</f>
        <v>0.19686814342821077</v>
      </c>
      <c r="DM217" s="27" t="s">
        <v>407</v>
      </c>
    </row>
    <row r="218" spans="1:117" x14ac:dyDescent="0.2">
      <c r="A218" s="27" t="s">
        <v>183</v>
      </c>
      <c r="C218" s="47">
        <v>27718</v>
      </c>
      <c r="D218" s="51">
        <v>2470</v>
      </c>
      <c r="E218" s="51">
        <v>19634</v>
      </c>
      <c r="F218" s="45">
        <v>12012</v>
      </c>
      <c r="H218" s="1">
        <f>SUM(B218:G218)</f>
        <v>61834</v>
      </c>
      <c r="BY218" s="18" t="s">
        <v>25</v>
      </c>
      <c r="DH218" s="31">
        <f>100*C218/H218</f>
        <v>44.826470873629397</v>
      </c>
      <c r="DI218" s="1">
        <f>100*D218/H218</f>
        <v>3.9945660963224117</v>
      </c>
      <c r="DJ218" s="1">
        <f>100*E218/H218</f>
        <v>31.752757382669728</v>
      </c>
      <c r="DK218" s="18">
        <f>100*F218/H218</f>
        <v>19.426205647378463</v>
      </c>
      <c r="DL218" s="1">
        <f>100*G218/H218</f>
        <v>0</v>
      </c>
      <c r="DM218" s="27" t="s">
        <v>662</v>
      </c>
    </row>
    <row r="219" spans="1:117" x14ac:dyDescent="0.2">
      <c r="A219" s="2" t="s">
        <v>763</v>
      </c>
      <c r="C219" s="7">
        <f>SUM(C209:C218)</f>
        <v>212138</v>
      </c>
      <c r="D219" s="7">
        <f t="shared" ref="D219:G219" si="124">SUM(D209:D218)</f>
        <v>16835</v>
      </c>
      <c r="E219" s="7">
        <f t="shared" si="124"/>
        <v>223521</v>
      </c>
      <c r="F219" s="7">
        <f t="shared" si="124"/>
        <v>76082</v>
      </c>
      <c r="G219" s="7">
        <f t="shared" si="124"/>
        <v>7526</v>
      </c>
      <c r="H219" s="27">
        <f t="shared" si="118"/>
        <v>536102</v>
      </c>
      <c r="BY219" s="18">
        <v>4</v>
      </c>
      <c r="CA219" s="1">
        <v>5</v>
      </c>
      <c r="CE219" s="1">
        <v>2</v>
      </c>
      <c r="CG219" s="1">
        <v>4</v>
      </c>
      <c r="CK219" s="1">
        <v>2</v>
      </c>
      <c r="CM219" s="1">
        <v>0</v>
      </c>
      <c r="CN219" s="1">
        <v>1</v>
      </c>
      <c r="CP219" s="2">
        <f>CE219+CK219</f>
        <v>4</v>
      </c>
      <c r="CQ219" s="2">
        <f>CF219+CL219</f>
        <v>0</v>
      </c>
      <c r="CR219" s="2">
        <f>CG219+CM219</f>
        <v>4</v>
      </c>
      <c r="CS219" s="2">
        <f>CH219+CN219</f>
        <v>1</v>
      </c>
      <c r="CV219" s="1">
        <f>9*C219/(B219+C219+D219+E219+F219)</f>
        <v>3.6120482201235018</v>
      </c>
      <c r="CW219" s="1">
        <f>9*D219/(B219+C219+D219+E219+F219)</f>
        <v>0.28664752088630585</v>
      </c>
      <c r="CX219" s="1">
        <f>9*E219/(B219+C219+D219+E219+F219)</f>
        <v>3.805865192517254</v>
      </c>
      <c r="CY219" s="1">
        <f>9*F219/(B219+C219+D219+E219+F219)</f>
        <v>1.2954390664729387</v>
      </c>
      <c r="DH219" s="27">
        <f t="shared" si="119"/>
        <v>39.570454876124323</v>
      </c>
      <c r="DI219" s="1">
        <f t="shared" si="120"/>
        <v>3.1402606220458047</v>
      </c>
      <c r="DJ219" s="27">
        <f t="shared" si="121"/>
        <v>41.693744847062689</v>
      </c>
      <c r="DK219" s="1">
        <f t="shared" si="122"/>
        <v>14.191702325303767</v>
      </c>
      <c r="DL219" s="1">
        <f t="shared" si="123"/>
        <v>1.403837329463423</v>
      </c>
      <c r="DM219" s="3" t="s">
        <v>769</v>
      </c>
    </row>
    <row r="220" spans="1:117" x14ac:dyDescent="0.2">
      <c r="A220" s="2" t="s">
        <v>26</v>
      </c>
      <c r="B220" s="27"/>
      <c r="C220" s="7"/>
      <c r="D220" s="7"/>
      <c r="E220" s="7"/>
      <c r="F220" s="7"/>
      <c r="G220" s="7"/>
      <c r="H220" s="27"/>
      <c r="BY220" s="27"/>
      <c r="BZ220" s="27"/>
      <c r="CA220" s="27"/>
      <c r="CB220" s="27"/>
      <c r="CC220" s="27"/>
      <c r="CD220" s="27"/>
      <c r="CE220" s="27"/>
      <c r="CF220" s="27"/>
      <c r="CG220" s="27"/>
      <c r="CH220" s="27"/>
      <c r="CI220" s="27"/>
      <c r="CJ220" s="27"/>
      <c r="CK220" s="27"/>
      <c r="CL220" s="27"/>
      <c r="CM220" s="27"/>
      <c r="CN220" s="27"/>
      <c r="CO220" s="27"/>
      <c r="CP220" s="2"/>
      <c r="CQ220" s="2"/>
      <c r="CR220" s="2"/>
      <c r="CS220" s="2"/>
      <c r="CT220" s="27"/>
      <c r="CU220" s="27"/>
      <c r="CV220" s="27">
        <f>5*C219/(C219+D219+F219)</f>
        <v>3.4770451230106048</v>
      </c>
      <c r="CW220" s="27">
        <f>5*D219/(C219+D219+F219)</f>
        <v>0.27593384799462389</v>
      </c>
      <c r="CX220" s="27"/>
      <c r="CY220" s="27">
        <f>5*F219/(C219+D219+F219)</f>
        <v>1.2470210289947714</v>
      </c>
      <c r="DH220" s="27"/>
      <c r="DI220" s="1"/>
      <c r="DJ220" s="31"/>
      <c r="DK220" s="27"/>
      <c r="DL220" s="1"/>
      <c r="DM220" s="27"/>
    </row>
    <row r="221" spans="1:117" x14ac:dyDescent="0.2">
      <c r="A221" s="2" t="s">
        <v>814</v>
      </c>
      <c r="C221" s="7">
        <f>SUM(C210:C212)</f>
        <v>80332</v>
      </c>
      <c r="D221" s="7">
        <f t="shared" ref="D221:G221" si="125">SUM(D210:D212)</f>
        <v>5218</v>
      </c>
      <c r="E221" s="7">
        <f t="shared" si="125"/>
        <v>60879</v>
      </c>
      <c r="F221" s="7">
        <f t="shared" si="125"/>
        <v>17688</v>
      </c>
      <c r="G221" s="7">
        <f t="shared" si="125"/>
        <v>6718</v>
      </c>
      <c r="H221" s="27">
        <f t="shared" si="118"/>
        <v>170835</v>
      </c>
      <c r="BY221" s="18"/>
      <c r="CV221" s="1">
        <f>3*C221/(B221+C221+D221+E221+F221)</f>
        <v>1.4684401981513189</v>
      </c>
      <c r="CW221" s="1">
        <f>3*D221/(B221+C221+D221+E221+F221)</f>
        <v>9.5383171761609098E-2</v>
      </c>
      <c r="CX221" s="1">
        <f>3*E221/(B221+C221+D221+E221+F221)</f>
        <v>1.1128463230500192</v>
      </c>
      <c r="CY221" s="1">
        <f>3*F221/(B221+C221+D221+E221+F221)</f>
        <v>0.32333030703705284</v>
      </c>
      <c r="DH221" s="27">
        <f t="shared" ref="DH221" si="126">100*C221/H221</f>
        <v>47.023150993648841</v>
      </c>
      <c r="DI221" s="1">
        <f t="shared" ref="DI221" si="127">100*D221/H221</f>
        <v>3.054409225275851</v>
      </c>
      <c r="DJ221" s="27">
        <f t="shared" ref="DJ221" si="128">100*E221/H221</f>
        <v>35.636140135218191</v>
      </c>
      <c r="DK221" s="1">
        <f t="shared" ref="DK221" si="129">100*F221/H221</f>
        <v>10.35385020633945</v>
      </c>
      <c r="DL221" s="1">
        <f t="shared" ref="DL221" si="130">100*G221/H221</f>
        <v>3.9324494395176632</v>
      </c>
      <c r="DM221" s="27"/>
    </row>
    <row r="222" spans="1:117" x14ac:dyDescent="0.2">
      <c r="A222" s="27"/>
      <c r="C222" s="51"/>
      <c r="D222" s="51">
        <v>0</v>
      </c>
      <c r="E222" s="47"/>
      <c r="F222" s="45"/>
      <c r="G222" s="35"/>
      <c r="BY222" s="18"/>
      <c r="DH222" s="27"/>
      <c r="DI222" s="1"/>
      <c r="DJ222" s="31"/>
      <c r="DK222" s="27"/>
      <c r="DL222" s="1"/>
      <c r="DM222" s="27"/>
    </row>
    <row r="223" spans="1:117" x14ac:dyDescent="0.2">
      <c r="A223" s="27" t="s">
        <v>344</v>
      </c>
      <c r="C223" s="51">
        <v>13587</v>
      </c>
      <c r="D223" s="51">
        <v>1010</v>
      </c>
      <c r="E223" s="47">
        <v>29913</v>
      </c>
      <c r="F223" s="51">
        <v>5145</v>
      </c>
      <c r="G223" s="35"/>
      <c r="H223" s="27">
        <f>SUM(B223:G223)</f>
        <v>49655</v>
      </c>
      <c r="BX223" s="2"/>
      <c r="BY223" s="2"/>
      <c r="CA223" s="2"/>
      <c r="CB223" s="2"/>
      <c r="CC223" s="2"/>
      <c r="CK223" s="27"/>
      <c r="DH223" s="1">
        <f t="shared" ref="DH223:DH228" si="131">100*C223/H223</f>
        <v>27.362803343067164</v>
      </c>
      <c r="DI223" s="1">
        <f t="shared" ref="DI223:DI228" si="132">100*D223/H223</f>
        <v>2.0340348403987516</v>
      </c>
      <c r="DJ223" s="31">
        <f t="shared" ref="DJ223:DJ228" si="133">100*E223/H223</f>
        <v>60.241667505789948</v>
      </c>
      <c r="DK223" s="27">
        <f t="shared" ref="DK223:DK228" si="134">100*F223/H223</f>
        <v>10.361494310744135</v>
      </c>
      <c r="DL223" s="1">
        <f t="shared" ref="DL223:DL228" si="135">100*G223/H223</f>
        <v>0</v>
      </c>
      <c r="DM223" s="27" t="s">
        <v>595</v>
      </c>
    </row>
    <row r="224" spans="1:117" ht="13.5" thickBot="1" x14ac:dyDescent="0.25">
      <c r="A224" s="27" t="s">
        <v>184</v>
      </c>
      <c r="B224" s="27"/>
      <c r="C224" s="51">
        <v>22591</v>
      </c>
      <c r="D224" s="51">
        <v>1365</v>
      </c>
      <c r="E224" s="47">
        <v>29757</v>
      </c>
      <c r="F224" s="45">
        <v>5446</v>
      </c>
      <c r="G224" s="38"/>
      <c r="H224" s="27">
        <f t="shared" ref="H224:H229" si="136">SUM(B224:G224)</f>
        <v>59159</v>
      </c>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c r="BD224" s="27"/>
      <c r="BE224" s="27"/>
      <c r="BF224" s="27"/>
      <c r="BG224" s="27"/>
      <c r="BH224" s="27"/>
      <c r="BI224" s="27"/>
      <c r="BJ224" s="27"/>
      <c r="BK224" s="27"/>
      <c r="BL224" s="27"/>
      <c r="BM224" s="27"/>
      <c r="BN224" s="27"/>
      <c r="BO224" s="27"/>
      <c r="BP224" s="27"/>
      <c r="BQ224" s="27"/>
      <c r="BR224" s="27"/>
      <c r="BS224" s="27"/>
      <c r="BT224" s="27"/>
      <c r="BU224" s="27"/>
      <c r="BV224" s="27"/>
      <c r="BW224" s="27"/>
      <c r="BX224" s="27"/>
      <c r="BY224" s="27"/>
      <c r="BZ224" s="27"/>
      <c r="CA224" s="27"/>
      <c r="CB224" s="27"/>
      <c r="CC224" s="27"/>
      <c r="CD224" s="27"/>
      <c r="CE224" s="27"/>
      <c r="CF224" s="27"/>
      <c r="CG224" s="27"/>
      <c r="CH224" s="27"/>
      <c r="CI224" s="27"/>
      <c r="CJ224" s="27"/>
      <c r="CK224" s="27"/>
      <c r="CL224" s="27"/>
      <c r="CM224" s="27"/>
      <c r="CN224" s="27"/>
      <c r="CO224" s="27"/>
      <c r="CP224" s="27"/>
      <c r="CQ224" s="27"/>
      <c r="CR224" s="27"/>
      <c r="CS224" s="27"/>
      <c r="CT224" s="27"/>
      <c r="CU224" s="27"/>
      <c r="CV224" s="27"/>
      <c r="CW224" s="27"/>
      <c r="CX224" s="27"/>
      <c r="CY224" s="27"/>
      <c r="CZ224" s="27"/>
      <c r="DA224" s="27"/>
      <c r="DB224" s="27"/>
      <c r="DC224" s="27"/>
      <c r="DD224" s="27"/>
      <c r="DE224" s="27"/>
      <c r="DF224" s="27"/>
      <c r="DH224" s="27">
        <f t="shared" si="131"/>
        <v>38.18691999526699</v>
      </c>
      <c r="DI224" s="27">
        <f t="shared" si="132"/>
        <v>2.3073412329484948</v>
      </c>
      <c r="DJ224" s="31">
        <f t="shared" si="133"/>
        <v>50.300038878277185</v>
      </c>
      <c r="DK224" s="27">
        <f t="shared" si="134"/>
        <v>9.2056998935073278</v>
      </c>
      <c r="DL224" s="27">
        <f t="shared" si="135"/>
        <v>0</v>
      </c>
      <c r="DM224" s="27" t="s">
        <v>477</v>
      </c>
    </row>
    <row r="225" spans="1:117" x14ac:dyDescent="0.2">
      <c r="A225" s="27" t="s">
        <v>160</v>
      </c>
      <c r="B225" s="27"/>
      <c r="C225" s="51">
        <v>19374</v>
      </c>
      <c r="D225" s="23">
        <v>788</v>
      </c>
      <c r="E225" s="47">
        <v>31458</v>
      </c>
      <c r="F225" s="45">
        <v>4630</v>
      </c>
      <c r="G225" s="35">
        <v>57</v>
      </c>
      <c r="H225" s="27">
        <f t="shared" si="136"/>
        <v>56307</v>
      </c>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c r="BD225" s="27"/>
      <c r="BE225" s="27"/>
      <c r="BF225" s="27"/>
      <c r="BG225" s="27"/>
      <c r="BH225" s="27"/>
      <c r="BI225" s="27"/>
      <c r="BJ225" s="27"/>
      <c r="BK225" s="27"/>
      <c r="BL225" s="27"/>
      <c r="BM225" s="27"/>
      <c r="BN225" s="27"/>
      <c r="BO225" s="27"/>
      <c r="BP225" s="27"/>
      <c r="BQ225" s="27"/>
      <c r="BR225" s="27"/>
      <c r="BS225" s="27"/>
      <c r="BT225" s="27"/>
      <c r="BU225" s="27"/>
      <c r="BV225" s="27"/>
      <c r="BW225" s="27"/>
      <c r="BX225" s="27"/>
      <c r="BY225" s="27"/>
      <c r="BZ225" s="27"/>
      <c r="CA225" s="27"/>
      <c r="CB225" s="27"/>
      <c r="CC225" s="27"/>
      <c r="CD225" s="27"/>
      <c r="CE225" s="27"/>
      <c r="CF225" s="27"/>
      <c r="CG225" s="27"/>
      <c r="CH225" s="27"/>
      <c r="CI225" s="27"/>
      <c r="CJ225" s="27"/>
      <c r="CK225" s="27"/>
      <c r="CL225" s="27"/>
      <c r="CM225" s="27"/>
      <c r="CN225" s="27"/>
      <c r="CO225" s="27"/>
      <c r="CP225" s="27"/>
      <c r="CQ225" s="27"/>
      <c r="CR225" s="27"/>
      <c r="CS225" s="27"/>
      <c r="CT225" s="27"/>
      <c r="CU225" s="27"/>
      <c r="CV225" s="27"/>
      <c r="CW225" s="27"/>
      <c r="CX225" s="27"/>
      <c r="CY225" s="27"/>
      <c r="CZ225" s="27"/>
      <c r="DA225" s="27"/>
      <c r="DB225" s="27"/>
      <c r="DC225" s="27"/>
      <c r="DD225" s="27"/>
      <c r="DE225" s="27"/>
      <c r="DF225" s="27"/>
      <c r="DH225" s="27">
        <f t="shared" si="131"/>
        <v>34.407800095902822</v>
      </c>
      <c r="DI225" s="27">
        <f t="shared" si="132"/>
        <v>1.399470758520255</v>
      </c>
      <c r="DJ225" s="31">
        <f t="shared" si="133"/>
        <v>55.868719697373329</v>
      </c>
      <c r="DK225" s="27">
        <f t="shared" si="134"/>
        <v>8.2227786953664737</v>
      </c>
      <c r="DL225" s="27">
        <f t="shared" si="135"/>
        <v>0.10123075283712504</v>
      </c>
      <c r="DM225" s="27" t="s">
        <v>478</v>
      </c>
    </row>
    <row r="226" spans="1:117" x14ac:dyDescent="0.2">
      <c r="A226" s="27" t="s">
        <v>159</v>
      </c>
      <c r="B226" s="27"/>
      <c r="C226" s="51">
        <v>27154</v>
      </c>
      <c r="D226" s="51">
        <v>1403</v>
      </c>
      <c r="E226" s="47">
        <v>29003</v>
      </c>
      <c r="F226" s="45">
        <v>6677</v>
      </c>
      <c r="G226" s="46">
        <v>279</v>
      </c>
      <c r="H226" s="27">
        <f t="shared" si="136"/>
        <v>64516</v>
      </c>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c r="BC226" s="27"/>
      <c r="BD226" s="27"/>
      <c r="BE226" s="27"/>
      <c r="BF226" s="27"/>
      <c r="BG226" s="27"/>
      <c r="BH226" s="27"/>
      <c r="BI226" s="27"/>
      <c r="BJ226" s="27"/>
      <c r="BK226" s="27"/>
      <c r="BL226" s="27"/>
      <c r="BM226" s="27"/>
      <c r="BN226" s="27"/>
      <c r="BO226" s="27"/>
      <c r="BP226" s="27"/>
      <c r="BQ226" s="27"/>
      <c r="BR226" s="27"/>
      <c r="BS226" s="27"/>
      <c r="BT226" s="27"/>
      <c r="BU226" s="27"/>
      <c r="BV226" s="27"/>
      <c r="BW226" s="27"/>
      <c r="BX226" s="27"/>
      <c r="BY226" s="27"/>
      <c r="BZ226" s="27"/>
      <c r="CA226" s="27"/>
      <c r="CB226" s="27"/>
      <c r="CC226" s="27"/>
      <c r="CD226" s="27"/>
      <c r="CE226" s="27"/>
      <c r="CF226" s="27"/>
      <c r="CG226" s="27"/>
      <c r="CH226" s="27"/>
      <c r="CI226" s="27"/>
      <c r="CJ226" s="27"/>
      <c r="CK226" s="27"/>
      <c r="CL226" s="27"/>
      <c r="CM226" s="27"/>
      <c r="CN226" s="27"/>
      <c r="CO226" s="27"/>
      <c r="CP226" s="27"/>
      <c r="CQ226" s="27"/>
      <c r="CR226" s="27"/>
      <c r="CS226" s="27"/>
      <c r="CT226" s="27"/>
      <c r="CU226" s="27"/>
      <c r="CV226" s="27"/>
      <c r="CW226" s="27"/>
      <c r="CX226" s="27"/>
      <c r="CY226" s="27"/>
      <c r="CZ226" s="27"/>
      <c r="DA226" s="27"/>
      <c r="DB226" s="27"/>
      <c r="DC226" s="27"/>
      <c r="DD226" s="27"/>
      <c r="DE226" s="27"/>
      <c r="DF226" s="27"/>
      <c r="DH226" s="27">
        <f t="shared" si="131"/>
        <v>42.088784177568357</v>
      </c>
      <c r="DI226" s="27">
        <f t="shared" si="132"/>
        <v>2.1746543493086987</v>
      </c>
      <c r="DJ226" s="3">
        <f t="shared" si="133"/>
        <v>44.954739909479819</v>
      </c>
      <c r="DK226" s="27">
        <f t="shared" si="134"/>
        <v>10.349370698741398</v>
      </c>
      <c r="DL226" s="27">
        <f t="shared" si="135"/>
        <v>0.43245086490172979</v>
      </c>
      <c r="DM226" s="27" t="s">
        <v>479</v>
      </c>
    </row>
    <row r="227" spans="1:117" x14ac:dyDescent="0.2">
      <c r="A227" s="27" t="s">
        <v>73</v>
      </c>
      <c r="B227" s="27"/>
      <c r="C227" s="47">
        <v>23162</v>
      </c>
      <c r="D227" s="51">
        <v>1522</v>
      </c>
      <c r="E227" s="51">
        <v>16588</v>
      </c>
      <c r="F227" s="45">
        <v>19339</v>
      </c>
      <c r="G227" s="35">
        <v>75</v>
      </c>
      <c r="H227" s="27">
        <f t="shared" si="136"/>
        <v>60686</v>
      </c>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c r="BG227" s="27"/>
      <c r="BH227" s="27"/>
      <c r="BI227" s="27"/>
      <c r="BJ227" s="27"/>
      <c r="BK227" s="27"/>
      <c r="BL227" s="27"/>
      <c r="BM227" s="27"/>
      <c r="BN227" s="27"/>
      <c r="BO227" s="27"/>
      <c r="BP227" s="27"/>
      <c r="BQ227" s="27"/>
      <c r="BR227" s="27"/>
      <c r="BS227" s="27"/>
      <c r="BT227" s="27"/>
      <c r="BU227" s="27"/>
      <c r="BV227" s="27"/>
      <c r="BW227" s="27"/>
      <c r="BX227" s="27"/>
      <c r="BY227" s="27"/>
      <c r="BZ227" s="27"/>
      <c r="CA227" s="27"/>
      <c r="CB227" s="27"/>
      <c r="CC227" s="27"/>
      <c r="CD227" s="27"/>
      <c r="CE227" s="27"/>
      <c r="CF227" s="27"/>
      <c r="CG227" s="27"/>
      <c r="CH227" s="27"/>
      <c r="CI227" s="27"/>
      <c r="CJ227" s="27"/>
      <c r="CK227" s="27"/>
      <c r="CL227" s="27"/>
      <c r="CM227" s="27"/>
      <c r="CN227" s="27"/>
      <c r="CO227" s="27"/>
      <c r="CP227" s="27"/>
      <c r="CQ227" s="27"/>
      <c r="CR227" s="27"/>
      <c r="CS227" s="27"/>
      <c r="CT227" s="27"/>
      <c r="CU227" s="27"/>
      <c r="CV227" s="27"/>
      <c r="CW227" s="27"/>
      <c r="CX227" s="27"/>
      <c r="CY227" s="27"/>
      <c r="CZ227" s="27"/>
      <c r="DA227" s="27"/>
      <c r="DB227" s="27"/>
      <c r="DC227" s="27"/>
      <c r="DD227" s="27"/>
      <c r="DE227" s="27"/>
      <c r="DF227" s="27"/>
      <c r="DH227" s="31">
        <f t="shared" si="131"/>
        <v>38.166957782684641</v>
      </c>
      <c r="DI227" s="27">
        <f t="shared" si="132"/>
        <v>2.5079919586065977</v>
      </c>
      <c r="DJ227" s="27">
        <f t="shared" si="133"/>
        <v>27.334146261081635</v>
      </c>
      <c r="DK227" s="2">
        <f t="shared" si="134"/>
        <v>31.867317008865307</v>
      </c>
      <c r="DL227" s="27">
        <f t="shared" si="135"/>
        <v>0.12358698876182315</v>
      </c>
      <c r="DM227" s="27" t="s">
        <v>480</v>
      </c>
    </row>
    <row r="228" spans="1:117" x14ac:dyDescent="0.2">
      <c r="A228" s="27" t="s">
        <v>72</v>
      </c>
      <c r="B228" s="27"/>
      <c r="C228" s="47">
        <v>28967</v>
      </c>
      <c r="D228" s="51">
        <v>1616</v>
      </c>
      <c r="E228" s="51">
        <v>22949</v>
      </c>
      <c r="F228" s="45">
        <v>10289</v>
      </c>
      <c r="G228" s="46">
        <v>364</v>
      </c>
      <c r="H228" s="27">
        <f t="shared" si="136"/>
        <v>64185</v>
      </c>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c r="BG228" s="27"/>
      <c r="BH228" s="27"/>
      <c r="BI228" s="27"/>
      <c r="BJ228" s="27"/>
      <c r="BK228" s="27"/>
      <c r="BL228" s="27"/>
      <c r="BM228" s="27"/>
      <c r="BN228" s="27"/>
      <c r="BO228" s="27"/>
      <c r="BP228" s="27"/>
      <c r="BQ228" s="27"/>
      <c r="BR228" s="27"/>
      <c r="BS228" s="27"/>
      <c r="BT228" s="27"/>
      <c r="BU228" s="27"/>
      <c r="BV228" s="27"/>
      <c r="BW228" s="27"/>
      <c r="BX228" s="27"/>
      <c r="BY228" s="27"/>
      <c r="BZ228" s="27"/>
      <c r="CA228" s="27"/>
      <c r="CB228" s="27"/>
      <c r="CC228" s="27"/>
      <c r="CD228" s="27"/>
      <c r="CE228" s="27"/>
      <c r="CF228" s="27"/>
      <c r="CG228" s="27"/>
      <c r="CH228" s="27"/>
      <c r="CI228" s="27"/>
      <c r="CJ228" s="27"/>
      <c r="CK228" s="27"/>
      <c r="CL228" s="27"/>
      <c r="CM228" s="27"/>
      <c r="CN228" s="27"/>
      <c r="CO228" s="27"/>
      <c r="CP228" s="27"/>
      <c r="CQ228" s="27"/>
      <c r="CR228" s="27"/>
      <c r="CS228" s="27"/>
      <c r="CT228" s="27"/>
      <c r="CU228" s="27"/>
      <c r="CV228" s="27"/>
      <c r="CW228" s="27"/>
      <c r="CX228" s="27"/>
      <c r="CY228" s="27"/>
      <c r="CZ228" s="27"/>
      <c r="DA228" s="27"/>
      <c r="DB228" s="27"/>
      <c r="DC228" s="27"/>
      <c r="DD228" s="27"/>
      <c r="DE228" s="27"/>
      <c r="DF228" s="27"/>
      <c r="DH228" s="31">
        <f t="shared" si="131"/>
        <v>45.130482199890942</v>
      </c>
      <c r="DI228" s="27">
        <f t="shared" si="132"/>
        <v>2.5177222092389187</v>
      </c>
      <c r="DJ228" s="27">
        <f t="shared" si="133"/>
        <v>35.754459764742542</v>
      </c>
      <c r="DK228" s="27">
        <f t="shared" si="134"/>
        <v>16.030225130482201</v>
      </c>
      <c r="DL228" s="27">
        <f t="shared" si="135"/>
        <v>0.56711069564540006</v>
      </c>
      <c r="DM228" s="27" t="s">
        <v>481</v>
      </c>
    </row>
    <row r="229" spans="1:117" x14ac:dyDescent="0.2">
      <c r="A229" s="2" t="s">
        <v>764</v>
      </c>
      <c r="C229" s="25">
        <f t="shared" ref="C229" si="137">SUM(C222:C228)</f>
        <v>134835</v>
      </c>
      <c r="D229" s="25">
        <f>SUM(D222:D228)</f>
        <v>7704</v>
      </c>
      <c r="E229" s="25">
        <f t="shared" ref="E229:G229" si="138">SUM(E222:E228)</f>
        <v>159668</v>
      </c>
      <c r="F229" s="25">
        <f t="shared" si="138"/>
        <v>51526</v>
      </c>
      <c r="G229" s="25">
        <f t="shared" si="138"/>
        <v>775</v>
      </c>
      <c r="H229" s="27">
        <f t="shared" si="136"/>
        <v>354508</v>
      </c>
      <c r="BY229" s="18">
        <v>2</v>
      </c>
      <c r="CA229" s="1">
        <v>4</v>
      </c>
      <c r="CE229" s="1">
        <v>2</v>
      </c>
      <c r="CG229" s="1">
        <v>2</v>
      </c>
      <c r="CK229" s="1">
        <v>0</v>
      </c>
      <c r="CM229" s="1">
        <v>1</v>
      </c>
      <c r="CN229" s="1">
        <v>1</v>
      </c>
      <c r="CP229" s="2">
        <f>CE229+CK229</f>
        <v>2</v>
      </c>
      <c r="CQ229" s="2">
        <f>CF229+CL229</f>
        <v>0</v>
      </c>
      <c r="CR229" s="2">
        <f>CG229+CM229</f>
        <v>3</v>
      </c>
      <c r="CS229" s="2">
        <f>CH229+CN229</f>
        <v>1</v>
      </c>
      <c r="CV229" s="1">
        <f>6*C229/(B229+C229+D229+E229+F229)</f>
        <v>2.2870639719788652</v>
      </c>
      <c r="CW229" s="1">
        <f>6*D229/(B229+C229+D229+E229+F229)</f>
        <v>0.13067483101661423</v>
      </c>
      <c r="CX229" s="1">
        <f>6*E229/(B229+C229+D229+E229+F229)</f>
        <v>2.7082799738786032</v>
      </c>
      <c r="CY229" s="1">
        <f>6*F229/(B229+C229+D229+E229+F229)</f>
        <v>0.87398122312591697</v>
      </c>
      <c r="CZ229" s="27"/>
      <c r="DH229" s="27">
        <f t="shared" si="119"/>
        <v>38.034402608685838</v>
      </c>
      <c r="DI229" s="1">
        <f t="shared" si="120"/>
        <v>2.173152650998003</v>
      </c>
      <c r="DJ229" s="1">
        <f t="shared" si="121"/>
        <v>45.03932210274521</v>
      </c>
      <c r="DK229" s="18">
        <f t="shared" si="122"/>
        <v>14.534509799496767</v>
      </c>
      <c r="DL229" s="1"/>
      <c r="DM229" s="3"/>
    </row>
    <row r="230" spans="1:117" x14ac:dyDescent="0.2">
      <c r="A230" s="19"/>
      <c r="C230" s="43" t="s">
        <v>9</v>
      </c>
      <c r="D230" s="43" t="s">
        <v>10</v>
      </c>
      <c r="E230" s="43" t="s">
        <v>11</v>
      </c>
      <c r="F230" s="43" t="s">
        <v>12</v>
      </c>
      <c r="G230" s="43" t="s">
        <v>13</v>
      </c>
      <c r="H230" s="43" t="s">
        <v>14</v>
      </c>
      <c r="BY230" s="12" t="s">
        <v>16</v>
      </c>
      <c r="BZ230" s="1" t="s">
        <v>17</v>
      </c>
      <c r="CA230" s="12" t="s">
        <v>18</v>
      </c>
      <c r="CB230" s="12" t="s">
        <v>19</v>
      </c>
      <c r="CC230" s="12" t="s">
        <v>20</v>
      </c>
      <c r="CD230" s="12"/>
      <c r="CE230" s="12" t="s">
        <v>16</v>
      </c>
      <c r="CF230" s="1" t="s">
        <v>17</v>
      </c>
      <c r="CG230" s="12" t="s">
        <v>18</v>
      </c>
      <c r="CH230" s="12" t="s">
        <v>19</v>
      </c>
      <c r="CI230" s="12" t="s">
        <v>21</v>
      </c>
      <c r="CJ230" s="12"/>
      <c r="CK230" s="12" t="s">
        <v>22</v>
      </c>
      <c r="CL230" s="12" t="s">
        <v>17</v>
      </c>
      <c r="CM230" s="12" t="s">
        <v>11</v>
      </c>
      <c r="CN230" s="12" t="s">
        <v>12</v>
      </c>
      <c r="CP230" s="17" t="s">
        <v>16</v>
      </c>
      <c r="CQ230" s="17" t="s">
        <v>23</v>
      </c>
      <c r="CR230" s="17" t="s">
        <v>18</v>
      </c>
      <c r="CS230" s="17" t="s">
        <v>19</v>
      </c>
      <c r="CT230" s="17" t="s">
        <v>20</v>
      </c>
      <c r="DH230" s="1" t="s">
        <v>22</v>
      </c>
      <c r="DI230" s="1" t="s">
        <v>17</v>
      </c>
      <c r="DJ230" s="1" t="s">
        <v>11</v>
      </c>
      <c r="DK230" s="1" t="s">
        <v>12</v>
      </c>
      <c r="DL230" s="1" t="s">
        <v>13</v>
      </c>
    </row>
    <row r="231" spans="1:117" x14ac:dyDescent="0.2">
      <c r="A231" s="19"/>
      <c r="C231" s="43"/>
      <c r="D231" s="43">
        <v>0</v>
      </c>
      <c r="E231" s="43"/>
      <c r="F231" s="43"/>
      <c r="G231" s="43"/>
      <c r="H231" s="43"/>
      <c r="BY231" s="12"/>
      <c r="CA231" s="12"/>
      <c r="CB231" s="12"/>
      <c r="CC231" s="12"/>
      <c r="CD231" s="12"/>
      <c r="CE231" s="12"/>
      <c r="CG231" s="12"/>
      <c r="CH231" s="12"/>
      <c r="CI231" s="12"/>
      <c r="CJ231" s="12"/>
      <c r="CK231" s="12"/>
      <c r="CL231" s="12"/>
      <c r="CM231" s="12"/>
      <c r="CN231" s="12"/>
      <c r="CP231" s="17"/>
      <c r="CQ231" s="17"/>
      <c r="CR231" s="17"/>
      <c r="CS231" s="17"/>
      <c r="CT231" s="17"/>
      <c r="DH231" s="1"/>
      <c r="DI231" s="1"/>
      <c r="DJ231" s="1"/>
      <c r="DK231" s="1"/>
      <c r="DL231" s="1"/>
    </row>
    <row r="232" spans="1:117" x14ac:dyDescent="0.2">
      <c r="A232" s="27" t="s">
        <v>280</v>
      </c>
      <c r="C232" s="51">
        <v>13849</v>
      </c>
      <c r="D232" s="23">
        <v>535</v>
      </c>
      <c r="E232" s="47">
        <v>23878</v>
      </c>
      <c r="F232" s="45">
        <v>4595</v>
      </c>
      <c r="G232" s="35"/>
      <c r="H232" s="27">
        <f t="shared" ref="H232:H237" si="139">SUM(B232:G232)</f>
        <v>42857</v>
      </c>
      <c r="DH232" s="1">
        <f t="shared" ref="DH232:DH242" si="140">100*C232/H232</f>
        <v>32.314441048136828</v>
      </c>
      <c r="DI232" s="1">
        <f t="shared" ref="DI232:DI242" si="141">100*D232/H232</f>
        <v>1.2483374944583148</v>
      </c>
      <c r="DJ232" s="31">
        <f t="shared" ref="DJ232:DJ242" si="142">100*E232/H232</f>
        <v>55.715519051730169</v>
      </c>
      <c r="DK232" s="27">
        <f t="shared" ref="DK232:DK242" si="143">100*F232/H232</f>
        <v>10.721702405674685</v>
      </c>
      <c r="DL232" s="1">
        <f t="shared" ref="DL232:DL242" si="144">100*G232/H232</f>
        <v>0</v>
      </c>
      <c r="DM232" s="27" t="s">
        <v>615</v>
      </c>
    </row>
    <row r="233" spans="1:117" x14ac:dyDescent="0.2">
      <c r="A233" s="27" t="s">
        <v>162</v>
      </c>
      <c r="C233" s="51">
        <v>25565</v>
      </c>
      <c r="D233" s="51">
        <v>1145</v>
      </c>
      <c r="E233" s="47">
        <v>29416</v>
      </c>
      <c r="F233" s="45">
        <v>3647</v>
      </c>
      <c r="G233" s="35"/>
      <c r="H233" s="27">
        <f>SUM(B233:G233)</f>
        <v>59773</v>
      </c>
      <c r="DH233" s="27">
        <f>100*C233/H233</f>
        <v>42.770147056363243</v>
      </c>
      <c r="DI233" s="1">
        <f>100*D233/H233</f>
        <v>1.9155806133203954</v>
      </c>
      <c r="DJ233" s="31">
        <f>100*E233/H233</f>
        <v>49.212855302561358</v>
      </c>
      <c r="DK233" s="1">
        <f>100*F233/H233</f>
        <v>6.1014170277550068</v>
      </c>
      <c r="DL233" s="1">
        <f>100*G233/H233</f>
        <v>0</v>
      </c>
      <c r="DM233" s="28" t="s">
        <v>473</v>
      </c>
    </row>
    <row r="234" spans="1:117" ht="13.5" thickBot="1" x14ac:dyDescent="0.25">
      <c r="A234" s="27" t="s">
        <v>178</v>
      </c>
      <c r="C234" s="47">
        <v>24605</v>
      </c>
      <c r="D234" s="51">
        <v>1110</v>
      </c>
      <c r="E234" s="51">
        <v>21596</v>
      </c>
      <c r="F234" s="45">
        <v>2528</v>
      </c>
      <c r="G234" s="38"/>
      <c r="H234" s="27">
        <f t="shared" si="139"/>
        <v>49839</v>
      </c>
      <c r="DH234" s="31">
        <f t="shared" si="140"/>
        <v>49.368968077208613</v>
      </c>
      <c r="DI234" s="1">
        <f t="shared" si="141"/>
        <v>2.2271714922048997</v>
      </c>
      <c r="DJ234" s="27">
        <f t="shared" si="142"/>
        <v>43.331527518609924</v>
      </c>
      <c r="DK234" s="27">
        <f t="shared" si="143"/>
        <v>5.0723329119765648</v>
      </c>
      <c r="DL234" s="1">
        <f t="shared" si="144"/>
        <v>0</v>
      </c>
      <c r="DM234" t="s">
        <v>441</v>
      </c>
    </row>
    <row r="235" spans="1:117" x14ac:dyDescent="0.2">
      <c r="A235" s="27" t="s">
        <v>75</v>
      </c>
      <c r="C235" s="51">
        <v>21275</v>
      </c>
      <c r="D235" s="23">
        <v>856</v>
      </c>
      <c r="E235" s="47">
        <v>23032</v>
      </c>
      <c r="F235" s="45">
        <v>3950</v>
      </c>
      <c r="G235" s="27"/>
      <c r="H235" s="27">
        <f t="shared" si="139"/>
        <v>49113</v>
      </c>
      <c r="DH235" s="27">
        <f t="shared" si="140"/>
        <v>43.318469651619736</v>
      </c>
      <c r="DI235" s="1">
        <f t="shared" si="141"/>
        <v>1.7429193899782136</v>
      </c>
      <c r="DJ235" s="3">
        <f t="shared" si="142"/>
        <v>46.89593386679698</v>
      </c>
      <c r="DK235" s="1">
        <f t="shared" si="143"/>
        <v>8.0426770916050732</v>
      </c>
      <c r="DL235" s="1">
        <f t="shared" si="144"/>
        <v>0</v>
      </c>
      <c r="DM235" s="27" t="s">
        <v>596</v>
      </c>
    </row>
    <row r="236" spans="1:117" x14ac:dyDescent="0.2">
      <c r="A236" s="27" t="s">
        <v>161</v>
      </c>
      <c r="C236" s="51">
        <v>23039</v>
      </c>
      <c r="D236" s="23">
        <v>654</v>
      </c>
      <c r="E236" s="47">
        <v>24132</v>
      </c>
      <c r="F236" s="45">
        <v>2912</v>
      </c>
      <c r="G236" s="35">
        <v>243</v>
      </c>
      <c r="H236" s="27">
        <f t="shared" si="139"/>
        <v>50980</v>
      </c>
      <c r="DH236" s="2">
        <f t="shared" si="140"/>
        <v>45.192232247940368</v>
      </c>
      <c r="DI236" s="1">
        <f t="shared" si="141"/>
        <v>1.2828560219693999</v>
      </c>
      <c r="DJ236" s="31">
        <f t="shared" si="142"/>
        <v>47.336210278540605</v>
      </c>
      <c r="DK236" s="1">
        <f t="shared" si="143"/>
        <v>5.7120439387995292</v>
      </c>
      <c r="DL236" s="1">
        <f t="shared" si="144"/>
        <v>0.4766575127500981</v>
      </c>
      <c r="DM236" s="27" t="s">
        <v>472</v>
      </c>
    </row>
    <row r="237" spans="1:117" x14ac:dyDescent="0.2">
      <c r="A237" s="27" t="s">
        <v>202</v>
      </c>
      <c r="C237" s="51">
        <v>24057</v>
      </c>
      <c r="D237" s="51">
        <v>1331</v>
      </c>
      <c r="E237" s="47">
        <v>25508</v>
      </c>
      <c r="F237" s="45">
        <v>4806</v>
      </c>
      <c r="G237" s="35">
        <v>762</v>
      </c>
      <c r="H237" s="27">
        <f t="shared" si="139"/>
        <v>56464</v>
      </c>
      <c r="DH237" s="27">
        <f t="shared" si="140"/>
        <v>42.605908189288748</v>
      </c>
      <c r="DI237" s="1">
        <f t="shared" si="141"/>
        <v>2.357254179654293</v>
      </c>
      <c r="DJ237" s="3">
        <f t="shared" si="142"/>
        <v>45.17568716350241</v>
      </c>
      <c r="DK237" s="2">
        <f t="shared" si="143"/>
        <v>8.5116180221025779</v>
      </c>
      <c r="DL237" s="1">
        <f t="shared" si="144"/>
        <v>1.3495324454519695</v>
      </c>
      <c r="DM237" s="28" t="s">
        <v>664</v>
      </c>
    </row>
    <row r="238" spans="1:117" x14ac:dyDescent="0.2">
      <c r="A238" s="27" t="s">
        <v>201</v>
      </c>
      <c r="C238" s="47">
        <v>24058</v>
      </c>
      <c r="D238" s="51">
        <v>1483</v>
      </c>
      <c r="E238" s="51">
        <v>18083</v>
      </c>
      <c r="F238" s="45">
        <v>4255</v>
      </c>
      <c r="G238" s="35"/>
      <c r="H238" s="27">
        <f>SUM(B238:G238)</f>
        <v>47879</v>
      </c>
      <c r="DH238" s="31">
        <f>100*C238/H238</f>
        <v>50.247498903485869</v>
      </c>
      <c r="DI238" s="18">
        <f>100*D238/H238</f>
        <v>3.0973913406712756</v>
      </c>
      <c r="DJ238" s="1">
        <f>100*E238/H238</f>
        <v>37.768123812109692</v>
      </c>
      <c r="DK238" s="27">
        <f>100*F238/H238</f>
        <v>8.8869859437331602</v>
      </c>
      <c r="DL238" s="1">
        <f>100*G238/H238</f>
        <v>0</v>
      </c>
      <c r="DM238" s="27" t="s">
        <v>744</v>
      </c>
    </row>
    <row r="239" spans="1:117" x14ac:dyDescent="0.2">
      <c r="A239" s="27" t="s">
        <v>74</v>
      </c>
      <c r="C239" s="47">
        <v>31911</v>
      </c>
      <c r="D239" s="23">
        <v>627</v>
      </c>
      <c r="E239" s="51">
        <v>18395</v>
      </c>
      <c r="F239" s="45">
        <v>2814</v>
      </c>
      <c r="G239" s="35">
        <v>744</v>
      </c>
      <c r="H239" s="27">
        <f>SUM(B239:G239)</f>
        <v>54491</v>
      </c>
      <c r="DH239" s="31">
        <f t="shared" si="140"/>
        <v>58.561964361087149</v>
      </c>
      <c r="DI239" s="1">
        <f t="shared" si="141"/>
        <v>1.1506487309830982</v>
      </c>
      <c r="DJ239" s="1">
        <f t="shared" si="142"/>
        <v>33.757868271824705</v>
      </c>
      <c r="DK239" s="1">
        <f t="shared" si="143"/>
        <v>5.1641555486227082</v>
      </c>
      <c r="DL239" s="1">
        <f t="shared" si="144"/>
        <v>1.3653630874823366</v>
      </c>
      <c r="DM239" s="30" t="s">
        <v>474</v>
      </c>
    </row>
    <row r="240" spans="1:117" x14ac:dyDescent="0.2">
      <c r="A240" s="27" t="s">
        <v>391</v>
      </c>
      <c r="C240" s="51">
        <v>24170</v>
      </c>
      <c r="D240" s="51">
        <v>1037</v>
      </c>
      <c r="E240" s="47">
        <v>25908</v>
      </c>
      <c r="F240" s="45">
        <v>3571</v>
      </c>
      <c r="G240" s="35"/>
      <c r="H240" s="27">
        <f>SUM(B240:G240)</f>
        <v>54686</v>
      </c>
      <c r="DH240" s="2">
        <f>100*C240/H240</f>
        <v>44.197783710638923</v>
      </c>
      <c r="DI240" s="1">
        <f>100*D240/H240</f>
        <v>1.8962805836960099</v>
      </c>
      <c r="DJ240" s="3">
        <f>100*E240/H240</f>
        <v>47.375928025454414</v>
      </c>
      <c r="DK240" s="1">
        <f>100*F240/H240</f>
        <v>6.530007680210657</v>
      </c>
      <c r="DL240" s="1">
        <f>100*G240/H240</f>
        <v>0</v>
      </c>
      <c r="DM240" s="27" t="s">
        <v>475</v>
      </c>
    </row>
    <row r="241" spans="1:117" x14ac:dyDescent="0.2">
      <c r="A241" s="27" t="s">
        <v>200</v>
      </c>
      <c r="C241" s="51">
        <v>20746</v>
      </c>
      <c r="D241" s="23">
        <v>597</v>
      </c>
      <c r="E241" s="47">
        <v>23041</v>
      </c>
      <c r="F241" s="45">
        <v>2198</v>
      </c>
      <c r="G241" s="27">
        <v>716</v>
      </c>
      <c r="H241" s="27">
        <f>SUM(B241:G241)</f>
        <v>47298</v>
      </c>
      <c r="DH241" s="27">
        <f>100*C241/H241</f>
        <v>43.862319759820714</v>
      </c>
      <c r="DI241" s="1">
        <f>100*D241/H241</f>
        <v>1.2622098185969808</v>
      </c>
      <c r="DJ241" s="31">
        <f>100*E241/H241</f>
        <v>48.714533384075438</v>
      </c>
      <c r="DK241" s="1">
        <f>100*F241/H241</f>
        <v>4.6471309569114974</v>
      </c>
      <c r="DL241" s="1">
        <f>100*G241/H241</f>
        <v>1.5138060805953739</v>
      </c>
      <c r="DM241" s="28" t="s">
        <v>476</v>
      </c>
    </row>
    <row r="242" spans="1:117" x14ac:dyDescent="0.2">
      <c r="A242" s="2" t="s">
        <v>740</v>
      </c>
      <c r="B242" s="27"/>
      <c r="C242" s="25">
        <f>SUM(C232:C241)</f>
        <v>233275</v>
      </c>
      <c r="D242" s="25">
        <f>SUM(D231:D241)</f>
        <v>9375</v>
      </c>
      <c r="E242" s="25">
        <f>SUM(E232:E241)</f>
        <v>232989</v>
      </c>
      <c r="F242" s="25">
        <f>SUM(F232:F241)</f>
        <v>35276</v>
      </c>
      <c r="G242" s="25">
        <f>SUM(G232:G241)</f>
        <v>2465</v>
      </c>
      <c r="H242" s="27">
        <f>SUM(B242:G242)</f>
        <v>513380</v>
      </c>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c r="BG242" s="27"/>
      <c r="BH242" s="27"/>
      <c r="BI242" s="27"/>
      <c r="BJ242" s="27"/>
      <c r="BK242" s="27"/>
      <c r="BL242" s="27"/>
      <c r="BM242" s="27"/>
      <c r="BN242" s="27"/>
      <c r="BO242" s="27"/>
      <c r="BP242" s="27"/>
      <c r="BQ242" s="27"/>
      <c r="BR242" s="27"/>
      <c r="BS242" s="27"/>
      <c r="BT242" s="27"/>
      <c r="BU242" s="27"/>
      <c r="BV242" s="27"/>
      <c r="BW242" s="27"/>
      <c r="BX242" s="27"/>
      <c r="BY242" s="27">
        <v>3</v>
      </c>
      <c r="BZ242" s="27"/>
      <c r="CA242" s="27">
        <v>7</v>
      </c>
      <c r="CB242" s="27"/>
      <c r="CC242" s="27"/>
      <c r="CD242" s="27"/>
      <c r="CE242" s="27">
        <v>2</v>
      </c>
      <c r="CF242" s="27"/>
      <c r="CG242" s="27">
        <v>4</v>
      </c>
      <c r="CH242" s="27"/>
      <c r="CI242" s="27"/>
      <c r="CJ242" s="27"/>
      <c r="CK242" s="27">
        <v>3</v>
      </c>
      <c r="CL242" s="27"/>
      <c r="CM242" s="27">
        <v>0</v>
      </c>
      <c r="CN242" s="27">
        <v>1</v>
      </c>
      <c r="CO242" s="27"/>
      <c r="CP242" s="2">
        <f>CE242+CK242</f>
        <v>5</v>
      </c>
      <c r="CQ242" s="2">
        <f>CF242+CL242</f>
        <v>0</v>
      </c>
      <c r="CR242" s="2">
        <f>CG242+CM242</f>
        <v>4</v>
      </c>
      <c r="CS242" s="2">
        <f>CH242+CN242</f>
        <v>1</v>
      </c>
      <c r="CT242" s="2" t="s">
        <v>25</v>
      </c>
      <c r="CU242" s="27"/>
      <c r="CV242" s="1">
        <f>10*C242/(B242+C242+D242+E242+F242)</f>
        <v>4.5658279752992179</v>
      </c>
      <c r="CW242" s="1">
        <f>10*D242/(B242+C242+D242+E242+F242)</f>
        <v>0.18349431901588326</v>
      </c>
      <c r="CX242" s="1">
        <f>10*E242/(B242+C242+D242+E242+F242)</f>
        <v>4.5602301752737739</v>
      </c>
      <c r="CY242" s="1">
        <f>10*F242/(B242+C242+D242+E242+F242)</f>
        <v>0.69044753041112517</v>
      </c>
      <c r="CZ242" s="27"/>
      <c r="DA242" s="27"/>
      <c r="DB242" s="27"/>
      <c r="DC242" s="27"/>
      <c r="DD242" s="27"/>
      <c r="DE242" s="27"/>
      <c r="DF242" s="27"/>
      <c r="DH242" s="27">
        <f t="shared" si="140"/>
        <v>45.439050995364056</v>
      </c>
      <c r="DI242" s="27">
        <f t="shared" si="141"/>
        <v>1.8261326892360434</v>
      </c>
      <c r="DJ242" s="27">
        <f t="shared" si="142"/>
        <v>45.383341774124432</v>
      </c>
      <c r="DK242" s="27">
        <f t="shared" si="143"/>
        <v>6.8713233861856713</v>
      </c>
      <c r="DL242" s="27">
        <f t="shared" si="144"/>
        <v>0.48015115508979705</v>
      </c>
      <c r="DM242" s="3" t="s">
        <v>25</v>
      </c>
    </row>
    <row r="243" spans="1:117" x14ac:dyDescent="0.2">
      <c r="C243" s="43" t="s">
        <v>9</v>
      </c>
      <c r="D243" s="43" t="s">
        <v>10</v>
      </c>
      <c r="E243" s="43" t="s">
        <v>11</v>
      </c>
      <c r="F243" s="43" t="s">
        <v>12</v>
      </c>
      <c r="G243" s="43" t="s">
        <v>13</v>
      </c>
      <c r="H243" s="43" t="s">
        <v>14</v>
      </c>
      <c r="BX243" s="2" t="s">
        <v>146</v>
      </c>
      <c r="BY243" s="2"/>
      <c r="CA243" s="2"/>
      <c r="CB243" s="2"/>
      <c r="CC243" s="2"/>
      <c r="CE243" s="1" t="s">
        <v>29</v>
      </c>
      <c r="CK243" s="27" t="s">
        <v>43</v>
      </c>
      <c r="CO243" s="1" t="s">
        <v>4</v>
      </c>
      <c r="CU243" s="1" t="s">
        <v>24</v>
      </c>
      <c r="DA243" s="1" t="s">
        <v>5</v>
      </c>
    </row>
    <row r="244" spans="1:117" x14ac:dyDescent="0.2">
      <c r="C244" s="43"/>
      <c r="D244" s="43">
        <v>0</v>
      </c>
      <c r="E244" s="43"/>
      <c r="F244" s="43"/>
      <c r="G244" s="43"/>
      <c r="H244" s="43"/>
      <c r="BX244" s="2"/>
      <c r="BY244" s="2"/>
      <c r="CA244" s="2"/>
      <c r="CB244" s="2"/>
      <c r="CC244" s="2"/>
      <c r="CK244" s="27"/>
    </row>
    <row r="245" spans="1:117" x14ac:dyDescent="0.2">
      <c r="A245" s="27" t="s">
        <v>163</v>
      </c>
      <c r="C245" s="51">
        <v>10737</v>
      </c>
      <c r="D245" s="23">
        <v>579</v>
      </c>
      <c r="E245" s="47">
        <v>18904</v>
      </c>
      <c r="F245" s="51">
        <v>8648</v>
      </c>
      <c r="G245" s="35">
        <v>320</v>
      </c>
      <c r="H245" s="27">
        <f t="shared" ref="H245:H264" si="145">SUM(B245:G245)</f>
        <v>39188</v>
      </c>
      <c r="DH245" s="1">
        <f t="shared" ref="DH245:DH264" si="146">100*C245/H245</f>
        <v>27.398693477595181</v>
      </c>
      <c r="DI245" s="1">
        <f t="shared" ref="DI245:DI264" si="147">100*D245/H245</f>
        <v>1.4774931101357558</v>
      </c>
      <c r="DJ245" s="3">
        <f t="shared" ref="DJ245:DJ264" si="148">100*E245/H245</f>
        <v>48.239256915382256</v>
      </c>
      <c r="DK245" s="27">
        <f t="shared" ref="DK245:DK264" si="149">100*F245/H245</f>
        <v>22.067979993875678</v>
      </c>
      <c r="DL245" s="1">
        <f t="shared" ref="DL245:DL264" si="150">100*G245/H245</f>
        <v>0.81657650301112583</v>
      </c>
      <c r="DM245" s="27" t="s">
        <v>699</v>
      </c>
    </row>
    <row r="246" spans="1:117" x14ac:dyDescent="0.2">
      <c r="A246" s="27" t="s">
        <v>175</v>
      </c>
      <c r="C246" s="51">
        <v>15802</v>
      </c>
      <c r="D246" s="23">
        <v>570</v>
      </c>
      <c r="E246" s="47">
        <v>21587</v>
      </c>
      <c r="F246" s="51">
        <v>3263</v>
      </c>
      <c r="G246" s="27">
        <v>334</v>
      </c>
      <c r="H246" s="27">
        <f t="shared" si="145"/>
        <v>41556</v>
      </c>
      <c r="DH246" s="2">
        <f t="shared" si="146"/>
        <v>38.025796515545288</v>
      </c>
      <c r="DI246" s="1">
        <f t="shared" si="147"/>
        <v>1.3716430840311868</v>
      </c>
      <c r="DJ246" s="31">
        <f t="shared" si="148"/>
        <v>51.946770622774089</v>
      </c>
      <c r="DK246" s="1">
        <f t="shared" si="149"/>
        <v>7.8520550582346713</v>
      </c>
      <c r="DL246" s="1">
        <f t="shared" si="150"/>
        <v>0.8037347194147656</v>
      </c>
      <c r="DM246" s="27" t="s">
        <v>482</v>
      </c>
    </row>
    <row r="247" spans="1:117" x14ac:dyDescent="0.2">
      <c r="A247" s="27" t="s">
        <v>176</v>
      </c>
      <c r="C247" s="51">
        <v>11108</v>
      </c>
      <c r="D247" s="23">
        <v>606</v>
      </c>
      <c r="E247" s="47">
        <v>25167</v>
      </c>
      <c r="F247" s="51">
        <v>4720</v>
      </c>
      <c r="G247" s="35">
        <v>316</v>
      </c>
      <c r="H247" s="27">
        <f t="shared" si="145"/>
        <v>41917</v>
      </c>
      <c r="DH247" s="27">
        <f t="shared" si="146"/>
        <v>26.499988071665435</v>
      </c>
      <c r="DI247" s="1">
        <f t="shared" si="147"/>
        <v>1.4457141493904622</v>
      </c>
      <c r="DJ247" s="31">
        <f t="shared" si="148"/>
        <v>60.04007920414152</v>
      </c>
      <c r="DK247" s="1">
        <f t="shared" si="149"/>
        <v>11.260347830235942</v>
      </c>
      <c r="DL247" s="1">
        <f t="shared" si="150"/>
        <v>0.7538707445666436</v>
      </c>
      <c r="DM247" s="28" t="s">
        <v>483</v>
      </c>
    </row>
    <row r="248" spans="1:117" x14ac:dyDescent="0.2">
      <c r="A248" s="27" t="s">
        <v>76</v>
      </c>
      <c r="C248" s="51">
        <v>14705</v>
      </c>
      <c r="D248" s="23">
        <v>960</v>
      </c>
      <c r="E248" s="47">
        <v>22753</v>
      </c>
      <c r="F248" s="51">
        <v>5227</v>
      </c>
      <c r="G248" s="51">
        <v>1384</v>
      </c>
      <c r="H248" s="27">
        <f t="shared" si="145"/>
        <v>45029</v>
      </c>
      <c r="DH248" s="27">
        <f t="shared" si="146"/>
        <v>32.656732328055256</v>
      </c>
      <c r="DI248" s="1">
        <f t="shared" si="147"/>
        <v>2.1319594039396832</v>
      </c>
      <c r="DJ248" s="3">
        <f t="shared" si="148"/>
        <v>50.529658664416267</v>
      </c>
      <c r="DK248" s="27">
        <f t="shared" si="149"/>
        <v>11.608074796242422</v>
      </c>
      <c r="DL248" s="1">
        <f t="shared" si="150"/>
        <v>3.0735748073463767</v>
      </c>
      <c r="DM248" s="27" t="s">
        <v>666</v>
      </c>
    </row>
    <row r="249" spans="1:117" x14ac:dyDescent="0.2">
      <c r="A249" s="27" t="s">
        <v>77</v>
      </c>
      <c r="C249" s="51">
        <v>10347</v>
      </c>
      <c r="D249" s="51">
        <v>1259</v>
      </c>
      <c r="E249" s="47">
        <v>25586</v>
      </c>
      <c r="F249" s="51">
        <v>11574</v>
      </c>
      <c r="G249" s="35"/>
      <c r="H249" s="27">
        <f t="shared" si="145"/>
        <v>48766</v>
      </c>
      <c r="DH249" s="1">
        <f t="shared" si="146"/>
        <v>21.217651642537835</v>
      </c>
      <c r="DI249" s="1">
        <f t="shared" si="147"/>
        <v>2.5817167698806545</v>
      </c>
      <c r="DJ249" s="31">
        <f t="shared" si="148"/>
        <v>52.46688266415125</v>
      </c>
      <c r="DK249" s="2">
        <f t="shared" si="149"/>
        <v>23.733748923430259</v>
      </c>
      <c r="DL249" s="1">
        <f t="shared" si="150"/>
        <v>0</v>
      </c>
      <c r="DM249" s="28" t="s">
        <v>665</v>
      </c>
    </row>
    <row r="250" spans="1:117" x14ac:dyDescent="0.2">
      <c r="A250" s="27" t="s">
        <v>336</v>
      </c>
      <c r="C250" s="51">
        <v>17279</v>
      </c>
      <c r="D250" s="51">
        <v>1018</v>
      </c>
      <c r="E250" s="47">
        <v>23494</v>
      </c>
      <c r="F250" s="45">
        <v>3896</v>
      </c>
      <c r="G250" s="35"/>
      <c r="H250" s="27">
        <f>SUM(B250:G250)</f>
        <v>45687</v>
      </c>
      <c r="CV250" s="27"/>
      <c r="CW250" s="27"/>
      <c r="CX250" s="27"/>
      <c r="CY250" s="27"/>
      <c r="CZ250" s="27"/>
      <c r="DH250" s="27">
        <f>100*C250/H250</f>
        <v>37.820386543217985</v>
      </c>
      <c r="DI250" s="1">
        <f>100*D250/H250</f>
        <v>2.2282049598354017</v>
      </c>
      <c r="DJ250" s="3">
        <f>100*E250/H250</f>
        <v>51.423818591721933</v>
      </c>
      <c r="DK250" s="1">
        <f>100*F250/H250</f>
        <v>8.5275899052246817</v>
      </c>
      <c r="DL250" s="1">
        <f>100*G250/H250</f>
        <v>0</v>
      </c>
      <c r="DM250" s="27" t="s">
        <v>667</v>
      </c>
    </row>
    <row r="251" spans="1:117" x14ac:dyDescent="0.2">
      <c r="A251" s="27" t="s">
        <v>80</v>
      </c>
      <c r="C251" s="51">
        <v>12155</v>
      </c>
      <c r="D251" s="51">
        <v>1078</v>
      </c>
      <c r="E251" s="47">
        <v>24048</v>
      </c>
      <c r="F251" s="45">
        <v>4307</v>
      </c>
      <c r="G251" s="35"/>
      <c r="H251" s="27">
        <f>SUM(B251:G251)</f>
        <v>41588</v>
      </c>
      <c r="CV251" s="29"/>
      <c r="CW251" s="29"/>
      <c r="CX251" s="29"/>
      <c r="CY251" s="29"/>
      <c r="CZ251" s="29"/>
      <c r="DH251" s="27">
        <f>100*C251/H251</f>
        <v>29.227180917572376</v>
      </c>
      <c r="DI251" s="1">
        <f>100*D251/H251</f>
        <v>2.5920938732326633</v>
      </c>
      <c r="DJ251" s="31">
        <f>100*E251/H251</f>
        <v>57.824372415119747</v>
      </c>
      <c r="DK251" s="1">
        <f>100*F251/H251</f>
        <v>10.356352794075214</v>
      </c>
      <c r="DL251" s="1">
        <f>100*G251/H251</f>
        <v>0</v>
      </c>
      <c r="DM251" s="27" t="s">
        <v>668</v>
      </c>
    </row>
    <row r="252" spans="1:117" x14ac:dyDescent="0.2">
      <c r="A252" s="27" t="s">
        <v>81</v>
      </c>
      <c r="C252" s="51">
        <v>19206</v>
      </c>
      <c r="D252" s="23">
        <v>848</v>
      </c>
      <c r="E252" s="47">
        <v>27472</v>
      </c>
      <c r="F252" s="45">
        <v>3076</v>
      </c>
      <c r="G252" s="35">
        <v>484</v>
      </c>
      <c r="H252" s="27">
        <f>SUM(B252:G252)</f>
        <v>51086</v>
      </c>
      <c r="CV252" s="27"/>
      <c r="CW252" s="27"/>
      <c r="CX252" s="27"/>
      <c r="CY252" s="27"/>
      <c r="CZ252" s="27"/>
      <c r="DH252" s="2">
        <f>100*C252/H252</f>
        <v>37.59542731863916</v>
      </c>
      <c r="DI252" s="1">
        <f>100*D252/H252</f>
        <v>1.6599459734565243</v>
      </c>
      <c r="DJ252" s="31">
        <f>100*E252/H252</f>
        <v>53.775985592921742</v>
      </c>
      <c r="DK252" s="1">
        <f>100*F252/H252</f>
        <v>6.0212191206984302</v>
      </c>
      <c r="DL252" s="1">
        <f>100*G252/H252</f>
        <v>0.94742199428414831</v>
      </c>
      <c r="DM252" s="27" t="s">
        <v>621</v>
      </c>
    </row>
    <row r="253" spans="1:117" x14ac:dyDescent="0.2">
      <c r="A253" s="2" t="s">
        <v>628</v>
      </c>
      <c r="B253" s="27"/>
      <c r="C253" s="7">
        <f t="shared" ref="C253" si="151">SUM(C244:C252)</f>
        <v>111339</v>
      </c>
      <c r="D253" s="7">
        <f>SUM(D244:D252)</f>
        <v>6918</v>
      </c>
      <c r="E253" s="7">
        <f t="shared" ref="E253:G253" si="152">SUM(E244:E252)</f>
        <v>189011</v>
      </c>
      <c r="F253" s="7">
        <f t="shared" si="152"/>
        <v>44711</v>
      </c>
      <c r="G253" s="7">
        <f t="shared" si="152"/>
        <v>2838</v>
      </c>
      <c r="H253" s="27">
        <f>SUM(B253:G253)</f>
        <v>354817</v>
      </c>
      <c r="BY253" s="27"/>
      <c r="BZ253" s="27"/>
      <c r="CA253" s="27">
        <v>8</v>
      </c>
      <c r="CB253" s="27"/>
      <c r="CC253" s="27"/>
      <c r="CD253" s="27"/>
      <c r="CE253" s="27">
        <v>0</v>
      </c>
      <c r="CF253" s="27">
        <v>0</v>
      </c>
      <c r="CG253" s="27">
        <v>5</v>
      </c>
      <c r="CH253" s="27">
        <v>0</v>
      </c>
      <c r="CI253" s="27"/>
      <c r="CJ253" s="27"/>
      <c r="CK253" s="27">
        <v>2</v>
      </c>
      <c r="CL253" s="27"/>
      <c r="CM253" s="27"/>
      <c r="CN253" s="27">
        <v>1</v>
      </c>
      <c r="CO253" s="27"/>
      <c r="CP253" s="2">
        <f>CE253+CK253</f>
        <v>2</v>
      </c>
      <c r="CQ253" s="2">
        <f>CF253+CL253</f>
        <v>0</v>
      </c>
      <c r="CR253" s="2">
        <f>CG253+CM253</f>
        <v>5</v>
      </c>
      <c r="CS253" s="2">
        <f>CH253+CN253</f>
        <v>1</v>
      </c>
      <c r="CT253" s="27"/>
      <c r="CU253" s="27"/>
      <c r="CV253" s="27">
        <f>8*C253/(C253+D253+E253+F253)</f>
        <v>2.5305827904505667</v>
      </c>
      <c r="CW253" s="27">
        <f>8*D253/(C253+D253+E253+F253)</f>
        <v>0.15723665332306758</v>
      </c>
      <c r="CX253" s="27">
        <f>8*E253/(C253+D253+E253+F253)</f>
        <v>4.2959608385727561</v>
      </c>
      <c r="CY253" s="27">
        <f>8*F253/(C253+D253+E253+F253)</f>
        <v>1.0162197176536101</v>
      </c>
      <c r="CZ253" s="27"/>
      <c r="DH253" s="1">
        <f>100*C253/H253</f>
        <v>31.379274386514737</v>
      </c>
      <c r="DI253" s="1">
        <f>100*D253/H253</f>
        <v>1.9497374703015922</v>
      </c>
      <c r="DJ253" s="1">
        <f>100*E253/H253</f>
        <v>53.269995518816742</v>
      </c>
      <c r="DK253" s="1">
        <f>100*F253/H253</f>
        <v>12.601143688154739</v>
      </c>
      <c r="DL253" s="1">
        <f>100*G253/H253</f>
        <v>0.79984893621218822</v>
      </c>
      <c r="DM253" s="3" t="s">
        <v>25</v>
      </c>
    </row>
    <row r="254" spans="1:117" x14ac:dyDescent="0.2">
      <c r="A254" s="2" t="s">
        <v>26</v>
      </c>
      <c r="B254" s="27"/>
      <c r="C254" s="7"/>
      <c r="D254" s="7"/>
      <c r="E254" s="7"/>
      <c r="F254" s="7"/>
      <c r="G254" s="7"/>
      <c r="H254" s="27"/>
      <c r="BY254" s="27"/>
      <c r="BZ254" s="27"/>
      <c r="CA254" s="27"/>
      <c r="CB254" s="27"/>
      <c r="CC254" s="27"/>
      <c r="CD254" s="27"/>
      <c r="CE254" s="27"/>
      <c r="CF254" s="27"/>
      <c r="CG254" s="27"/>
      <c r="CH254" s="27"/>
      <c r="CI254" s="27"/>
      <c r="CJ254" s="27"/>
      <c r="CK254" s="27"/>
      <c r="CL254" s="27"/>
      <c r="CM254" s="27"/>
      <c r="CN254" s="27"/>
      <c r="CO254" s="27"/>
      <c r="CP254" s="2"/>
      <c r="CQ254" s="2"/>
      <c r="CR254" s="2"/>
      <c r="CS254" s="2"/>
      <c r="CT254" s="27"/>
      <c r="CU254" s="27"/>
      <c r="CV254" s="27">
        <f>3*C253/(C253+D253+F253)</f>
        <v>2.049586421874233</v>
      </c>
      <c r="CW254" s="27">
        <f>3*D253/(C253+D253+F253)</f>
        <v>0.12735015463158411</v>
      </c>
      <c r="CX254" s="27"/>
      <c r="CY254" s="27">
        <f>3*F253/(C253+D253+F253)</f>
        <v>0.82306342349418293</v>
      </c>
      <c r="CZ254" s="27"/>
      <c r="DH254" s="1"/>
      <c r="DI254" s="1"/>
      <c r="DJ254" s="1"/>
      <c r="DK254" s="1"/>
      <c r="DL254" s="1"/>
      <c r="DM254" s="3" t="s">
        <v>396</v>
      </c>
    </row>
    <row r="255" spans="1:117" x14ac:dyDescent="0.2">
      <c r="A255" s="27"/>
      <c r="C255" s="51"/>
      <c r="D255" s="51">
        <v>0</v>
      </c>
      <c r="E255" s="47"/>
      <c r="F255" s="51"/>
      <c r="G255" s="35"/>
      <c r="H255" s="27"/>
      <c r="DH255" s="1"/>
      <c r="DI255" s="1"/>
      <c r="DJ255" s="31"/>
      <c r="DK255" s="27"/>
      <c r="DL255" s="1"/>
      <c r="DM255" s="28"/>
    </row>
    <row r="256" spans="1:117" x14ac:dyDescent="0.2">
      <c r="A256" s="27" t="s">
        <v>174</v>
      </c>
      <c r="C256" s="51">
        <v>9124</v>
      </c>
      <c r="D256" s="51">
        <v>1433</v>
      </c>
      <c r="E256" s="47">
        <v>27458</v>
      </c>
      <c r="F256" s="51">
        <v>17113</v>
      </c>
      <c r="G256" s="27">
        <v>402</v>
      </c>
      <c r="H256" s="27">
        <f t="shared" si="145"/>
        <v>55530</v>
      </c>
      <c r="DH256" s="27">
        <f t="shared" si="146"/>
        <v>16.430758148748424</v>
      </c>
      <c r="DI256" s="1">
        <f t="shared" si="147"/>
        <v>2.580587070052224</v>
      </c>
      <c r="DJ256" s="31">
        <f t="shared" si="148"/>
        <v>49.447145687016025</v>
      </c>
      <c r="DK256" s="27">
        <f t="shared" si="149"/>
        <v>30.8175760849991</v>
      </c>
      <c r="DL256" s="1">
        <f t="shared" si="150"/>
        <v>0.72393300918422476</v>
      </c>
      <c r="DM256" s="27" t="s">
        <v>672</v>
      </c>
    </row>
    <row r="257" spans="1:117" x14ac:dyDescent="0.2">
      <c r="A257" s="27" t="s">
        <v>177</v>
      </c>
      <c r="C257" s="51">
        <v>5478</v>
      </c>
      <c r="D257" s="51">
        <v>2618</v>
      </c>
      <c r="E257" s="47">
        <v>23531</v>
      </c>
      <c r="F257" s="51">
        <v>22325</v>
      </c>
      <c r="G257" s="27">
        <v>1629</v>
      </c>
      <c r="H257" s="27">
        <f t="shared" si="145"/>
        <v>55581</v>
      </c>
      <c r="DH257" s="1">
        <f t="shared" si="146"/>
        <v>9.8558860042100722</v>
      </c>
      <c r="DI257" s="27">
        <f t="shared" si="147"/>
        <v>4.7102427088393517</v>
      </c>
      <c r="DJ257" s="31">
        <f t="shared" si="148"/>
        <v>42.336409924254689</v>
      </c>
      <c r="DK257" s="2">
        <f t="shared" si="149"/>
        <v>40.166603695507455</v>
      </c>
      <c r="DL257" s="1">
        <f t="shared" si="150"/>
        <v>2.9308576671884277</v>
      </c>
      <c r="DM257" s="27" t="s">
        <v>484</v>
      </c>
    </row>
    <row r="258" spans="1:117" x14ac:dyDescent="0.2">
      <c r="A258" s="27" t="s">
        <v>369</v>
      </c>
      <c r="C258" s="51">
        <v>15376</v>
      </c>
      <c r="D258" s="51">
        <v>1729</v>
      </c>
      <c r="E258" s="47">
        <v>31481</v>
      </c>
      <c r="F258" s="51">
        <v>8386</v>
      </c>
      <c r="G258" s="35"/>
      <c r="H258" s="27">
        <f t="shared" si="145"/>
        <v>56972</v>
      </c>
      <c r="DH258" s="2">
        <f t="shared" si="146"/>
        <v>26.988696201642913</v>
      </c>
      <c r="DI258" s="1">
        <f t="shared" si="147"/>
        <v>3.034824124131152</v>
      </c>
      <c r="DJ258" s="31">
        <f t="shared" si="148"/>
        <v>55.256968335322611</v>
      </c>
      <c r="DK258" s="1">
        <f t="shared" si="149"/>
        <v>14.71951133890332</v>
      </c>
      <c r="DL258" s="1">
        <f t="shared" si="150"/>
        <v>0</v>
      </c>
      <c r="DM258" s="28" t="s">
        <v>594</v>
      </c>
    </row>
    <row r="259" spans="1:117" x14ac:dyDescent="0.2">
      <c r="A259" s="27" t="s">
        <v>343</v>
      </c>
      <c r="C259" s="51">
        <v>9790</v>
      </c>
      <c r="D259" s="51">
        <v>1641</v>
      </c>
      <c r="E259" s="47">
        <v>27849</v>
      </c>
      <c r="F259" s="51">
        <v>15988</v>
      </c>
      <c r="G259" s="35">
        <v>657</v>
      </c>
      <c r="H259" s="27">
        <f t="shared" si="145"/>
        <v>55925</v>
      </c>
      <c r="DH259" s="1">
        <f t="shared" si="146"/>
        <v>17.505587840858293</v>
      </c>
      <c r="DI259" s="1">
        <f t="shared" si="147"/>
        <v>2.934286991506482</v>
      </c>
      <c r="DJ259" s="31">
        <f t="shared" si="148"/>
        <v>49.797049620026819</v>
      </c>
      <c r="DK259" s="27">
        <f t="shared" si="149"/>
        <v>28.588287885561019</v>
      </c>
      <c r="DL259" s="1">
        <f t="shared" si="150"/>
        <v>1.1747876620473849</v>
      </c>
      <c r="DM259" s="21" t="s">
        <v>671</v>
      </c>
    </row>
    <row r="260" spans="1:117" x14ac:dyDescent="0.2">
      <c r="A260" s="27" t="s">
        <v>82</v>
      </c>
      <c r="C260" s="51">
        <v>6167</v>
      </c>
      <c r="D260" s="51">
        <v>1315</v>
      </c>
      <c r="E260" s="47">
        <v>29297</v>
      </c>
      <c r="F260" s="51">
        <v>13467</v>
      </c>
      <c r="G260" s="35">
        <v>356</v>
      </c>
      <c r="H260" s="27">
        <f t="shared" si="145"/>
        <v>50602</v>
      </c>
      <c r="DH260" s="18">
        <f t="shared" si="146"/>
        <v>12.187265325481206</v>
      </c>
      <c r="DI260" s="18">
        <f t="shared" si="147"/>
        <v>2.5987115133789178</v>
      </c>
      <c r="DJ260" s="31">
        <f t="shared" si="148"/>
        <v>57.896921070313425</v>
      </c>
      <c r="DK260" s="18">
        <f t="shared" si="149"/>
        <v>26.613572586063793</v>
      </c>
      <c r="DL260" s="1">
        <f t="shared" si="150"/>
        <v>0.70352950476265763</v>
      </c>
      <c r="DM260" s="21" t="s">
        <v>670</v>
      </c>
    </row>
    <row r="261" spans="1:117" ht="13.5" thickBot="1" x14ac:dyDescent="0.25">
      <c r="A261" s="27" t="s">
        <v>164</v>
      </c>
      <c r="C261" s="51">
        <v>8673</v>
      </c>
      <c r="D261" s="51">
        <v>1137</v>
      </c>
      <c r="E261" s="47">
        <v>30141</v>
      </c>
      <c r="F261" s="51">
        <v>15047</v>
      </c>
      <c r="G261" s="38">
        <v>150</v>
      </c>
      <c r="H261" s="27">
        <f t="shared" si="145"/>
        <v>55148</v>
      </c>
      <c r="DH261" s="1">
        <f t="shared" si="146"/>
        <v>15.726771596431421</v>
      </c>
      <c r="DI261" s="1">
        <f t="shared" si="147"/>
        <v>2.061724813229854</v>
      </c>
      <c r="DJ261" s="31">
        <f t="shared" si="148"/>
        <v>54.654747225647348</v>
      </c>
      <c r="DK261" s="27">
        <f t="shared" si="149"/>
        <v>27.284761006745484</v>
      </c>
      <c r="DL261" s="1">
        <f t="shared" si="150"/>
        <v>0.27199535794589108</v>
      </c>
      <c r="DM261" s="28" t="s">
        <v>485</v>
      </c>
    </row>
    <row r="262" spans="1:117" x14ac:dyDescent="0.2">
      <c r="A262" s="27" t="s">
        <v>83</v>
      </c>
      <c r="C262" s="51">
        <v>5233</v>
      </c>
      <c r="D262" s="51">
        <v>1530</v>
      </c>
      <c r="E262" s="47">
        <v>21947</v>
      </c>
      <c r="F262" s="45">
        <v>20506</v>
      </c>
      <c r="G262" s="35">
        <v>368</v>
      </c>
      <c r="H262" s="27">
        <f>SUM(B262:G262)</f>
        <v>49584</v>
      </c>
      <c r="DH262" s="1">
        <f>100*C262/H262</f>
        <v>10.553807679896741</v>
      </c>
      <c r="DI262" s="1">
        <f>100*D262/H262</f>
        <v>3.0856727976766698</v>
      </c>
      <c r="DJ262" s="31">
        <f>100*E262/H262</f>
        <v>44.262262020006453</v>
      </c>
      <c r="DK262" s="27">
        <f>100*F262/H262</f>
        <v>41.356082607292677</v>
      </c>
      <c r="DL262" s="1">
        <f>100*G262/H262</f>
        <v>0.74217489512746049</v>
      </c>
      <c r="DM262" s="28" t="s">
        <v>669</v>
      </c>
    </row>
    <row r="263" spans="1:117" x14ac:dyDescent="0.2">
      <c r="A263" s="27" t="s">
        <v>172</v>
      </c>
      <c r="C263" s="51">
        <v>7641</v>
      </c>
      <c r="D263" s="51">
        <v>1743</v>
      </c>
      <c r="E263" s="47">
        <v>24623</v>
      </c>
      <c r="F263" s="45">
        <v>23566</v>
      </c>
      <c r="G263" s="27">
        <v>994</v>
      </c>
      <c r="H263" s="27">
        <f>SUM(B263:G263)</f>
        <v>58567</v>
      </c>
      <c r="CV263" s="25"/>
      <c r="CW263" s="25"/>
      <c r="CX263" s="25"/>
      <c r="CY263" s="25"/>
      <c r="CZ263" s="25"/>
      <c r="DH263" s="1">
        <f>100*C263/H263</f>
        <v>13.046596206054604</v>
      </c>
      <c r="DI263" s="1">
        <f>100*D263/H263</f>
        <v>2.9760786791196407</v>
      </c>
      <c r="DJ263" s="31">
        <f>100*E263/H263</f>
        <v>42.042447111854798</v>
      </c>
      <c r="DK263" s="2">
        <f>100*F263/H263</f>
        <v>40.237676507248111</v>
      </c>
      <c r="DL263" s="1">
        <f>100*G263/H263</f>
        <v>1.6972014957228474</v>
      </c>
      <c r="DM263" s="28" t="s">
        <v>617</v>
      </c>
    </row>
    <row r="264" spans="1:117" x14ac:dyDescent="0.2">
      <c r="A264" s="2" t="s">
        <v>806</v>
      </c>
      <c r="B264" s="27"/>
      <c r="C264" s="7">
        <f>SUM(C256:C263)</f>
        <v>67482</v>
      </c>
      <c r="D264" s="7">
        <f>SUM(D255:D263)</f>
        <v>13146</v>
      </c>
      <c r="E264" s="7">
        <f>SUM(E256:E263)</f>
        <v>216327</v>
      </c>
      <c r="F264" s="7">
        <f>SUM(F256:F263)</f>
        <v>136398</v>
      </c>
      <c r="G264" s="7">
        <f>SUM(G256:G263)</f>
        <v>4556</v>
      </c>
      <c r="H264" s="27">
        <f t="shared" si="145"/>
        <v>437909</v>
      </c>
      <c r="BY264" s="27"/>
      <c r="BZ264" s="27"/>
      <c r="CA264" s="27">
        <v>8</v>
      </c>
      <c r="CB264" s="27"/>
      <c r="CC264" s="27"/>
      <c r="CD264" s="27"/>
      <c r="CE264" s="27">
        <v>0</v>
      </c>
      <c r="CF264" s="27">
        <v>0</v>
      </c>
      <c r="CG264" s="27">
        <v>5</v>
      </c>
      <c r="CH264" s="27">
        <v>0</v>
      </c>
      <c r="CI264" s="27"/>
      <c r="CJ264" s="27"/>
      <c r="CK264" s="27">
        <v>1</v>
      </c>
      <c r="CL264" s="27"/>
      <c r="CM264" s="27"/>
      <c r="CN264" s="27">
        <v>2</v>
      </c>
      <c r="CO264" s="27"/>
      <c r="CP264" s="2">
        <f>CE264+CK264</f>
        <v>1</v>
      </c>
      <c r="CQ264" s="2">
        <f>CF264+CL264</f>
        <v>0</v>
      </c>
      <c r="CR264" s="2">
        <f>CG264+CM264</f>
        <v>5</v>
      </c>
      <c r="CS264" s="2">
        <f>CH264+CN264</f>
        <v>2</v>
      </c>
      <c r="CT264" s="27"/>
      <c r="CU264" s="27"/>
      <c r="CV264" s="27">
        <f>8*C264/(C264+D264+E264+F264)</f>
        <v>1.2457649998961586</v>
      </c>
      <c r="CW264" s="27">
        <f>8*D264/(C264+D264+E264+F264)</f>
        <v>0.24268437047857058</v>
      </c>
      <c r="CX264" s="27">
        <f>8*E264/(C264+D264+E264+F264)</f>
        <v>3.9935479851299056</v>
      </c>
      <c r="CY264" s="27">
        <f>8*F264/(C264+D264+E264+F264)</f>
        <v>2.5180026444953651</v>
      </c>
      <c r="CZ264" s="27"/>
      <c r="DH264" s="1">
        <f t="shared" si="146"/>
        <v>15.410050946657867</v>
      </c>
      <c r="DI264" s="1">
        <f t="shared" si="147"/>
        <v>3.0019935648730671</v>
      </c>
      <c r="DJ264" s="1">
        <f t="shared" si="148"/>
        <v>49.399989495534463</v>
      </c>
      <c r="DK264" s="1">
        <f t="shared" si="149"/>
        <v>31.147567188616812</v>
      </c>
      <c r="DL264" s="1">
        <f t="shared" si="150"/>
        <v>1.0403988043177921</v>
      </c>
      <c r="DM264" s="3" t="s">
        <v>25</v>
      </c>
    </row>
    <row r="265" spans="1:117" x14ac:dyDescent="0.2">
      <c r="A265" s="2" t="s">
        <v>26</v>
      </c>
      <c r="B265" s="27"/>
      <c r="C265" s="25"/>
      <c r="D265" s="25"/>
      <c r="E265" s="25"/>
      <c r="F265" s="25"/>
      <c r="G265" s="25"/>
      <c r="H265" s="27"/>
      <c r="BY265" s="27"/>
      <c r="BZ265" s="27"/>
      <c r="CA265" s="27"/>
      <c r="CB265" s="27"/>
      <c r="CC265" s="27"/>
      <c r="CD265" s="27"/>
      <c r="CE265" s="27"/>
      <c r="CF265" s="27"/>
      <c r="CG265" s="27"/>
      <c r="CH265" s="27"/>
      <c r="CI265" s="27"/>
      <c r="CJ265" s="27"/>
      <c r="CK265" s="27"/>
      <c r="CL265" s="27"/>
      <c r="CM265" s="27"/>
      <c r="CN265" s="27"/>
      <c r="CO265" s="27"/>
      <c r="CP265" s="2"/>
      <c r="CQ265" s="2"/>
      <c r="CR265" s="2"/>
      <c r="CS265" s="2"/>
      <c r="CT265" s="27"/>
      <c r="CU265" s="27"/>
      <c r="CV265" s="27">
        <f>3*C264/(C264+D264+F264)</f>
        <v>0.93281910923115208</v>
      </c>
      <c r="CW265" s="27">
        <f>3*D264/(C264+D264+F264)</f>
        <v>0.1817201625611678</v>
      </c>
      <c r="CX265" s="27"/>
      <c r="CY265" s="27">
        <f>3*F264/(C264+D264+F264)</f>
        <v>1.8854607282076803</v>
      </c>
      <c r="CZ265" s="27"/>
      <c r="DH265" s="1"/>
      <c r="DI265" s="1"/>
      <c r="DJ265" s="1"/>
      <c r="DK265" s="1"/>
      <c r="DL265" s="1"/>
      <c r="DM265" s="3" t="s">
        <v>629</v>
      </c>
    </row>
    <row r="266" spans="1:117" x14ac:dyDescent="0.2">
      <c r="C266" s="27"/>
      <c r="D266" s="27">
        <v>0</v>
      </c>
      <c r="E266" s="27"/>
      <c r="BX266" s="2" t="s">
        <v>146</v>
      </c>
      <c r="BY266" s="2"/>
      <c r="CA266" s="2"/>
      <c r="CB266" s="2"/>
      <c r="CC266" s="2"/>
      <c r="CD266" s="2" t="s">
        <v>2</v>
      </c>
      <c r="CE266" s="2"/>
      <c r="CG266" s="2"/>
      <c r="CH266" s="2"/>
      <c r="CI266" s="2"/>
      <c r="CJ266" s="2" t="s">
        <v>25</v>
      </c>
      <c r="CK266" s="27" t="s">
        <v>43</v>
      </c>
      <c r="CL266" s="2"/>
      <c r="CM266" s="2"/>
      <c r="CN266" s="2"/>
      <c r="CO266" s="2" t="s">
        <v>4</v>
      </c>
      <c r="DA266" s="1" t="s">
        <v>5</v>
      </c>
      <c r="DH266" s="1" t="s">
        <v>22</v>
      </c>
      <c r="DI266" s="1" t="s">
        <v>17</v>
      </c>
      <c r="DJ266" s="1" t="s">
        <v>11</v>
      </c>
      <c r="DK266" s="1" t="s">
        <v>12</v>
      </c>
      <c r="DL266" s="1" t="s">
        <v>13</v>
      </c>
    </row>
    <row r="267" spans="1:117" x14ac:dyDescent="0.2">
      <c r="A267" s="27" t="s">
        <v>78</v>
      </c>
      <c r="C267" s="51">
        <v>16990</v>
      </c>
      <c r="D267" s="51">
        <v>1025</v>
      </c>
      <c r="E267" s="47">
        <v>24519</v>
      </c>
      <c r="F267" s="45">
        <v>3203</v>
      </c>
      <c r="G267" s="46">
        <v>216</v>
      </c>
      <c r="H267" s="27">
        <f t="shared" ref="H267:H271" si="153">SUM(B267:G267)</f>
        <v>45953</v>
      </c>
      <c r="DH267" s="27">
        <f t="shared" ref="DH267:DH275" si="154">100*C267/H267</f>
        <v>36.972558918895395</v>
      </c>
      <c r="DI267" s="1">
        <f t="shared" ref="DI267:DI275" si="155">100*D267/H267</f>
        <v>2.2305398994624941</v>
      </c>
      <c r="DJ267" s="3">
        <f t="shared" ref="DJ267:DJ275" si="156">100*E267/H267</f>
        <v>53.356690531630143</v>
      </c>
      <c r="DK267" s="1">
        <f t="shared" ref="DK267:DK275" si="157">100*F267/H267</f>
        <v>6.9701651687593849</v>
      </c>
      <c r="DL267" s="1">
        <f t="shared" ref="DL267:DL275" si="158">100*G267/H267</f>
        <v>0.47004548125258416</v>
      </c>
      <c r="DM267" s="27" t="s">
        <v>486</v>
      </c>
    </row>
    <row r="268" spans="1:117" x14ac:dyDescent="0.2">
      <c r="A268" s="27" t="s">
        <v>79</v>
      </c>
      <c r="C268" s="51">
        <v>18893</v>
      </c>
      <c r="D268" s="23">
        <v>772</v>
      </c>
      <c r="E268" s="47">
        <v>20131</v>
      </c>
      <c r="F268" s="45">
        <v>3148</v>
      </c>
      <c r="G268" s="27"/>
      <c r="H268" s="27">
        <f t="shared" si="153"/>
        <v>42944</v>
      </c>
      <c r="CV268" s="27"/>
      <c r="CW268" s="27"/>
      <c r="CX268" s="27"/>
      <c r="CY268" s="27"/>
      <c r="CZ268" s="27"/>
      <c r="DH268" s="2">
        <f t="shared" si="154"/>
        <v>43.994504470938899</v>
      </c>
      <c r="DI268" s="1">
        <f t="shared" si="155"/>
        <v>1.7976900149031296</v>
      </c>
      <c r="DJ268" s="31">
        <f t="shared" si="156"/>
        <v>46.877328614008945</v>
      </c>
      <c r="DK268" s="1">
        <f t="shared" si="157"/>
        <v>7.3304769001490309</v>
      </c>
      <c r="DL268" s="1">
        <f t="shared" si="158"/>
        <v>0</v>
      </c>
      <c r="DM268" s="27" t="s">
        <v>487</v>
      </c>
    </row>
    <row r="269" spans="1:117" x14ac:dyDescent="0.2">
      <c r="A269" s="27" t="s">
        <v>359</v>
      </c>
      <c r="C269" s="51">
        <v>7228</v>
      </c>
      <c r="D269" s="23">
        <v>584</v>
      </c>
      <c r="E269" s="47">
        <v>23995</v>
      </c>
      <c r="F269" s="45">
        <v>3851</v>
      </c>
      <c r="G269" s="46">
        <v>201</v>
      </c>
      <c r="H269" s="27">
        <f t="shared" si="153"/>
        <v>35859</v>
      </c>
      <c r="CV269" s="27"/>
      <c r="CW269" s="27"/>
      <c r="CX269" s="27"/>
      <c r="CY269" s="27"/>
      <c r="CZ269" s="27"/>
      <c r="DH269" s="1">
        <f t="shared" si="154"/>
        <v>20.156724950500571</v>
      </c>
      <c r="DI269" s="1">
        <f t="shared" si="155"/>
        <v>1.628600909116261</v>
      </c>
      <c r="DJ269" s="31">
        <f t="shared" si="156"/>
        <v>66.914860983295682</v>
      </c>
      <c r="DK269" s="27">
        <f t="shared" si="157"/>
        <v>10.739284419532057</v>
      </c>
      <c r="DL269" s="1">
        <f t="shared" si="158"/>
        <v>0.56052873755542543</v>
      </c>
      <c r="DM269" s="28" t="s">
        <v>488</v>
      </c>
    </row>
    <row r="270" spans="1:117" x14ac:dyDescent="0.2">
      <c r="A270" s="27" t="s">
        <v>173</v>
      </c>
      <c r="C270" s="51">
        <v>23788</v>
      </c>
      <c r="D270" s="51">
        <v>799</v>
      </c>
      <c r="E270" s="47">
        <v>27278</v>
      </c>
      <c r="F270" s="45">
        <v>3505</v>
      </c>
      <c r="G270" s="27">
        <v>422</v>
      </c>
      <c r="H270" s="27">
        <f t="shared" si="153"/>
        <v>55792</v>
      </c>
      <c r="DH270" s="2">
        <f t="shared" si="154"/>
        <v>42.636937195296817</v>
      </c>
      <c r="DI270" s="1">
        <f t="shared" si="155"/>
        <v>1.432104961284772</v>
      </c>
      <c r="DJ270" s="31">
        <f t="shared" si="156"/>
        <v>48.892314310295383</v>
      </c>
      <c r="DK270" s="1">
        <f t="shared" si="157"/>
        <v>6.2822626899913967</v>
      </c>
      <c r="DL270" s="1">
        <f t="shared" si="158"/>
        <v>0.75638084313163179</v>
      </c>
      <c r="DM270" s="28" t="s">
        <v>616</v>
      </c>
    </row>
    <row r="271" spans="1:117" x14ac:dyDescent="0.2">
      <c r="A271" s="27" t="s">
        <v>171</v>
      </c>
      <c r="C271" s="51">
        <v>8399</v>
      </c>
      <c r="D271" s="23">
        <v>892</v>
      </c>
      <c r="E271" s="47">
        <v>20093</v>
      </c>
      <c r="F271" s="45">
        <v>13281</v>
      </c>
      <c r="G271" s="45">
        <v>1041</v>
      </c>
      <c r="H271" s="27">
        <f t="shared" si="153"/>
        <v>43706</v>
      </c>
      <c r="CV271" s="27"/>
      <c r="CW271" s="27"/>
      <c r="CX271" s="27"/>
      <c r="CY271" s="27"/>
      <c r="CZ271" s="27"/>
      <c r="DH271" s="1">
        <f t="shared" si="154"/>
        <v>19.21704113851645</v>
      </c>
      <c r="DI271" s="1">
        <f t="shared" si="155"/>
        <v>2.0409097149132842</v>
      </c>
      <c r="DJ271" s="3">
        <f t="shared" si="156"/>
        <v>45.973092939184554</v>
      </c>
      <c r="DK271" s="2">
        <f t="shared" si="157"/>
        <v>30.387132201528395</v>
      </c>
      <c r="DL271" s="1">
        <f t="shared" si="158"/>
        <v>2.3818240058573195</v>
      </c>
      <c r="DM271" s="28" t="s">
        <v>673</v>
      </c>
    </row>
    <row r="272" spans="1:117" x14ac:dyDescent="0.2">
      <c r="A272" s="27" t="s">
        <v>84</v>
      </c>
      <c r="C272" s="51">
        <v>9673</v>
      </c>
      <c r="D272" s="23">
        <v>524</v>
      </c>
      <c r="E272" s="47">
        <v>26251</v>
      </c>
      <c r="F272" s="45">
        <v>5220</v>
      </c>
      <c r="G272" s="35">
        <v>396</v>
      </c>
      <c r="H272" s="27">
        <f>SUM(B272:G272)</f>
        <v>42064</v>
      </c>
      <c r="DH272" s="1">
        <f t="shared" si="154"/>
        <v>22.995910992772917</v>
      </c>
      <c r="DI272" s="1">
        <f t="shared" si="155"/>
        <v>1.2457208063902625</v>
      </c>
      <c r="DJ272" s="31">
        <f t="shared" si="156"/>
        <v>62.407284138455687</v>
      </c>
      <c r="DK272" s="27">
        <f t="shared" si="157"/>
        <v>12.409661468238873</v>
      </c>
      <c r="DL272" s="1">
        <f t="shared" si="158"/>
        <v>0.94142259414225937</v>
      </c>
      <c r="DM272" s="27" t="s">
        <v>618</v>
      </c>
    </row>
    <row r="273" spans="1:117" x14ac:dyDescent="0.2">
      <c r="A273" s="27" t="s">
        <v>85</v>
      </c>
      <c r="C273" s="51">
        <v>23070</v>
      </c>
      <c r="D273" s="23">
        <v>856</v>
      </c>
      <c r="E273" s="47">
        <v>32612</v>
      </c>
      <c r="F273" s="45">
        <v>4886</v>
      </c>
      <c r="G273" s="46">
        <v>378</v>
      </c>
      <c r="H273" s="27">
        <f>SUM(B273:G273)</f>
        <v>61802</v>
      </c>
      <c r="DH273" s="27">
        <f t="shared" si="154"/>
        <v>37.328889032717385</v>
      </c>
      <c r="DI273" s="1">
        <f t="shared" si="155"/>
        <v>1.385068444386913</v>
      </c>
      <c r="DJ273" s="3">
        <f t="shared" si="156"/>
        <v>52.768518818161226</v>
      </c>
      <c r="DK273" s="1">
        <f t="shared" si="157"/>
        <v>7.9058930131710952</v>
      </c>
      <c r="DL273" s="1">
        <f t="shared" si="158"/>
        <v>0.61163069156337979</v>
      </c>
      <c r="DM273" s="27" t="s">
        <v>619</v>
      </c>
    </row>
    <row r="274" spans="1:117" x14ac:dyDescent="0.2">
      <c r="A274" s="27" t="s">
        <v>86</v>
      </c>
      <c r="C274" s="51">
        <v>20932</v>
      </c>
      <c r="D274" s="51">
        <v>1507</v>
      </c>
      <c r="E274" s="47">
        <v>34638</v>
      </c>
      <c r="F274" s="45">
        <v>7030</v>
      </c>
      <c r="G274" s="35">
        <v>401</v>
      </c>
      <c r="H274" s="27">
        <f>SUM(B274:G274)</f>
        <v>64508</v>
      </c>
      <c r="DH274" s="27">
        <f t="shared" si="154"/>
        <v>32.448688534755377</v>
      </c>
      <c r="DI274" s="1">
        <f t="shared" si="155"/>
        <v>2.3361443541886278</v>
      </c>
      <c r="DJ274" s="31">
        <f t="shared" si="156"/>
        <v>53.695665653872389</v>
      </c>
      <c r="DK274" s="27">
        <f t="shared" si="157"/>
        <v>10.897873132014634</v>
      </c>
      <c r="DL274" s="1">
        <f t="shared" si="158"/>
        <v>0.62162832516897126</v>
      </c>
      <c r="DM274" s="27" t="s">
        <v>620</v>
      </c>
    </row>
    <row r="275" spans="1:117" x14ac:dyDescent="0.2">
      <c r="A275" s="2" t="s">
        <v>765</v>
      </c>
      <c r="B275" s="27"/>
      <c r="C275" s="25">
        <f>SUM(C267:C274)</f>
        <v>128973</v>
      </c>
      <c r="D275" s="25">
        <f>SUM(D266:D274)</f>
        <v>6959</v>
      </c>
      <c r="E275" s="25">
        <f>SUM(E267:E274)</f>
        <v>209517</v>
      </c>
      <c r="F275" s="25">
        <f>SUM(F267:F274)</f>
        <v>44124</v>
      </c>
      <c r="G275" s="25">
        <f>SUM(G267:G274)</f>
        <v>3055</v>
      </c>
      <c r="H275" s="27">
        <f>SUM(B275:G275)</f>
        <v>392628</v>
      </c>
      <c r="BY275" s="27"/>
      <c r="BZ275" s="27"/>
      <c r="CA275" s="27">
        <v>8</v>
      </c>
      <c r="CB275" s="27"/>
      <c r="CC275" s="27"/>
      <c r="CD275" s="27"/>
      <c r="CE275" s="27"/>
      <c r="CF275" s="27"/>
      <c r="CG275" s="27">
        <v>5</v>
      </c>
      <c r="CH275" s="27"/>
      <c r="CI275" s="27"/>
      <c r="CJ275" s="27"/>
      <c r="CK275" s="27">
        <v>2</v>
      </c>
      <c r="CL275" s="27"/>
      <c r="CM275" s="27"/>
      <c r="CN275" s="27">
        <v>1</v>
      </c>
      <c r="CO275" s="27"/>
      <c r="CP275" s="2">
        <f>CE275+CK275</f>
        <v>2</v>
      </c>
      <c r="CQ275" s="2">
        <f>CF275+CL275</f>
        <v>0</v>
      </c>
      <c r="CR275" s="2">
        <f>CG275+CM275</f>
        <v>5</v>
      </c>
      <c r="CS275" s="2">
        <f>CH275+CN275</f>
        <v>1</v>
      </c>
      <c r="CT275" s="2" t="s">
        <v>25</v>
      </c>
      <c r="CU275" s="27"/>
      <c r="CV275" s="27">
        <f>8*C275/(C275+D275+E275+F275)</f>
        <v>2.6484997676943731</v>
      </c>
      <c r="CW275" s="27">
        <f>8*D275/(C275+D275+E275+F275)</f>
        <v>0.14290518080051748</v>
      </c>
      <c r="CX275" s="27">
        <f>8*E275/(C275+D275+E275+F275)</f>
        <v>4.3024952961319185</v>
      </c>
      <c r="CY275" s="27">
        <f>8*F275/(C275+D275+E275+F275)</f>
        <v>0.90609975537319065</v>
      </c>
      <c r="CZ275" s="27"/>
      <c r="DH275" s="1">
        <f t="shared" si="154"/>
        <v>32.848650631131761</v>
      </c>
      <c r="DI275" s="1">
        <f t="shared" si="155"/>
        <v>1.7724156198742831</v>
      </c>
      <c r="DJ275" s="1">
        <f t="shared" si="156"/>
        <v>53.362725022158379</v>
      </c>
      <c r="DK275" s="1">
        <f t="shared" si="157"/>
        <v>11.238118524404781</v>
      </c>
      <c r="DL275" s="1">
        <f t="shared" si="158"/>
        <v>0.77809020243079963</v>
      </c>
      <c r="DM275" s="3" t="s">
        <v>25</v>
      </c>
    </row>
    <row r="276" spans="1:117" x14ac:dyDescent="0.2">
      <c r="A276" s="27" t="s">
        <v>26</v>
      </c>
      <c r="B276" s="27"/>
      <c r="C276" s="25"/>
      <c r="D276" s="25"/>
      <c r="E276" s="25"/>
      <c r="F276" s="25"/>
      <c r="G276" s="25"/>
      <c r="H276" s="27"/>
      <c r="BY276" s="27"/>
      <c r="BZ276" s="27"/>
      <c r="CA276" s="27"/>
      <c r="CB276" s="27"/>
      <c r="CC276" s="27"/>
      <c r="CD276" s="27"/>
      <c r="CE276" s="27"/>
      <c r="CF276" s="27"/>
      <c r="CG276" s="27"/>
      <c r="CH276" s="27"/>
      <c r="CI276" s="27"/>
      <c r="CJ276" s="27"/>
      <c r="CK276" s="27"/>
      <c r="CL276" s="27"/>
      <c r="CM276" s="27"/>
      <c r="CN276" s="27"/>
      <c r="CO276" s="27"/>
      <c r="CP276" s="2"/>
      <c r="CQ276" s="2"/>
      <c r="CR276" s="2"/>
      <c r="CS276" s="2"/>
      <c r="CT276" s="27"/>
      <c r="CU276" s="27"/>
      <c r="CV276" s="27">
        <f>3*C275/(C275+D275+F275)</f>
        <v>2.148881459101613</v>
      </c>
      <c r="CW276" s="27">
        <f>3*D275/(C275+D275+F275)</f>
        <v>0.11594726085217932</v>
      </c>
      <c r="CX276" s="27"/>
      <c r="CY276" s="27">
        <f>3*F275/(C275+D275+F275)</f>
        <v>0.7351712800462078</v>
      </c>
      <c r="CZ276" s="27"/>
      <c r="DH276" s="1"/>
      <c r="DI276" s="1"/>
      <c r="DJ276" s="1"/>
      <c r="DK276" s="1"/>
      <c r="DL276" s="1"/>
      <c r="DM276" s="3" t="s">
        <v>396</v>
      </c>
    </row>
    <row r="277" spans="1:117" x14ac:dyDescent="0.2">
      <c r="A277" s="27" t="s">
        <v>782</v>
      </c>
      <c r="B277" s="27"/>
      <c r="C277" s="25">
        <f>SUM(C253,C264,C275)</f>
        <v>307794</v>
      </c>
      <c r="D277" s="25">
        <f t="shared" ref="D277:G277" si="159">SUM(D253,D264,D275)</f>
        <v>27023</v>
      </c>
      <c r="E277" s="25">
        <f t="shared" si="159"/>
        <v>614855</v>
      </c>
      <c r="F277" s="25">
        <f t="shared" si="159"/>
        <v>225233</v>
      </c>
      <c r="G277" s="25">
        <f t="shared" si="159"/>
        <v>10449</v>
      </c>
      <c r="H277" s="27">
        <f>SUM(B277:G277)</f>
        <v>1185354</v>
      </c>
      <c r="BY277" s="27"/>
      <c r="BZ277" s="27"/>
      <c r="CA277" s="27"/>
      <c r="CB277" s="27"/>
      <c r="CC277" s="27"/>
      <c r="CD277" s="27"/>
      <c r="CE277" s="27"/>
      <c r="CF277" s="27"/>
      <c r="CG277" s="27"/>
      <c r="CH277" s="27"/>
      <c r="CI277" s="27"/>
      <c r="CJ277" s="27"/>
      <c r="CK277" s="27"/>
      <c r="CL277" s="27"/>
      <c r="CM277" s="27"/>
      <c r="CN277" s="27"/>
      <c r="CO277" s="27"/>
      <c r="CP277" s="2"/>
      <c r="CQ277" s="2"/>
      <c r="CR277" s="2"/>
      <c r="CS277" s="2"/>
      <c r="CT277" s="27"/>
      <c r="CU277" s="27"/>
      <c r="CV277" s="27"/>
      <c r="CW277" s="27"/>
      <c r="CX277" s="27"/>
      <c r="CY277" s="27"/>
      <c r="CZ277" s="27"/>
      <c r="DH277" s="1">
        <f t="shared" ref="DH277" si="160">100*C277/H277</f>
        <v>25.96642015802874</v>
      </c>
      <c r="DI277" s="1">
        <f t="shared" ref="DI277" si="161">100*D277/H277</f>
        <v>2.2797409044049286</v>
      </c>
      <c r="DJ277" s="1">
        <f t="shared" ref="DJ277" si="162">100*E277/H277</f>
        <v>51.87100224911714</v>
      </c>
      <c r="DK277" s="1">
        <f t="shared" ref="DK277" si="163">100*F277/H277</f>
        <v>19.001327873361038</v>
      </c>
      <c r="DL277" s="1">
        <f t="shared" ref="DL277" si="164">100*G277/H277</f>
        <v>0.88150881508815093</v>
      </c>
      <c r="DM277" s="3"/>
    </row>
    <row r="278" spans="1:117" x14ac:dyDescent="0.2">
      <c r="A278" s="19"/>
      <c r="C278" s="43" t="s">
        <v>9</v>
      </c>
      <c r="D278" s="43" t="s">
        <v>10</v>
      </c>
      <c r="E278" s="43" t="s">
        <v>11</v>
      </c>
      <c r="F278" s="12" t="s">
        <v>12</v>
      </c>
      <c r="G278" s="12" t="s">
        <v>13</v>
      </c>
      <c r="H278" s="12" t="s">
        <v>14</v>
      </c>
      <c r="BY278" s="12" t="s">
        <v>16</v>
      </c>
      <c r="BZ278" s="1" t="s">
        <v>17</v>
      </c>
      <c r="CA278" s="12" t="s">
        <v>18</v>
      </c>
      <c r="CB278" s="12" t="s">
        <v>19</v>
      </c>
      <c r="CE278" s="27" t="s">
        <v>22</v>
      </c>
      <c r="CF278" s="27" t="s">
        <v>17</v>
      </c>
      <c r="CG278" s="27" t="s">
        <v>11</v>
      </c>
      <c r="CH278" s="27" t="s">
        <v>12</v>
      </c>
      <c r="CK278" s="12" t="s">
        <v>22</v>
      </c>
      <c r="CL278" s="12" t="s">
        <v>17</v>
      </c>
      <c r="CM278" s="12" t="s">
        <v>11</v>
      </c>
      <c r="CN278" s="12" t="s">
        <v>12</v>
      </c>
      <c r="CP278" s="17" t="s">
        <v>16</v>
      </c>
      <c r="CQ278" s="17" t="s">
        <v>23</v>
      </c>
      <c r="CR278" s="17" t="s">
        <v>18</v>
      </c>
      <c r="CS278" s="17" t="s">
        <v>19</v>
      </c>
      <c r="CZ278" s="27"/>
      <c r="DH278" s="1" t="s">
        <v>22</v>
      </c>
      <c r="DI278" s="1" t="s">
        <v>17</v>
      </c>
      <c r="DJ278" s="1" t="s">
        <v>11</v>
      </c>
      <c r="DK278" s="1" t="s">
        <v>12</v>
      </c>
      <c r="DL278" s="1" t="s">
        <v>13</v>
      </c>
    </row>
    <row r="279" spans="1:117" x14ac:dyDescent="0.2">
      <c r="A279" s="19"/>
      <c r="C279" s="43"/>
      <c r="D279" s="43">
        <v>0</v>
      </c>
      <c r="E279" s="43"/>
      <c r="F279" s="12"/>
      <c r="G279" s="12"/>
      <c r="H279" s="12"/>
      <c r="BY279" s="12"/>
      <c r="CA279" s="12"/>
      <c r="CB279" s="12"/>
      <c r="CE279" s="27"/>
      <c r="CF279" s="27"/>
      <c r="CG279" s="27"/>
      <c r="CH279" s="27"/>
      <c r="CK279" s="12"/>
      <c r="CL279" s="12"/>
      <c r="CM279" s="12"/>
      <c r="CN279" s="12"/>
      <c r="CP279" s="17"/>
      <c r="CQ279" s="17"/>
      <c r="CR279" s="17"/>
      <c r="CS279" s="17"/>
      <c r="CV279" s="27"/>
      <c r="CW279" s="27"/>
      <c r="CX279" s="27"/>
      <c r="CY279" s="27"/>
      <c r="CZ279" s="27"/>
      <c r="DH279" s="1"/>
      <c r="DI279" s="1"/>
      <c r="DJ279" s="1"/>
      <c r="DK279" s="1"/>
      <c r="DL279" s="1"/>
    </row>
    <row r="280" spans="1:117" x14ac:dyDescent="0.2">
      <c r="A280" s="27" t="s">
        <v>87</v>
      </c>
      <c r="C280" s="51">
        <v>13068</v>
      </c>
      <c r="D280" s="23">
        <v>674</v>
      </c>
      <c r="E280" s="47">
        <v>24256</v>
      </c>
      <c r="F280" s="45">
        <v>5400</v>
      </c>
      <c r="G280" s="35"/>
      <c r="H280" s="1">
        <f t="shared" ref="H280:H291" si="165">SUM(B280:G280)</f>
        <v>43398</v>
      </c>
      <c r="DH280" s="27">
        <f t="shared" ref="DH280:DH299" si="166">100*C280/H280</f>
        <v>30.111986727498962</v>
      </c>
      <c r="DI280" s="1">
        <f t="shared" ref="DI280:DI299" si="167">100*D280/H280</f>
        <v>1.5530669616111341</v>
      </c>
      <c r="DJ280" s="31">
        <f t="shared" ref="DJ280:DJ299" si="168">100*E280/H280</f>
        <v>55.891976588782896</v>
      </c>
      <c r="DK280" s="27">
        <f t="shared" ref="DK280:DK299" si="169">100*F280/H280</f>
        <v>12.44296972210701</v>
      </c>
      <c r="DL280" s="1">
        <f t="shared" ref="DL280:DL299" si="170">100*G280/H280</f>
        <v>0</v>
      </c>
      <c r="DM280" s="27" t="s">
        <v>489</v>
      </c>
    </row>
    <row r="281" spans="1:117" x14ac:dyDescent="0.2">
      <c r="A281" s="27" t="s">
        <v>165</v>
      </c>
      <c r="C281" s="51">
        <v>15888</v>
      </c>
      <c r="D281" s="23">
        <v>915</v>
      </c>
      <c r="E281" s="47">
        <v>23297</v>
      </c>
      <c r="F281" s="45">
        <v>7946</v>
      </c>
      <c r="G281" s="46">
        <v>120</v>
      </c>
      <c r="H281" s="1">
        <f>SUM(B281:G281)</f>
        <v>48166</v>
      </c>
      <c r="DH281" s="27">
        <f>100*C281/H281</f>
        <v>32.985923680604579</v>
      </c>
      <c r="DI281" s="27">
        <f>100*D281/H281</f>
        <v>1.8996802723913133</v>
      </c>
      <c r="DJ281" s="3">
        <f>100*E281/H281</f>
        <v>48.368143503716311</v>
      </c>
      <c r="DK281" s="27">
        <f>100*F281/H281</f>
        <v>16.497114146908608</v>
      </c>
      <c r="DL281" s="1">
        <f>100*G281/H281</f>
        <v>0.24913839637918864</v>
      </c>
      <c r="DM281" s="27" t="s">
        <v>674</v>
      </c>
    </row>
    <row r="282" spans="1:117" x14ac:dyDescent="0.2">
      <c r="A282" s="27" t="s">
        <v>337</v>
      </c>
      <c r="C282" s="51">
        <v>13345</v>
      </c>
      <c r="D282" s="23">
        <v>844</v>
      </c>
      <c r="E282" s="47">
        <v>19277</v>
      </c>
      <c r="F282" s="45">
        <v>5993</v>
      </c>
      <c r="G282" s="46">
        <v>173</v>
      </c>
      <c r="H282" s="1">
        <f>SUM(B282:G282)</f>
        <v>39632</v>
      </c>
      <c r="DH282" s="27">
        <f>100*C282/H282</f>
        <v>33.672285022204278</v>
      </c>
      <c r="DI282" s="1">
        <f>100*D282/H282</f>
        <v>2.1295922486879291</v>
      </c>
      <c r="DJ282" s="31">
        <f>100*E282/H282</f>
        <v>48.639987888574886</v>
      </c>
      <c r="DK282" s="27">
        <f>100*F282/H282</f>
        <v>15.121618893823173</v>
      </c>
      <c r="DL282" s="1">
        <f>100*G282/H282</f>
        <v>0.43651594670972949</v>
      </c>
      <c r="DM282" s="28" t="s">
        <v>676</v>
      </c>
    </row>
    <row r="283" spans="1:117" x14ac:dyDescent="0.2">
      <c r="A283" s="27" t="s">
        <v>338</v>
      </c>
      <c r="C283" s="51">
        <v>15929</v>
      </c>
      <c r="D283" s="51">
        <v>1011</v>
      </c>
      <c r="E283" s="47">
        <v>23681</v>
      </c>
      <c r="F283" s="45">
        <v>4843</v>
      </c>
      <c r="G283" s="35"/>
      <c r="H283" s="1">
        <f t="shared" si="165"/>
        <v>45464</v>
      </c>
      <c r="DH283" s="2">
        <f t="shared" si="166"/>
        <v>35.036512405419671</v>
      </c>
      <c r="DI283" s="1">
        <f t="shared" si="167"/>
        <v>2.2237374626077777</v>
      </c>
      <c r="DJ283" s="31">
        <f t="shared" si="168"/>
        <v>52.087365827907796</v>
      </c>
      <c r="DK283" s="27">
        <f t="shared" si="169"/>
        <v>10.652384304064755</v>
      </c>
      <c r="DL283" s="1">
        <f t="shared" si="170"/>
        <v>0</v>
      </c>
      <c r="DM283" s="27" t="s">
        <v>801</v>
      </c>
    </row>
    <row r="284" spans="1:117" x14ac:dyDescent="0.2">
      <c r="A284" s="27" t="s">
        <v>170</v>
      </c>
      <c r="C284" s="51">
        <v>11701</v>
      </c>
      <c r="D284" s="23">
        <v>737</v>
      </c>
      <c r="E284" s="47">
        <v>26165</v>
      </c>
      <c r="F284" s="45">
        <v>5450</v>
      </c>
      <c r="G284" s="46">
        <v>203</v>
      </c>
      <c r="H284" s="1">
        <f>SUM(B284:G284)</f>
        <v>44256</v>
      </c>
      <c r="DH284" s="27">
        <f>100*C284/H284</f>
        <v>26.439352856109906</v>
      </c>
      <c r="DI284" s="1">
        <f>100*D284/H284</f>
        <v>1.6653109182935648</v>
      </c>
      <c r="DJ284" s="31">
        <f>100*E284/H284</f>
        <v>59.121926970354302</v>
      </c>
      <c r="DK284" s="27">
        <f>100*F284/H284</f>
        <v>12.314714389009399</v>
      </c>
      <c r="DL284" s="1">
        <f>100*G284/H284</f>
        <v>0.45869486623282718</v>
      </c>
      <c r="DM284" s="27" t="s">
        <v>675</v>
      </c>
    </row>
    <row r="285" spans="1:117" x14ac:dyDescent="0.2">
      <c r="A285" s="27" t="s">
        <v>168</v>
      </c>
      <c r="C285" s="51">
        <v>22621</v>
      </c>
      <c r="D285" s="51">
        <v>1293</v>
      </c>
      <c r="E285" s="47">
        <v>26792</v>
      </c>
      <c r="F285" s="45">
        <v>5040</v>
      </c>
      <c r="G285" s="46">
        <v>253</v>
      </c>
      <c r="H285" s="1">
        <f>SUM(B285:G285)</f>
        <v>55999</v>
      </c>
      <c r="DH285" s="2">
        <f>100*C285/H285</f>
        <v>40.395364202932193</v>
      </c>
      <c r="DI285" s="27">
        <f>100*D285/H285</f>
        <v>2.308969803032197</v>
      </c>
      <c r="DJ285" s="31">
        <f>100*E285/H285</f>
        <v>47.843711494848122</v>
      </c>
      <c r="DK285" s="1">
        <f>100*F285/H285</f>
        <v>9.0001607171556639</v>
      </c>
      <c r="DL285" s="1">
        <f>100*G285/H285</f>
        <v>0.45179378203182202</v>
      </c>
      <c r="DM285" s="27" t="s">
        <v>800</v>
      </c>
    </row>
    <row r="286" spans="1:117" x14ac:dyDescent="0.2">
      <c r="A286" s="27" t="s">
        <v>166</v>
      </c>
      <c r="C286" s="51">
        <v>10642</v>
      </c>
      <c r="D286" s="23">
        <v>512</v>
      </c>
      <c r="E286" s="47">
        <v>23652</v>
      </c>
      <c r="F286" s="45">
        <v>10400</v>
      </c>
      <c r="G286" s="35"/>
      <c r="H286" s="1">
        <f t="shared" si="165"/>
        <v>45206</v>
      </c>
      <c r="DH286" s="27">
        <f t="shared" si="166"/>
        <v>23.541122859797373</v>
      </c>
      <c r="DI286" s="1">
        <f t="shared" si="167"/>
        <v>1.1325930186258462</v>
      </c>
      <c r="DJ286" s="3">
        <f t="shared" si="168"/>
        <v>52.320488430739282</v>
      </c>
      <c r="DK286" s="2">
        <f t="shared" si="169"/>
        <v>23.005795690837498</v>
      </c>
      <c r="DL286" s="1">
        <f t="shared" si="170"/>
        <v>0</v>
      </c>
      <c r="DM286" s="27" t="s">
        <v>490</v>
      </c>
    </row>
    <row r="287" spans="1:117" x14ac:dyDescent="0.2">
      <c r="A287" s="2" t="s">
        <v>783</v>
      </c>
      <c r="C287" s="7">
        <f>SUM(C279:C286)</f>
        <v>103194</v>
      </c>
      <c r="D287" s="7">
        <f>SUM(D279:D286)</f>
        <v>5986</v>
      </c>
      <c r="E287" s="7">
        <f>SUM(E279:E286)</f>
        <v>167120</v>
      </c>
      <c r="F287" s="7">
        <f>SUM(F279:F286)</f>
        <v>45072</v>
      </c>
      <c r="G287" s="7">
        <f>SUM(G279:G286)</f>
        <v>749</v>
      </c>
      <c r="H287" s="27">
        <f>SUM(B287:G287)</f>
        <v>322121</v>
      </c>
      <c r="BY287" s="1">
        <v>0</v>
      </c>
      <c r="CA287" s="1">
        <v>7</v>
      </c>
      <c r="CB287" s="27" t="s">
        <v>25</v>
      </c>
      <c r="CE287" s="27">
        <v>0</v>
      </c>
      <c r="CG287" s="1">
        <v>4</v>
      </c>
      <c r="CK287" s="1">
        <v>2</v>
      </c>
      <c r="CN287" s="1">
        <v>1</v>
      </c>
      <c r="CP287" s="2">
        <f>CE287+CK287</f>
        <v>2</v>
      </c>
      <c r="CQ287" s="2">
        <f>CF287+CL287</f>
        <v>0</v>
      </c>
      <c r="CR287" s="2">
        <f>CG287+CM287</f>
        <v>4</v>
      </c>
      <c r="CS287" s="2">
        <f>CH287+CN287</f>
        <v>1</v>
      </c>
      <c r="CV287" s="1">
        <f>7*C287/(B287+C287+D287+E287+F287)</f>
        <v>2.2477316007617341</v>
      </c>
      <c r="CW287" s="1">
        <f>7*D287/(B287+C287+D287+E287+F287)</f>
        <v>0.13038472548946392</v>
      </c>
      <c r="CX287" s="1">
        <f>7*E287/(B287+C287+D287+E287+F287)</f>
        <v>3.6401428873703994</v>
      </c>
      <c r="CY287" s="1">
        <f>7*F287/(B287+C287+D287+E287+F287)</f>
        <v>0.98174078637840256</v>
      </c>
      <c r="DH287" s="27">
        <f t="shared" si="166"/>
        <v>32.035787794027712</v>
      </c>
      <c r="DI287" s="1">
        <f t="shared" si="167"/>
        <v>1.8583079029308862</v>
      </c>
      <c r="DJ287" s="27">
        <f t="shared" si="168"/>
        <v>51.881125415604693</v>
      </c>
      <c r="DK287" s="1">
        <f t="shared" si="169"/>
        <v>13.99225756780837</v>
      </c>
      <c r="DL287" s="1">
        <f t="shared" si="170"/>
        <v>0.23252131962833841</v>
      </c>
      <c r="DM287" s="3" t="s">
        <v>25</v>
      </c>
    </row>
    <row r="288" spans="1:117" x14ac:dyDescent="0.2">
      <c r="A288" s="27" t="s">
        <v>26</v>
      </c>
      <c r="C288" s="51"/>
      <c r="D288" s="23"/>
      <c r="E288" s="47"/>
      <c r="F288" s="45"/>
      <c r="G288" s="46"/>
      <c r="CV288" s="27">
        <f>3*C287/(C287+D287+F287)</f>
        <v>2.0069885641677256</v>
      </c>
      <c r="CW288" s="27">
        <f>3*D287/(C287+D287+F287)</f>
        <v>0.11641988434509763</v>
      </c>
      <c r="CX288" s="27"/>
      <c r="CY288" s="27">
        <f>3*F287/(C287+D287+F287)</f>
        <v>0.87659155148717682</v>
      </c>
      <c r="DH288" s="27"/>
      <c r="DI288" s="1"/>
      <c r="DJ288" s="31"/>
      <c r="DK288" s="27"/>
      <c r="DL288" s="1"/>
      <c r="DM288" s="3" t="s">
        <v>25</v>
      </c>
    </row>
    <row r="289" spans="1:117" x14ac:dyDescent="0.2">
      <c r="A289" s="2" t="s">
        <v>818</v>
      </c>
      <c r="C289" s="7">
        <f>SUM(C280:C283,C286)</f>
        <v>68872</v>
      </c>
      <c r="D289" s="7">
        <f t="shared" ref="D289:G289" si="171">SUM(D280:D283,D286)</f>
        <v>3956</v>
      </c>
      <c r="E289" s="7">
        <f t="shared" si="171"/>
        <v>114163</v>
      </c>
      <c r="F289" s="7">
        <f t="shared" si="171"/>
        <v>34582</v>
      </c>
      <c r="G289" s="7">
        <f t="shared" si="171"/>
        <v>293</v>
      </c>
      <c r="H289" s="27">
        <f>SUM(B289:G289)</f>
        <v>221866</v>
      </c>
      <c r="CV289" s="1">
        <f>5*C289/(B289+C289+D289+E289+F289)</f>
        <v>1.554160479841858</v>
      </c>
      <c r="CW289" s="1">
        <f>5*D289/(B289+C289+D289+E289+F289)</f>
        <v>8.9270804655801922E-2</v>
      </c>
      <c r="CX289" s="1">
        <f>5*E289/(B289+C289+D289+E289+F289)</f>
        <v>2.57619385033375</v>
      </c>
      <c r="CY289" s="1">
        <f>5*F289/(B289+C289+D289+E289+F289)</f>
        <v>0.78037486516859</v>
      </c>
      <c r="DH289" s="27">
        <f t="shared" ref="DH289" si="172">100*C289/H289</f>
        <v>31.042160583415214</v>
      </c>
      <c r="DI289" s="1">
        <f t="shared" ref="DI289" si="173">100*D289/H289</f>
        <v>1.7830582423625072</v>
      </c>
      <c r="DJ289" s="27">
        <f t="shared" ref="DJ289" si="174">100*E289/H289</f>
        <v>51.45583370142338</v>
      </c>
      <c r="DK289" s="1">
        <f t="shared" ref="DK289" si="175">100*F289/H289</f>
        <v>15.586885777901976</v>
      </c>
      <c r="DL289" s="1">
        <f t="shared" ref="DL289" si="176">100*G289/H289</f>
        <v>0.13206169489691977</v>
      </c>
      <c r="DM289" s="3"/>
    </row>
    <row r="290" spans="1:117" x14ac:dyDescent="0.2">
      <c r="A290" s="27"/>
      <c r="C290" s="51"/>
      <c r="D290" s="23">
        <v>0</v>
      </c>
      <c r="E290" s="47"/>
      <c r="F290" s="45"/>
      <c r="G290" s="46"/>
      <c r="DH290" s="27"/>
      <c r="DI290" s="1"/>
      <c r="DJ290" s="31"/>
      <c r="DK290" s="27"/>
      <c r="DL290" s="1"/>
      <c r="DM290" s="27"/>
    </row>
    <row r="291" spans="1:117" x14ac:dyDescent="0.2">
      <c r="A291" s="27" t="s">
        <v>360</v>
      </c>
      <c r="C291" s="51">
        <v>18353</v>
      </c>
      <c r="D291" s="23">
        <v>766</v>
      </c>
      <c r="E291" s="47">
        <v>28154</v>
      </c>
      <c r="F291" s="45">
        <v>4481</v>
      </c>
      <c r="G291" s="46">
        <v>163</v>
      </c>
      <c r="H291" s="1">
        <f t="shared" si="165"/>
        <v>51917</v>
      </c>
      <c r="DH291" s="27">
        <f t="shared" si="166"/>
        <v>35.350655854537052</v>
      </c>
      <c r="DI291" s="1">
        <f t="shared" si="167"/>
        <v>1.4754319394418014</v>
      </c>
      <c r="DJ291" s="31">
        <f t="shared" si="168"/>
        <v>54.228865304235605</v>
      </c>
      <c r="DK291" s="27">
        <f t="shared" si="169"/>
        <v>8.6310842305988409</v>
      </c>
      <c r="DL291" s="1">
        <f t="shared" si="170"/>
        <v>0.31396267118670185</v>
      </c>
      <c r="DM291" s="27" t="s">
        <v>491</v>
      </c>
    </row>
    <row r="292" spans="1:117" x14ac:dyDescent="0.2">
      <c r="A292" s="27" t="s">
        <v>169</v>
      </c>
      <c r="C292" s="51">
        <v>24435</v>
      </c>
      <c r="D292" s="51">
        <v>1397</v>
      </c>
      <c r="E292" s="47">
        <v>28279</v>
      </c>
      <c r="F292" s="45">
        <v>4735</v>
      </c>
      <c r="G292" s="35">
        <v>427</v>
      </c>
      <c r="H292" s="1">
        <f t="shared" ref="H292:H301" si="177">SUM(B292:G292)</f>
        <v>59273</v>
      </c>
      <c r="DH292" s="2">
        <f t="shared" si="166"/>
        <v>41.224503568235114</v>
      </c>
      <c r="DI292" s="1">
        <f t="shared" si="167"/>
        <v>2.3568909959003257</v>
      </c>
      <c r="DJ292" s="3">
        <f t="shared" si="168"/>
        <v>47.709749801764715</v>
      </c>
      <c r="DK292" s="1">
        <f t="shared" si="169"/>
        <v>7.9884601757967371</v>
      </c>
      <c r="DL292" s="1">
        <f t="shared" si="170"/>
        <v>0.72039545830310592</v>
      </c>
      <c r="DM292" s="27" t="s">
        <v>492</v>
      </c>
    </row>
    <row r="293" spans="1:117" x14ac:dyDescent="0.2">
      <c r="A293" s="27" t="s">
        <v>339</v>
      </c>
      <c r="C293" s="51">
        <v>17431</v>
      </c>
      <c r="D293" s="51">
        <v>1129</v>
      </c>
      <c r="E293" s="47">
        <v>28372</v>
      </c>
      <c r="F293" s="45">
        <v>4920</v>
      </c>
      <c r="G293" s="35"/>
      <c r="H293" s="1">
        <f t="shared" si="177"/>
        <v>51852</v>
      </c>
      <c r="DH293" s="27">
        <f t="shared" si="166"/>
        <v>33.616832523335646</v>
      </c>
      <c r="DI293" s="1">
        <f t="shared" si="167"/>
        <v>2.1773509218545088</v>
      </c>
      <c r="DJ293" s="31">
        <f t="shared" si="168"/>
        <v>54.717272236365041</v>
      </c>
      <c r="DK293" s="1">
        <f t="shared" si="169"/>
        <v>9.4885443184448039</v>
      </c>
      <c r="DL293" s="1">
        <f t="shared" si="170"/>
        <v>0</v>
      </c>
      <c r="DM293" s="27" t="s">
        <v>678</v>
      </c>
    </row>
    <row r="294" spans="1:117" x14ac:dyDescent="0.2">
      <c r="A294" s="27" t="s">
        <v>167</v>
      </c>
      <c r="C294" s="51">
        <v>21716</v>
      </c>
      <c r="D294" s="23">
        <v>905</v>
      </c>
      <c r="E294" s="47">
        <v>27520</v>
      </c>
      <c r="F294" s="45">
        <v>5206</v>
      </c>
      <c r="G294" s="35"/>
      <c r="H294" s="1">
        <f>SUM(B294:G294)</f>
        <v>55347</v>
      </c>
      <c r="DH294" s="27">
        <f t="shared" si="166"/>
        <v>39.23609229045838</v>
      </c>
      <c r="DI294" s="1">
        <f t="shared" si="167"/>
        <v>1.6351383092127847</v>
      </c>
      <c r="DJ294" s="3">
        <f t="shared" si="168"/>
        <v>49.722658861365566</v>
      </c>
      <c r="DK294" s="27">
        <f t="shared" si="169"/>
        <v>9.4061105389632687</v>
      </c>
      <c r="DL294" s="1">
        <f t="shared" si="170"/>
        <v>0</v>
      </c>
      <c r="DM294" s="27" t="s">
        <v>679</v>
      </c>
    </row>
    <row r="295" spans="1:117" x14ac:dyDescent="0.2">
      <c r="A295" s="27" t="s">
        <v>340</v>
      </c>
      <c r="C295" s="47">
        <v>22378</v>
      </c>
      <c r="D295" s="51">
        <v>1131</v>
      </c>
      <c r="E295" s="51">
        <v>19940</v>
      </c>
      <c r="F295" s="45">
        <v>5366</v>
      </c>
      <c r="G295" s="46">
        <v>493</v>
      </c>
      <c r="H295" s="1">
        <f>SUM(B295:G295)</f>
        <v>49308</v>
      </c>
      <c r="DH295" s="31">
        <f t="shared" si="166"/>
        <v>45.384116167761825</v>
      </c>
      <c r="DI295" s="1">
        <f t="shared" si="167"/>
        <v>2.2937454368459478</v>
      </c>
      <c r="DJ295" s="27">
        <f t="shared" si="168"/>
        <v>40.43968524377383</v>
      </c>
      <c r="DK295" s="2">
        <f t="shared" si="169"/>
        <v>10.882615397095806</v>
      </c>
      <c r="DL295" s="1">
        <f t="shared" si="170"/>
        <v>0.99983775452259271</v>
      </c>
      <c r="DM295" s="27" t="s">
        <v>677</v>
      </c>
    </row>
    <row r="296" spans="1:117" x14ac:dyDescent="0.2">
      <c r="A296" s="27" t="s">
        <v>203</v>
      </c>
      <c r="C296" s="51">
        <v>26342</v>
      </c>
      <c r="D296" s="23">
        <v>968</v>
      </c>
      <c r="E296" s="47">
        <v>28415</v>
      </c>
      <c r="F296" s="45">
        <v>4405</v>
      </c>
      <c r="G296" s="46">
        <v>666</v>
      </c>
      <c r="H296" s="1">
        <f>SUM(B296:G296)</f>
        <v>60796</v>
      </c>
      <c r="DH296" s="2">
        <f t="shared" si="166"/>
        <v>43.328508454503584</v>
      </c>
      <c r="DI296" s="1">
        <f t="shared" si="167"/>
        <v>1.5922100138166986</v>
      </c>
      <c r="DJ296" s="3">
        <f t="shared" si="168"/>
        <v>46.738272254753603</v>
      </c>
      <c r="DK296" s="18">
        <f t="shared" si="169"/>
        <v>7.2455424698993358</v>
      </c>
      <c r="DL296" s="1">
        <f t="shared" si="170"/>
        <v>1.0954668070267781</v>
      </c>
      <c r="DM296" s="27" t="s">
        <v>493</v>
      </c>
    </row>
    <row r="297" spans="1:117" x14ac:dyDescent="0.2">
      <c r="A297" s="27" t="s">
        <v>88</v>
      </c>
      <c r="C297" s="51">
        <v>27497</v>
      </c>
      <c r="D297" s="51">
        <v>1420</v>
      </c>
      <c r="E297" s="47">
        <v>31956</v>
      </c>
      <c r="F297" s="45">
        <v>3830</v>
      </c>
      <c r="H297" s="1">
        <f t="shared" si="177"/>
        <v>64703</v>
      </c>
      <c r="DH297" s="27">
        <f t="shared" si="166"/>
        <v>42.497256695980091</v>
      </c>
      <c r="DI297" s="1">
        <f t="shared" si="167"/>
        <v>2.1946432159250731</v>
      </c>
      <c r="DJ297" s="31">
        <f t="shared" si="168"/>
        <v>49.38874549866312</v>
      </c>
      <c r="DK297" s="1">
        <f t="shared" si="169"/>
        <v>5.9193545894317108</v>
      </c>
      <c r="DL297" s="1">
        <f t="shared" si="170"/>
        <v>0</v>
      </c>
      <c r="DM297" s="27" t="s">
        <v>802</v>
      </c>
    </row>
    <row r="298" spans="1:117" x14ac:dyDescent="0.2">
      <c r="A298" s="27" t="s">
        <v>90</v>
      </c>
      <c r="C298" s="51">
        <v>29780</v>
      </c>
      <c r="D298" s="51">
        <v>1710</v>
      </c>
      <c r="E298" s="47">
        <v>32229</v>
      </c>
      <c r="F298" s="51">
        <v>6381</v>
      </c>
      <c r="G298" s="35"/>
      <c r="H298" s="1">
        <f>SUM(B298:G298)</f>
        <v>70100</v>
      </c>
      <c r="DH298" s="27">
        <f>100*C298/H298</f>
        <v>42.48216833095578</v>
      </c>
      <c r="DI298" s="1">
        <f>100*D298/H298</f>
        <v>2.4393723252496433</v>
      </c>
      <c r="DJ298" s="3">
        <f>100*E298/H298</f>
        <v>45.975748930099854</v>
      </c>
      <c r="DK298" s="27">
        <f>100*F298/H298</f>
        <v>9.1027104136947212</v>
      </c>
      <c r="DL298" s="1">
        <f>100*G298/H298</f>
        <v>0</v>
      </c>
      <c r="DM298" s="28" t="s">
        <v>497</v>
      </c>
    </row>
    <row r="299" spans="1:117" x14ac:dyDescent="0.2">
      <c r="A299" s="2" t="s">
        <v>784</v>
      </c>
      <c r="B299" s="27"/>
      <c r="C299" s="25">
        <f>SUM(C290:C298)</f>
        <v>187932</v>
      </c>
      <c r="D299" s="25">
        <f>SUM(D290:D298)</f>
        <v>9426</v>
      </c>
      <c r="E299" s="25">
        <f>SUM(E290:E298)</f>
        <v>224865</v>
      </c>
      <c r="F299" s="25">
        <f>SUM(F290:F298)</f>
        <v>39324</v>
      </c>
      <c r="G299" s="25">
        <f>SUM(G290:G298)</f>
        <v>1749</v>
      </c>
      <c r="H299" s="1">
        <f t="shared" si="177"/>
        <v>463296</v>
      </c>
      <c r="BY299" s="27">
        <v>1</v>
      </c>
      <c r="BZ299" s="27"/>
      <c r="CA299" s="27">
        <v>7</v>
      </c>
      <c r="CB299" s="27"/>
      <c r="CC299" s="27"/>
      <c r="CD299" s="27"/>
      <c r="CE299" s="27">
        <v>1</v>
      </c>
      <c r="CF299" s="27"/>
      <c r="CG299" s="27">
        <v>4</v>
      </c>
      <c r="CH299" s="27"/>
      <c r="CI299" s="27"/>
      <c r="CJ299" s="27"/>
      <c r="CK299" s="27">
        <v>2</v>
      </c>
      <c r="CL299" s="27"/>
      <c r="CM299" s="27"/>
      <c r="CN299" s="27">
        <v>1</v>
      </c>
      <c r="CO299" s="27"/>
      <c r="CP299" s="2">
        <f>CE299+CK299</f>
        <v>3</v>
      </c>
      <c r="CQ299" s="2">
        <f>CF299+CL299</f>
        <v>0</v>
      </c>
      <c r="CR299" s="2">
        <f>CG299+CM299</f>
        <v>4</v>
      </c>
      <c r="CS299" s="2">
        <f>CH299+CN299</f>
        <v>1</v>
      </c>
      <c r="CT299" s="2" t="s">
        <v>25</v>
      </c>
      <c r="CU299" s="27"/>
      <c r="CV299" s="27">
        <f>8*C299/(C299+D299+E299+F299)</f>
        <v>3.2574277375868546</v>
      </c>
      <c r="CW299" s="27">
        <f>8*D299/(C299+D299+E299+F299)</f>
        <v>0.16338097745191715</v>
      </c>
      <c r="CX299" s="27">
        <f>8*E299/(C299+D299+E299+F299)</f>
        <v>3.8975878946239493</v>
      </c>
      <c r="CY299" s="27">
        <f>8*F299/(C299+D299+E299+F299)</f>
        <v>0.68160339033727879</v>
      </c>
      <c r="CZ299" s="27"/>
      <c r="DH299" s="1">
        <f t="shared" si="166"/>
        <v>40.564131786158306</v>
      </c>
      <c r="DI299" s="1">
        <f t="shared" si="167"/>
        <v>2.0345524243680067</v>
      </c>
      <c r="DJ299" s="27">
        <f t="shared" si="168"/>
        <v>48.535925196850393</v>
      </c>
      <c r="DK299" s="1">
        <f t="shared" si="169"/>
        <v>8.4878781599668471</v>
      </c>
      <c r="DL299" s="1">
        <f t="shared" si="170"/>
        <v>0.37751243265644424</v>
      </c>
      <c r="DM299" s="3" t="s">
        <v>25</v>
      </c>
    </row>
    <row r="300" spans="1:117" x14ac:dyDescent="0.2">
      <c r="A300" s="27"/>
      <c r="B300" s="27"/>
      <c r="C300" s="25"/>
      <c r="D300" s="25"/>
      <c r="E300" s="25"/>
      <c r="F300" s="25"/>
      <c r="G300" s="25"/>
      <c r="BY300" s="27"/>
      <c r="BZ300" s="27"/>
      <c r="CA300" s="27"/>
      <c r="CB300" s="27"/>
      <c r="CC300" s="27"/>
      <c r="CD300" s="27"/>
      <c r="CE300" s="27"/>
      <c r="CF300" s="27"/>
      <c r="CG300" s="27"/>
      <c r="CH300" s="27"/>
      <c r="CI300" s="27"/>
      <c r="CJ300" s="27"/>
      <c r="CK300" s="27"/>
      <c r="CL300" s="27"/>
      <c r="CM300" s="27"/>
      <c r="CN300" s="27"/>
      <c r="CO300" s="27"/>
      <c r="CP300" s="2"/>
      <c r="CQ300" s="2"/>
      <c r="CR300" s="2"/>
      <c r="CS300" s="2"/>
      <c r="CT300" s="2"/>
      <c r="CU300" s="27"/>
      <c r="CV300" s="27">
        <f>4*C299/(C299+D299+F299)</f>
        <v>3.1761097168352475</v>
      </c>
      <c r="CW300" s="27">
        <f>4*D299/(C299+D299+F299)</f>
        <v>0.15930235505868634</v>
      </c>
      <c r="CX300" s="27"/>
      <c r="CY300" s="27">
        <f>4*F299/(C299+D299+F299)</f>
        <v>0.66458792810606637</v>
      </c>
      <c r="CZ300" s="27"/>
      <c r="DH300" s="1"/>
      <c r="DI300" s="1"/>
      <c r="DJ300" s="27"/>
      <c r="DK300" s="1"/>
      <c r="DL300" s="1"/>
      <c r="DM300" s="3"/>
    </row>
    <row r="301" spans="1:117" x14ac:dyDescent="0.2">
      <c r="A301" s="2" t="s">
        <v>820</v>
      </c>
      <c r="B301" s="27"/>
      <c r="C301" s="25">
        <f>SUM(C284:C285,C290:C294)</f>
        <v>116257</v>
      </c>
      <c r="D301" s="25">
        <f t="shared" ref="D301:G301" si="178">SUM(D284:D285,D290:D294)</f>
        <v>6227</v>
      </c>
      <c r="E301" s="25">
        <f t="shared" si="178"/>
        <v>165282</v>
      </c>
      <c r="F301" s="25">
        <f t="shared" si="178"/>
        <v>29832</v>
      </c>
      <c r="G301" s="25">
        <f t="shared" si="178"/>
        <v>1046</v>
      </c>
      <c r="H301" s="1">
        <f t="shared" si="177"/>
        <v>318644</v>
      </c>
      <c r="BY301" s="27"/>
      <c r="BZ301" s="27"/>
      <c r="CA301" s="27"/>
      <c r="CB301" s="27"/>
      <c r="CC301" s="27"/>
      <c r="CD301" s="27"/>
      <c r="CE301" s="27"/>
      <c r="CF301" s="27"/>
      <c r="CG301" s="27"/>
      <c r="CH301" s="27"/>
      <c r="CI301" s="27"/>
      <c r="CJ301" s="27"/>
      <c r="CK301" s="27"/>
      <c r="CL301" s="27"/>
      <c r="CM301" s="27"/>
      <c r="CN301" s="27"/>
      <c r="CO301" s="27"/>
      <c r="CP301" s="2"/>
      <c r="CQ301" s="2"/>
      <c r="CR301" s="2"/>
      <c r="CS301" s="2"/>
      <c r="CT301" s="2"/>
      <c r="CU301" s="27"/>
      <c r="CV301" s="1">
        <f>6*C301/(B301+C301+D301+E301+F301)</f>
        <v>2.1963047626244498</v>
      </c>
      <c r="CW301" s="1">
        <f>6*D301/(B301+C301+D301+E301+F301)</f>
        <v>0.11763927984433151</v>
      </c>
      <c r="CX301" s="1">
        <f>6*E301/(B301+C301+D301+E301+F301)</f>
        <v>3.122475582339939</v>
      </c>
      <c r="CY301" s="1">
        <f>6*F301/(B301+C301+D301+E301+F301)</f>
        <v>0.56358037519127957</v>
      </c>
      <c r="CZ301" s="27"/>
      <c r="DH301" s="1">
        <f t="shared" ref="DH301" si="179">100*C301/H301</f>
        <v>36.484917337216451</v>
      </c>
      <c r="DI301" s="1">
        <f t="shared" ref="DI301" si="180">100*D301/H301</f>
        <v>1.9542185008975534</v>
      </c>
      <c r="DJ301" s="27">
        <f t="shared" ref="DJ301" si="181">100*E301/H301</f>
        <v>51.870425929877861</v>
      </c>
      <c r="DK301" s="1">
        <f t="shared" ref="DK301" si="182">100*F301/H301</f>
        <v>9.3621722047174902</v>
      </c>
      <c r="DL301" s="1">
        <f t="shared" ref="DL301" si="183">100*G301/H301</f>
        <v>0.32826602729064408</v>
      </c>
      <c r="DM301" s="3"/>
    </row>
    <row r="302" spans="1:117" x14ac:dyDescent="0.2">
      <c r="A302" s="2"/>
      <c r="B302" s="27"/>
      <c r="C302" s="12" t="s">
        <v>9</v>
      </c>
      <c r="D302" s="12" t="s">
        <v>10</v>
      </c>
      <c r="E302" s="12" t="s">
        <v>11</v>
      </c>
      <c r="F302" s="12" t="s">
        <v>12</v>
      </c>
      <c r="G302" s="12" t="s">
        <v>13</v>
      </c>
      <c r="H302" s="12" t="s">
        <v>14</v>
      </c>
      <c r="BY302" s="27"/>
      <c r="BZ302" s="27"/>
      <c r="CA302" s="27"/>
      <c r="CB302" s="27"/>
      <c r="CC302" s="27"/>
      <c r="CD302" s="27"/>
      <c r="CE302" s="27"/>
      <c r="CF302" s="27"/>
      <c r="CG302" s="27"/>
      <c r="CH302" s="27"/>
      <c r="CI302" s="27"/>
      <c r="CJ302" s="27"/>
      <c r="CK302" s="27"/>
      <c r="CL302" s="27"/>
      <c r="CM302" s="27"/>
      <c r="CN302" s="27"/>
      <c r="CO302" s="27"/>
      <c r="CP302" s="2"/>
      <c r="CQ302" s="2"/>
      <c r="CR302" s="2"/>
      <c r="CS302" s="2"/>
      <c r="CT302" s="2"/>
      <c r="CU302" s="27"/>
      <c r="CV302" s="27" t="s">
        <v>25</v>
      </c>
      <c r="CZ302" s="27"/>
      <c r="DH302" s="1"/>
      <c r="DI302" s="1"/>
      <c r="DJ302" s="1"/>
      <c r="DK302" s="1"/>
      <c r="DL302" s="1"/>
      <c r="DM302" s="3" t="s">
        <v>25</v>
      </c>
    </row>
    <row r="303" spans="1:117" x14ac:dyDescent="0.2">
      <c r="A303" s="2"/>
      <c r="D303" s="1">
        <v>0</v>
      </c>
      <c r="BX303" s="2" t="s">
        <v>146</v>
      </c>
      <c r="BY303" s="27"/>
      <c r="BZ303" s="27"/>
      <c r="CA303" s="27"/>
      <c r="CB303" s="27"/>
      <c r="CC303" s="27"/>
      <c r="CD303" s="27"/>
      <c r="CE303" s="1" t="s">
        <v>29</v>
      </c>
      <c r="CK303" s="27" t="s">
        <v>43</v>
      </c>
      <c r="CL303" s="27"/>
      <c r="CM303" s="27"/>
      <c r="CN303" s="27"/>
      <c r="CO303" s="27"/>
      <c r="CP303" s="27"/>
      <c r="CQ303" s="27"/>
      <c r="CR303" s="27"/>
      <c r="CS303" s="27"/>
      <c r="CT303" s="27"/>
      <c r="DH303" s="1" t="s">
        <v>22</v>
      </c>
      <c r="DI303" s="1" t="s">
        <v>17</v>
      </c>
      <c r="DJ303" s="1" t="s">
        <v>11</v>
      </c>
      <c r="DK303" s="1" t="s">
        <v>12</v>
      </c>
      <c r="DL303" s="1" t="s">
        <v>13</v>
      </c>
    </row>
    <row r="304" spans="1:117" x14ac:dyDescent="0.2">
      <c r="A304" s="27" t="s">
        <v>185</v>
      </c>
      <c r="C304" s="51">
        <v>12715</v>
      </c>
      <c r="D304" s="51">
        <v>1305</v>
      </c>
      <c r="E304" s="47">
        <v>19622</v>
      </c>
      <c r="F304" s="51">
        <v>16465</v>
      </c>
      <c r="G304" s="36">
        <v>225</v>
      </c>
      <c r="H304" s="1">
        <f t="shared" ref="H304:H314" si="184">SUM(B304:G304)</f>
        <v>50332</v>
      </c>
      <c r="DH304" s="27">
        <f t="shared" ref="DH304:DH315" si="185">100*C304/H304</f>
        <v>25.262258602876898</v>
      </c>
      <c r="DI304" s="1">
        <f t="shared" ref="DI304:DI315" si="186">100*D304/H304</f>
        <v>2.5927839148056901</v>
      </c>
      <c r="DJ304" s="31">
        <f t="shared" ref="DJ304:DJ315" si="187">100*E304/H304</f>
        <v>38.985138679170312</v>
      </c>
      <c r="DK304" s="27">
        <f t="shared" ref="DK304:DK315" si="188">100*F304/H304</f>
        <v>32.712787093697848</v>
      </c>
      <c r="DL304" s="1">
        <f t="shared" ref="DL304:DL315" si="189">100*G304/H304</f>
        <v>0.44703170944925691</v>
      </c>
      <c r="DM304" s="30" t="s">
        <v>494</v>
      </c>
    </row>
    <row r="305" spans="1:117" x14ac:dyDescent="0.2">
      <c r="A305" s="27" t="s">
        <v>91</v>
      </c>
      <c r="C305" s="51">
        <v>6018</v>
      </c>
      <c r="D305" s="51">
        <v>1778</v>
      </c>
      <c r="E305" s="51">
        <v>13718</v>
      </c>
      <c r="F305" s="47">
        <v>18719</v>
      </c>
      <c r="G305" s="35">
        <v>850</v>
      </c>
      <c r="H305" s="1">
        <f>SUM(B305:G305)</f>
        <v>41083</v>
      </c>
      <c r="DH305" s="1">
        <f>100*C305/H305</f>
        <v>14.648394713141689</v>
      </c>
      <c r="DI305" s="1">
        <f>100*D305/H305</f>
        <v>4.3278241608451182</v>
      </c>
      <c r="DJ305" s="1">
        <f>100*E305/H305</f>
        <v>33.390940291604799</v>
      </c>
      <c r="DK305" s="31">
        <f>100*F305/H305</f>
        <v>45.563858530292336</v>
      </c>
      <c r="DL305" s="1">
        <f>100*G305/H305</f>
        <v>2.0689823041160578</v>
      </c>
      <c r="DM305" s="28" t="s">
        <v>680</v>
      </c>
    </row>
    <row r="306" spans="1:117" x14ac:dyDescent="0.2">
      <c r="A306" s="27" t="s">
        <v>92</v>
      </c>
      <c r="C306" s="51">
        <v>12991</v>
      </c>
      <c r="D306" s="51">
        <v>1283</v>
      </c>
      <c r="E306" s="51">
        <v>16933</v>
      </c>
      <c r="F306" s="47">
        <v>18146</v>
      </c>
      <c r="G306" s="35">
        <v>1201</v>
      </c>
      <c r="H306" s="1">
        <f t="shared" si="184"/>
        <v>50554</v>
      </c>
      <c r="DH306" s="1">
        <f t="shared" si="185"/>
        <v>25.697274201843573</v>
      </c>
      <c r="DI306" s="1">
        <f t="shared" si="186"/>
        <v>2.5378802864263954</v>
      </c>
      <c r="DJ306" s="1">
        <f t="shared" si="187"/>
        <v>33.494876765438939</v>
      </c>
      <c r="DK306" s="31">
        <f t="shared" si="188"/>
        <v>35.894291252917675</v>
      </c>
      <c r="DL306" s="1">
        <f t="shared" si="189"/>
        <v>2.3756774933734226</v>
      </c>
      <c r="DM306" s="28" t="s">
        <v>495</v>
      </c>
    </row>
    <row r="307" spans="1:117" x14ac:dyDescent="0.2">
      <c r="A307" s="27" t="s">
        <v>204</v>
      </c>
      <c r="C307" s="51">
        <v>19821</v>
      </c>
      <c r="D307" s="51">
        <v>2633</v>
      </c>
      <c r="E307" s="47">
        <v>29694</v>
      </c>
      <c r="F307" s="51">
        <v>10131</v>
      </c>
      <c r="G307" s="35"/>
      <c r="H307" s="1">
        <f>SUM(B307:G307)</f>
        <v>62279</v>
      </c>
      <c r="DH307" s="27">
        <f t="shared" si="185"/>
        <v>31.826137221214214</v>
      </c>
      <c r="DI307" s="1">
        <f t="shared" si="186"/>
        <v>4.2277493216011814</v>
      </c>
      <c r="DJ307" s="31">
        <f t="shared" si="187"/>
        <v>47.678992918961448</v>
      </c>
      <c r="DK307" s="1">
        <f t="shared" si="188"/>
        <v>16.267120538223157</v>
      </c>
      <c r="DL307" s="1">
        <f t="shared" si="189"/>
        <v>0</v>
      </c>
      <c r="DM307" s="28" t="s">
        <v>496</v>
      </c>
    </row>
    <row r="308" spans="1:117" x14ac:dyDescent="0.2">
      <c r="A308" s="27" t="s">
        <v>342</v>
      </c>
      <c r="C308" s="47">
        <v>24137</v>
      </c>
      <c r="D308" s="51">
        <v>1866</v>
      </c>
      <c r="E308" s="51">
        <v>21728</v>
      </c>
      <c r="F308" s="51">
        <v>7779</v>
      </c>
      <c r="G308" s="35"/>
      <c r="H308" s="1">
        <f>SUM(B308:G308)</f>
        <v>55510</v>
      </c>
      <c r="DH308" s="31">
        <f t="shared" si="185"/>
        <v>43.482255449468568</v>
      </c>
      <c r="DI308" s="1">
        <f t="shared" si="186"/>
        <v>3.3615564763105747</v>
      </c>
      <c r="DJ308" s="27">
        <f t="shared" si="187"/>
        <v>39.142496847414883</v>
      </c>
      <c r="DK308" s="1">
        <f t="shared" si="188"/>
        <v>14.013691226805982</v>
      </c>
      <c r="DL308" s="1">
        <f t="shared" si="189"/>
        <v>0</v>
      </c>
      <c r="DM308" s="28" t="s">
        <v>746</v>
      </c>
    </row>
    <row r="309" spans="1:117" x14ac:dyDescent="0.2">
      <c r="A309" s="27" t="s">
        <v>353</v>
      </c>
      <c r="C309" s="47">
        <v>25874</v>
      </c>
      <c r="D309" s="51">
        <v>1582</v>
      </c>
      <c r="E309" s="51">
        <v>19422</v>
      </c>
      <c r="F309" s="51">
        <v>15715</v>
      </c>
      <c r="G309" s="35">
        <v>679</v>
      </c>
      <c r="H309" s="1">
        <f>SUM(B309:G309)</f>
        <v>63272</v>
      </c>
      <c r="DH309" s="3">
        <f>100*C309/H309</f>
        <v>40.893286129725631</v>
      </c>
      <c r="DI309" s="1">
        <f>100*D309/H309</f>
        <v>2.5003160955873054</v>
      </c>
      <c r="DJ309" s="1">
        <f>100*E309/H309</f>
        <v>30.696042483246934</v>
      </c>
      <c r="DK309" s="27">
        <f>100*F309/H309</f>
        <v>24.837210772537617</v>
      </c>
      <c r="DL309" s="1">
        <f>100*G309/H309</f>
        <v>1.0731445189025162</v>
      </c>
      <c r="DM309" s="27" t="s">
        <v>683</v>
      </c>
    </row>
    <row r="310" spans="1:117" x14ac:dyDescent="0.2">
      <c r="A310" s="27" t="s">
        <v>188</v>
      </c>
      <c r="C310" s="47">
        <v>24714</v>
      </c>
      <c r="D310" s="51">
        <v>1857</v>
      </c>
      <c r="E310" s="51">
        <v>20487</v>
      </c>
      <c r="F310" s="51">
        <v>7625</v>
      </c>
      <c r="G310" s="5">
        <v>1307</v>
      </c>
      <c r="H310" s="1">
        <f>SUM(B310:G310)</f>
        <v>55990</v>
      </c>
      <c r="DH310" s="31">
        <f>100*C310/H310</f>
        <v>44.14002500446508</v>
      </c>
      <c r="DI310" s="1">
        <f>100*D310/H310</f>
        <v>3.3166636899446331</v>
      </c>
      <c r="DJ310" s="27">
        <f>100*E310/H310</f>
        <v>36.590462582604033</v>
      </c>
      <c r="DK310" s="1">
        <f>100*F310/H310</f>
        <v>13.618503304161457</v>
      </c>
      <c r="DL310" s="1">
        <f>100*G310/H310</f>
        <v>2.3343454188247903</v>
      </c>
      <c r="DM310" s="27" t="s">
        <v>498</v>
      </c>
    </row>
    <row r="311" spans="1:117" x14ac:dyDescent="0.2">
      <c r="A311" s="27" t="s">
        <v>205</v>
      </c>
      <c r="C311" s="47">
        <v>24732</v>
      </c>
      <c r="D311" s="51">
        <v>1511</v>
      </c>
      <c r="E311" s="51">
        <v>16581</v>
      </c>
      <c r="F311" s="51">
        <v>5802</v>
      </c>
      <c r="G311" s="36">
        <v>2031</v>
      </c>
      <c r="H311" s="1">
        <f>SUM(B311:G311)</f>
        <v>50657</v>
      </c>
      <c r="DH311" s="31">
        <f t="shared" si="185"/>
        <v>48.822472708608878</v>
      </c>
      <c r="DI311" s="1">
        <f t="shared" si="186"/>
        <v>2.982805930078765</v>
      </c>
      <c r="DJ311" s="1">
        <f t="shared" si="187"/>
        <v>32.73190279724421</v>
      </c>
      <c r="DK311" s="1">
        <f t="shared" si="188"/>
        <v>11.453500996900724</v>
      </c>
      <c r="DL311" s="1">
        <f t="shared" si="189"/>
        <v>4.0093175671674199</v>
      </c>
      <c r="DM311" s="28" t="s">
        <v>499</v>
      </c>
    </row>
    <row r="312" spans="1:117" x14ac:dyDescent="0.2">
      <c r="A312" s="27" t="s">
        <v>93</v>
      </c>
      <c r="C312" s="51">
        <v>21637</v>
      </c>
      <c r="D312" s="51">
        <v>1488</v>
      </c>
      <c r="E312" s="47">
        <v>24870</v>
      </c>
      <c r="F312" s="51">
        <v>9511</v>
      </c>
      <c r="G312" s="35">
        <v>85</v>
      </c>
      <c r="H312" s="1">
        <f t="shared" si="184"/>
        <v>57591</v>
      </c>
      <c r="DH312" s="27">
        <f t="shared" si="185"/>
        <v>37.570106440242398</v>
      </c>
      <c r="DI312" s="1">
        <f t="shared" si="186"/>
        <v>2.5837370422461845</v>
      </c>
      <c r="DJ312" s="31">
        <f t="shared" si="187"/>
        <v>43.183830806896914</v>
      </c>
      <c r="DK312" s="1">
        <f t="shared" si="188"/>
        <v>16.514733204841033</v>
      </c>
      <c r="DL312" s="1">
        <f t="shared" si="189"/>
        <v>0.14759250577347155</v>
      </c>
      <c r="DM312" s="27" t="s">
        <v>500</v>
      </c>
    </row>
    <row r="313" spans="1:117" x14ac:dyDescent="0.2">
      <c r="A313" s="27" t="s">
        <v>206</v>
      </c>
      <c r="C313" s="51">
        <v>16248</v>
      </c>
      <c r="D313" s="51">
        <v>1316</v>
      </c>
      <c r="E313" s="47">
        <v>19513</v>
      </c>
      <c r="F313" s="51">
        <v>17218</v>
      </c>
      <c r="G313" s="35">
        <v>387</v>
      </c>
      <c r="H313" s="1">
        <f t="shared" si="184"/>
        <v>54682</v>
      </c>
      <c r="DH313" s="18">
        <f t="shared" si="185"/>
        <v>29.713616912329467</v>
      </c>
      <c r="DI313" s="1">
        <f t="shared" si="186"/>
        <v>2.4066420394279655</v>
      </c>
      <c r="DJ313" s="31">
        <f t="shared" si="187"/>
        <v>35.684503127171645</v>
      </c>
      <c r="DK313" s="2">
        <f t="shared" si="188"/>
        <v>31.487509600965584</v>
      </c>
      <c r="DL313" s="1">
        <f t="shared" si="189"/>
        <v>0.70772832010533626</v>
      </c>
      <c r="DM313" s="28" t="s">
        <v>501</v>
      </c>
    </row>
    <row r="314" spans="1:117" x14ac:dyDescent="0.2">
      <c r="A314" s="27" t="s">
        <v>94</v>
      </c>
      <c r="C314" s="47">
        <v>27235</v>
      </c>
      <c r="D314" s="51">
        <v>1633</v>
      </c>
      <c r="E314" s="51">
        <v>22318</v>
      </c>
      <c r="F314" s="51">
        <v>13525</v>
      </c>
      <c r="H314" s="1">
        <f t="shared" si="184"/>
        <v>64711</v>
      </c>
      <c r="DH314" s="31">
        <f t="shared" si="185"/>
        <v>42.087125836411118</v>
      </c>
      <c r="DI314" s="1">
        <f t="shared" si="186"/>
        <v>2.5235276846285792</v>
      </c>
      <c r="DJ314" s="27">
        <f t="shared" si="187"/>
        <v>34.488726800698487</v>
      </c>
      <c r="DK314" s="1">
        <f t="shared" si="188"/>
        <v>20.900619678261812</v>
      </c>
      <c r="DL314" s="1">
        <f t="shared" si="189"/>
        <v>0</v>
      </c>
      <c r="DM314" s="27" t="s">
        <v>502</v>
      </c>
    </row>
    <row r="315" spans="1:117" x14ac:dyDescent="0.2">
      <c r="A315" s="2" t="s">
        <v>785</v>
      </c>
      <c r="B315" s="27"/>
      <c r="C315" s="25">
        <f>SUM(C304:C314)</f>
        <v>216122</v>
      </c>
      <c r="D315" s="25">
        <f>SUM(D303:D314)</f>
        <v>18252</v>
      </c>
      <c r="E315" s="25">
        <f>SUM(E304:E314)</f>
        <v>224886</v>
      </c>
      <c r="F315" s="25">
        <f>SUM(F304:F314)</f>
        <v>140636</v>
      </c>
      <c r="G315" s="25">
        <f>SUM(G304:G314)</f>
        <v>6765</v>
      </c>
      <c r="H315" s="1">
        <f>SUM(B315:G315)</f>
        <v>606661</v>
      </c>
      <c r="BY315" s="27">
        <v>5</v>
      </c>
      <c r="BZ315" s="27"/>
      <c r="CA315" s="27">
        <v>4</v>
      </c>
      <c r="CB315" s="27">
        <v>2</v>
      </c>
      <c r="CC315" s="27"/>
      <c r="CD315" s="27"/>
      <c r="CE315" s="27">
        <v>3</v>
      </c>
      <c r="CF315" s="27"/>
      <c r="CG315" s="27">
        <v>3</v>
      </c>
      <c r="CH315" s="27">
        <v>1</v>
      </c>
      <c r="CI315" s="27"/>
      <c r="CJ315" s="27"/>
      <c r="CK315" s="27">
        <v>1</v>
      </c>
      <c r="CL315" s="27"/>
      <c r="CM315" s="27">
        <v>1</v>
      </c>
      <c r="CN315" s="27">
        <v>2</v>
      </c>
      <c r="CO315" s="27"/>
      <c r="CP315" s="2">
        <f>CE315+CK315</f>
        <v>4</v>
      </c>
      <c r="CQ315" s="2">
        <f>CF315+CL315</f>
        <v>0</v>
      </c>
      <c r="CR315" s="2">
        <f>CG315+CM315</f>
        <v>4</v>
      </c>
      <c r="CS315" s="2">
        <f>CH315+CN315</f>
        <v>3</v>
      </c>
      <c r="CT315" s="2" t="s">
        <v>25</v>
      </c>
      <c r="CU315" s="27"/>
      <c r="CV315" s="1">
        <f>11*C315/(B315+C315+D315+E315+F315)</f>
        <v>3.9629235734193928</v>
      </c>
      <c r="CW315" s="1">
        <f>11*D315/(B315+C315+D315+E315+F315)</f>
        <v>0.33467801085521492</v>
      </c>
      <c r="CX315" s="1">
        <f>11*E315/(B315+C315+D315+E315+F315)</f>
        <v>4.1236247616253481</v>
      </c>
      <c r="CY315" s="1">
        <f>11*F315/(B315+C315+D315+E315+F315)</f>
        <v>2.5787736541000439</v>
      </c>
      <c r="CZ315" s="27"/>
      <c r="DH315" s="27">
        <f t="shared" si="185"/>
        <v>35.62483825398369</v>
      </c>
      <c r="DI315" s="1">
        <f t="shared" si="186"/>
        <v>3.0085995308747391</v>
      </c>
      <c r="DJ315" s="27">
        <f t="shared" si="187"/>
        <v>37.069467132385306</v>
      </c>
      <c r="DK315" s="1">
        <f t="shared" si="188"/>
        <v>23.181974776687476</v>
      </c>
      <c r="DL315" s="1">
        <f t="shared" si="189"/>
        <v>1.1151203060687929</v>
      </c>
      <c r="DM315" s="3" t="s">
        <v>769</v>
      </c>
    </row>
    <row r="316" spans="1:117" x14ac:dyDescent="0.2">
      <c r="A316" s="2"/>
      <c r="B316" s="27"/>
      <c r="C316" s="25"/>
      <c r="D316" s="25"/>
      <c r="E316" s="25"/>
      <c r="F316" s="25"/>
      <c r="G316" s="25"/>
      <c r="BY316" s="27"/>
      <c r="BZ316" s="27"/>
      <c r="CA316" s="27"/>
      <c r="CB316" s="27"/>
      <c r="CC316" s="27"/>
      <c r="CD316" s="27"/>
      <c r="CE316" s="27"/>
      <c r="CF316" s="27"/>
      <c r="CG316" s="27"/>
      <c r="CH316" s="27"/>
      <c r="CI316" s="27"/>
      <c r="CJ316" s="27"/>
      <c r="CK316" s="27"/>
      <c r="CL316" s="27"/>
      <c r="CM316" s="27"/>
      <c r="CN316" s="27"/>
      <c r="CO316" s="27"/>
      <c r="CP316" s="2"/>
      <c r="CQ316" s="2"/>
      <c r="CR316" s="2"/>
      <c r="CS316" s="2"/>
      <c r="CT316" s="2"/>
      <c r="CU316" s="27"/>
      <c r="CZ316" s="27"/>
      <c r="DH316" s="27"/>
      <c r="DI316" s="1"/>
      <c r="DJ316" s="27"/>
      <c r="DK316" s="1"/>
      <c r="DL316" s="1"/>
      <c r="DM316" s="3"/>
    </row>
    <row r="317" spans="1:117" x14ac:dyDescent="0.2">
      <c r="C317" s="27"/>
      <c r="D317" s="27">
        <v>0</v>
      </c>
      <c r="E317" s="27"/>
      <c r="F317" s="27"/>
      <c r="BY317" s="12" t="s">
        <v>16</v>
      </c>
      <c r="BZ317" s="1" t="s">
        <v>17</v>
      </c>
      <c r="CA317" s="12" t="s">
        <v>18</v>
      </c>
      <c r="CB317" s="12" t="s">
        <v>19</v>
      </c>
      <c r="CC317" s="12" t="s">
        <v>20</v>
      </c>
      <c r="CE317" s="27" t="s">
        <v>22</v>
      </c>
      <c r="CF317" s="27" t="s">
        <v>17</v>
      </c>
      <c r="CG317" s="27" t="s">
        <v>11</v>
      </c>
      <c r="CH317" s="27" t="s">
        <v>12</v>
      </c>
      <c r="CK317" s="27" t="s">
        <v>22</v>
      </c>
      <c r="CL317" s="27" t="s">
        <v>17</v>
      </c>
      <c r="CM317" s="27" t="s">
        <v>11</v>
      </c>
      <c r="CN317" s="27" t="s">
        <v>12</v>
      </c>
      <c r="CP317" s="27" t="s">
        <v>22</v>
      </c>
      <c r="CQ317" s="27" t="s">
        <v>17</v>
      </c>
      <c r="CR317" s="27" t="s">
        <v>11</v>
      </c>
      <c r="CS317" s="27" t="s">
        <v>12</v>
      </c>
      <c r="CU317" s="27" t="s">
        <v>25</v>
      </c>
      <c r="CV317" s="1" t="s">
        <v>22</v>
      </c>
      <c r="CW317" s="1" t="s">
        <v>17</v>
      </c>
      <c r="CX317" s="1" t="s">
        <v>11</v>
      </c>
      <c r="CY317" s="1" t="s">
        <v>12</v>
      </c>
      <c r="DA317" s="1" t="s">
        <v>15</v>
      </c>
      <c r="DB317" s="1" t="s">
        <v>22</v>
      </c>
      <c r="DC317" s="1" t="s">
        <v>17</v>
      </c>
      <c r="DD317" s="1" t="s">
        <v>11</v>
      </c>
      <c r="DE317" s="1" t="s">
        <v>12</v>
      </c>
      <c r="DF317" s="1" t="s">
        <v>21</v>
      </c>
      <c r="DG317" s="1" t="s">
        <v>15</v>
      </c>
      <c r="DH317" s="1" t="s">
        <v>22</v>
      </c>
      <c r="DI317" s="1" t="s">
        <v>17</v>
      </c>
      <c r="DJ317" s="1" t="s">
        <v>11</v>
      </c>
      <c r="DK317" s="1" t="s">
        <v>12</v>
      </c>
      <c r="DL317" s="1" t="s">
        <v>13</v>
      </c>
    </row>
    <row r="318" spans="1:117" x14ac:dyDescent="0.2">
      <c r="A318" s="27" t="s">
        <v>210</v>
      </c>
      <c r="B318" s="27"/>
      <c r="C318" s="47">
        <v>22206</v>
      </c>
      <c r="D318" s="51">
        <v>3704</v>
      </c>
      <c r="E318" s="51">
        <v>19937</v>
      </c>
      <c r="F318" s="51">
        <v>5183</v>
      </c>
      <c r="G318" s="27">
        <v>249</v>
      </c>
      <c r="H318" s="27">
        <f t="shared" ref="H318:H324" si="190">SUM(B318:G318)</f>
        <v>51279</v>
      </c>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BD318" s="27"/>
      <c r="BE318" s="27"/>
      <c r="BF318" s="27"/>
      <c r="BG318" s="27"/>
      <c r="BH318" s="27"/>
      <c r="BI318" s="27"/>
      <c r="BJ318" s="27"/>
      <c r="BK318" s="27"/>
      <c r="BL318" s="27"/>
      <c r="BM318" s="27"/>
      <c r="BN318" s="27"/>
      <c r="BO318" s="27"/>
      <c r="BP318" s="27"/>
      <c r="BQ318" s="27"/>
      <c r="BR318" s="27"/>
      <c r="BS318" s="27"/>
      <c r="BT318" s="27"/>
      <c r="BU318" s="27"/>
      <c r="BV318" s="27"/>
      <c r="BW318" s="27"/>
      <c r="BX318" s="27"/>
      <c r="BY318" s="27"/>
      <c r="BZ318" s="27"/>
      <c r="CA318" s="27"/>
      <c r="CB318" s="27"/>
      <c r="CC318" s="27"/>
      <c r="CD318" s="27"/>
      <c r="CE318" s="27"/>
      <c r="CF318" s="27"/>
      <c r="CG318" s="27"/>
      <c r="CH318" s="27"/>
      <c r="CI318" s="27"/>
      <c r="CJ318" s="27"/>
      <c r="CK318" s="27"/>
      <c r="CL318" s="27"/>
      <c r="CM318" s="27"/>
      <c r="CN318" s="27"/>
      <c r="CO318" s="27"/>
      <c r="CP318" s="27"/>
      <c r="CQ318" s="27"/>
      <c r="CR318" s="27"/>
      <c r="CS318" s="27"/>
      <c r="CT318" s="27"/>
      <c r="CU318" s="27"/>
      <c r="CV318" s="27"/>
      <c r="CW318" s="27"/>
      <c r="CX318" s="27"/>
      <c r="CY318" s="27"/>
      <c r="CZ318" s="27"/>
      <c r="DA318" s="27"/>
      <c r="DB318" s="27"/>
      <c r="DC318" s="27"/>
      <c r="DD318" s="27"/>
      <c r="DE318" s="27"/>
      <c r="DF318" s="27"/>
      <c r="DH318" s="31">
        <f t="shared" ref="DH318:DH329" si="191">100*C318/H318</f>
        <v>43.304276604457968</v>
      </c>
      <c r="DI318" s="27">
        <f t="shared" ref="DI318:DI329" si="192">100*D318/H318</f>
        <v>7.223229782172039</v>
      </c>
      <c r="DJ318" s="27">
        <f t="shared" ref="DJ318:DJ329" si="193">100*E318/H318</f>
        <v>38.87946332806802</v>
      </c>
      <c r="DK318" s="27">
        <f t="shared" ref="DK318:DK329" si="194">100*F318/H318</f>
        <v>10.107451393357906</v>
      </c>
      <c r="DL318" s="27">
        <f t="shared" ref="DL318:DL329" si="195">100*G318/H318</f>
        <v>0.48557889194407067</v>
      </c>
      <c r="DM318" s="27" t="s">
        <v>622</v>
      </c>
    </row>
    <row r="319" spans="1:117" x14ac:dyDescent="0.2">
      <c r="A319" s="27" t="s">
        <v>99</v>
      </c>
      <c r="B319" s="27"/>
      <c r="C319" s="47">
        <v>24836</v>
      </c>
      <c r="D319" s="51">
        <v>2543</v>
      </c>
      <c r="E319" s="51">
        <v>22718</v>
      </c>
      <c r="F319" s="51">
        <v>6037</v>
      </c>
      <c r="G319" s="35">
        <v>937</v>
      </c>
      <c r="H319" s="27">
        <f t="shared" si="190"/>
        <v>57071</v>
      </c>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c r="AV319" s="27"/>
      <c r="AW319" s="27"/>
      <c r="AX319" s="27"/>
      <c r="AY319" s="27"/>
      <c r="AZ319" s="27"/>
      <c r="BA319" s="27"/>
      <c r="BB319" s="27"/>
      <c r="BC319" s="27"/>
      <c r="BD319" s="27"/>
      <c r="BE319" s="27"/>
      <c r="BF319" s="27"/>
      <c r="BG319" s="27"/>
      <c r="BH319" s="27"/>
      <c r="BI319" s="27"/>
      <c r="BJ319" s="27"/>
      <c r="BK319" s="27"/>
      <c r="BL319" s="27"/>
      <c r="BM319" s="27"/>
      <c r="BN319" s="27"/>
      <c r="BO319" s="27"/>
      <c r="BP319" s="27"/>
      <c r="BQ319" s="27"/>
      <c r="BR319" s="27"/>
      <c r="BS319" s="27"/>
      <c r="BT319" s="27"/>
      <c r="BU319" s="27"/>
      <c r="BV319" s="27"/>
      <c r="BW319" s="27"/>
      <c r="BX319" s="27"/>
      <c r="BY319" s="27"/>
      <c r="BZ319" s="27"/>
      <c r="CA319" s="27"/>
      <c r="CB319" s="27"/>
      <c r="CC319" s="27"/>
      <c r="CD319" s="27"/>
      <c r="CE319" s="27"/>
      <c r="CF319" s="27"/>
      <c r="CG319" s="27"/>
      <c r="CH319" s="27"/>
      <c r="CI319" s="27"/>
      <c r="CJ319" s="27"/>
      <c r="CK319" s="27"/>
      <c r="CL319" s="27"/>
      <c r="CM319" s="27"/>
      <c r="CN319" s="27"/>
      <c r="CO319" s="27"/>
      <c r="CP319" s="27"/>
      <c r="CQ319" s="27"/>
      <c r="CR319" s="27"/>
      <c r="CS319" s="27"/>
      <c r="CT319" s="27"/>
      <c r="CU319" s="27"/>
      <c r="CV319" s="27"/>
      <c r="CW319" s="27"/>
      <c r="CX319" s="27"/>
      <c r="CY319" s="27"/>
      <c r="CZ319" s="27"/>
      <c r="DA319" s="27"/>
      <c r="DB319" s="27"/>
      <c r="DC319" s="27"/>
      <c r="DD319" s="27"/>
      <c r="DE319" s="27"/>
      <c r="DF319" s="27"/>
      <c r="DH319" s="3">
        <f t="shared" si="191"/>
        <v>43.517723537348218</v>
      </c>
      <c r="DI319" s="27">
        <f t="shared" si="192"/>
        <v>4.4558532354435707</v>
      </c>
      <c r="DJ319" s="2">
        <f t="shared" si="193"/>
        <v>39.806556745106974</v>
      </c>
      <c r="DK319" s="27">
        <f t="shared" si="194"/>
        <v>10.578051900264583</v>
      </c>
      <c r="DL319" s="27">
        <f t="shared" si="195"/>
        <v>1.6418145818366596</v>
      </c>
      <c r="DM319" s="28" t="s">
        <v>681</v>
      </c>
    </row>
    <row r="320" spans="1:117" x14ac:dyDescent="0.2">
      <c r="A320" s="27" t="s">
        <v>207</v>
      </c>
      <c r="B320" s="27"/>
      <c r="C320" s="47">
        <v>21091</v>
      </c>
      <c r="D320" s="51">
        <v>2648</v>
      </c>
      <c r="E320" s="51">
        <v>21005</v>
      </c>
      <c r="F320" s="51">
        <v>5202</v>
      </c>
      <c r="G320" s="36">
        <v>589</v>
      </c>
      <c r="H320" s="27">
        <f t="shared" si="190"/>
        <v>50535</v>
      </c>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c r="AU320" s="27"/>
      <c r="AV320" s="27"/>
      <c r="AW320" s="27"/>
      <c r="AX320" s="27"/>
      <c r="AY320" s="27"/>
      <c r="AZ320" s="27"/>
      <c r="BA320" s="27"/>
      <c r="BB320" s="27"/>
      <c r="BC320" s="27"/>
      <c r="BD320" s="27"/>
      <c r="BE320" s="27"/>
      <c r="BF320" s="27"/>
      <c r="BG320" s="27"/>
      <c r="BH320" s="27"/>
      <c r="BI320" s="27"/>
      <c r="BJ320" s="27"/>
      <c r="BK320" s="27"/>
      <c r="BL320" s="27"/>
      <c r="BM320" s="27"/>
      <c r="BN320" s="27"/>
      <c r="BO320" s="27"/>
      <c r="BP320" s="27"/>
      <c r="BQ320" s="27"/>
      <c r="BR320" s="27"/>
      <c r="BS320" s="27"/>
      <c r="BT320" s="27"/>
      <c r="BU320" s="27"/>
      <c r="BV320" s="27"/>
      <c r="BW320" s="27"/>
      <c r="BX320" s="27"/>
      <c r="BY320" s="27"/>
      <c r="BZ320" s="27"/>
      <c r="CA320" s="27"/>
      <c r="CB320" s="27"/>
      <c r="CC320" s="27"/>
      <c r="CD320" s="27"/>
      <c r="CE320" s="27"/>
      <c r="CF320" s="27"/>
      <c r="CG320" s="27"/>
      <c r="CH320" s="27"/>
      <c r="CI320" s="27"/>
      <c r="CJ320" s="27"/>
      <c r="CK320" s="27"/>
      <c r="CL320" s="27"/>
      <c r="CM320" s="27"/>
      <c r="CN320" s="27"/>
      <c r="CO320" s="27"/>
      <c r="CP320" s="27"/>
      <c r="CQ320" s="27"/>
      <c r="CR320" s="27"/>
      <c r="CS320" s="27"/>
      <c r="CT320" s="27"/>
      <c r="CU320" s="27"/>
      <c r="CV320" s="27"/>
      <c r="CW320" s="27"/>
      <c r="CX320" s="27"/>
      <c r="CY320" s="27"/>
      <c r="CZ320" s="27"/>
      <c r="DA320" s="27"/>
      <c r="DB320" s="27"/>
      <c r="DC320" s="27"/>
      <c r="DD320" s="27"/>
      <c r="DE320" s="27"/>
      <c r="DF320" s="27"/>
      <c r="DH320" s="31">
        <f t="shared" si="191"/>
        <v>41.735430889482537</v>
      </c>
      <c r="DI320" s="27">
        <f t="shared" si="192"/>
        <v>5.2399327198971006</v>
      </c>
      <c r="DJ320" s="2">
        <f t="shared" si="193"/>
        <v>41.565251805679232</v>
      </c>
      <c r="DK320" s="27">
        <f t="shared" si="194"/>
        <v>10.293855743544079</v>
      </c>
      <c r="DL320" s="27">
        <f t="shared" si="195"/>
        <v>1.1655288413970515</v>
      </c>
      <c r="DM320" s="27" t="s">
        <v>682</v>
      </c>
    </row>
    <row r="321" spans="1:117" x14ac:dyDescent="0.2">
      <c r="A321" s="27" t="s">
        <v>335</v>
      </c>
      <c r="B321" s="27"/>
      <c r="C321" s="47">
        <v>22901</v>
      </c>
      <c r="D321" s="51">
        <v>1991</v>
      </c>
      <c r="E321" s="51">
        <v>18308</v>
      </c>
      <c r="F321" s="51">
        <v>5812</v>
      </c>
      <c r="G321" s="35">
        <v>329</v>
      </c>
      <c r="H321" s="27">
        <f t="shared" si="190"/>
        <v>49341</v>
      </c>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c r="AU321" s="27"/>
      <c r="AV321" s="27"/>
      <c r="AW321" s="27"/>
      <c r="AX321" s="27"/>
      <c r="AY321" s="27"/>
      <c r="AZ321" s="27"/>
      <c r="BA321" s="27"/>
      <c r="BB321" s="27"/>
      <c r="BC321" s="27"/>
      <c r="BD321" s="27"/>
      <c r="BE321" s="27"/>
      <c r="BF321" s="27"/>
      <c r="BG321" s="27"/>
      <c r="BH321" s="27"/>
      <c r="BI321" s="27"/>
      <c r="BJ321" s="27"/>
      <c r="BK321" s="27"/>
      <c r="BL321" s="27"/>
      <c r="BM321" s="27"/>
      <c r="BN321" s="27"/>
      <c r="BO321" s="27"/>
      <c r="BP321" s="27"/>
      <c r="BQ321" s="27"/>
      <c r="BR321" s="27"/>
      <c r="BS321" s="27"/>
      <c r="BT321" s="27"/>
      <c r="BU321" s="27"/>
      <c r="BV321" s="27"/>
      <c r="BW321" s="27"/>
      <c r="BX321" s="27"/>
      <c r="BY321" s="27"/>
      <c r="BZ321" s="27"/>
      <c r="CA321" s="27"/>
      <c r="CB321" s="27"/>
      <c r="CC321" s="27"/>
      <c r="CD321" s="27"/>
      <c r="CE321" s="27"/>
      <c r="CF321" s="27"/>
      <c r="CG321" s="27"/>
      <c r="CH321" s="27"/>
      <c r="CI321" s="27"/>
      <c r="CJ321" s="27"/>
      <c r="CK321" s="27"/>
      <c r="CL321" s="27"/>
      <c r="CM321" s="27"/>
      <c r="CN321" s="27"/>
      <c r="CO321" s="27"/>
      <c r="CP321" s="27"/>
      <c r="CQ321" s="27"/>
      <c r="CR321" s="27"/>
      <c r="CS321" s="27"/>
      <c r="CT321" s="27"/>
      <c r="CU321" s="27"/>
      <c r="CV321" s="27"/>
      <c r="CW321" s="27"/>
      <c r="CX321" s="27"/>
      <c r="CY321" s="27"/>
      <c r="CZ321" s="27"/>
      <c r="DA321" s="27"/>
      <c r="DB321" s="27"/>
      <c r="DC321" s="27"/>
      <c r="DD321" s="27"/>
      <c r="DE321" s="27"/>
      <c r="DF321" s="27"/>
      <c r="DH321" s="3">
        <f t="shared" si="191"/>
        <v>46.413733000952554</v>
      </c>
      <c r="DI321" s="27">
        <f t="shared" si="192"/>
        <v>4.0351837214486936</v>
      </c>
      <c r="DJ321" s="27">
        <f t="shared" si="193"/>
        <v>37.105044486329824</v>
      </c>
      <c r="DK321" s="27">
        <f t="shared" si="194"/>
        <v>11.779250521878357</v>
      </c>
      <c r="DL321" s="27">
        <f t="shared" si="195"/>
        <v>0.66678826939056768</v>
      </c>
      <c r="DM321" s="27" t="s">
        <v>511</v>
      </c>
    </row>
    <row r="322" spans="1:117" x14ac:dyDescent="0.2">
      <c r="A322" s="27" t="s">
        <v>209</v>
      </c>
      <c r="B322" s="27"/>
      <c r="C322" s="47">
        <v>30612</v>
      </c>
      <c r="D322" s="51">
        <v>2923</v>
      </c>
      <c r="E322" s="51">
        <v>25352</v>
      </c>
      <c r="F322" s="51">
        <v>6332</v>
      </c>
      <c r="G322" s="46">
        <v>528</v>
      </c>
      <c r="H322" s="27">
        <f>SUM(B322:G322)</f>
        <v>65747</v>
      </c>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c r="AV322" s="27"/>
      <c r="AW322" s="27"/>
      <c r="AX322" s="27"/>
      <c r="AY322" s="27"/>
      <c r="AZ322" s="27"/>
      <c r="BA322" s="27"/>
      <c r="BB322" s="27"/>
      <c r="BC322" s="27"/>
      <c r="BD322" s="27"/>
      <c r="BE322" s="27"/>
      <c r="BF322" s="27"/>
      <c r="BG322" s="27"/>
      <c r="BH322" s="27"/>
      <c r="BI322" s="27"/>
      <c r="BJ322" s="27"/>
      <c r="BK322" s="27"/>
      <c r="BL322" s="27"/>
      <c r="BM322" s="27"/>
      <c r="BN322" s="27"/>
      <c r="BO322" s="27"/>
      <c r="BP322" s="27"/>
      <c r="BQ322" s="27"/>
      <c r="BR322" s="27"/>
      <c r="BS322" s="27"/>
      <c r="BT322" s="27"/>
      <c r="BU322" s="27"/>
      <c r="BV322" s="27"/>
      <c r="BW322" s="27"/>
      <c r="BX322" s="27"/>
      <c r="BY322" s="27"/>
      <c r="BZ322" s="27"/>
      <c r="CA322" s="27"/>
      <c r="CB322" s="27"/>
      <c r="CC322" s="27"/>
      <c r="CD322" s="27"/>
      <c r="CE322" s="27"/>
      <c r="CF322" s="27"/>
      <c r="CG322" s="27"/>
      <c r="CH322" s="27"/>
      <c r="CI322" s="27"/>
      <c r="CJ322" s="27"/>
      <c r="CK322" s="27"/>
      <c r="CL322" s="27"/>
      <c r="CM322" s="27"/>
      <c r="CN322" s="27"/>
      <c r="CO322" s="27"/>
      <c r="CP322" s="27"/>
      <c r="CQ322" s="27"/>
      <c r="CR322" s="27"/>
      <c r="CS322" s="27"/>
      <c r="CT322" s="27"/>
      <c r="CU322" s="27"/>
      <c r="CV322" s="27"/>
      <c r="CW322" s="27"/>
      <c r="CX322" s="27"/>
      <c r="CY322" s="27"/>
      <c r="CZ322" s="27"/>
      <c r="DA322" s="27"/>
      <c r="DB322" s="27"/>
      <c r="DC322" s="27"/>
      <c r="DD322" s="27"/>
      <c r="DE322" s="27"/>
      <c r="DF322" s="27"/>
      <c r="DH322" s="31">
        <f>100*C322/H322</f>
        <v>46.560299329246959</v>
      </c>
      <c r="DI322" s="27">
        <f>100*D322/H322</f>
        <v>4.4458302279951933</v>
      </c>
      <c r="DJ322" s="27">
        <f>100*E322/H322</f>
        <v>38.559934293579936</v>
      </c>
      <c r="DK322" s="27">
        <f>100*F322/H322</f>
        <v>9.6308576817193181</v>
      </c>
      <c r="DL322" s="27">
        <f>100*G322/H322</f>
        <v>0.80307846745859124</v>
      </c>
      <c r="DM322" s="27" t="s">
        <v>711</v>
      </c>
    </row>
    <row r="323" spans="1:117" x14ac:dyDescent="0.2">
      <c r="A323" s="27" t="s">
        <v>191</v>
      </c>
      <c r="C323" s="47">
        <v>26297</v>
      </c>
      <c r="D323" s="51">
        <v>1887</v>
      </c>
      <c r="E323" s="51">
        <v>21879</v>
      </c>
      <c r="F323" s="51">
        <v>6270</v>
      </c>
      <c r="H323" s="1">
        <f>SUM(B323:G323)</f>
        <v>56333</v>
      </c>
      <c r="DH323" s="31">
        <f>100*C323/H323</f>
        <v>46.68134130971189</v>
      </c>
      <c r="DI323" s="27">
        <f>100*D323/H323</f>
        <v>3.3497239628636857</v>
      </c>
      <c r="DJ323" s="2">
        <f>100*E323/H323</f>
        <v>38.838691353203274</v>
      </c>
      <c r="DK323" s="1">
        <f>100*F323/H323</f>
        <v>11.130243374221148</v>
      </c>
      <c r="DL323" s="1">
        <f>100*G323/H323</f>
        <v>0</v>
      </c>
      <c r="DM323" s="28" t="s">
        <v>698</v>
      </c>
    </row>
    <row r="324" spans="1:117" x14ac:dyDescent="0.2">
      <c r="A324" s="2" t="s">
        <v>741</v>
      </c>
      <c r="B324" s="27"/>
      <c r="C324" s="7">
        <f>SUM(C318:C323)</f>
        <v>147943</v>
      </c>
      <c r="D324" s="7">
        <f>SUM(D317:D323)</f>
        <v>15696</v>
      </c>
      <c r="E324" s="7">
        <f>SUM(E318:E323)</f>
        <v>129199</v>
      </c>
      <c r="F324" s="7">
        <f>SUM(F318:F323)</f>
        <v>34836</v>
      </c>
      <c r="G324" s="7">
        <f>SUM(G318:G323)</f>
        <v>2632</v>
      </c>
      <c r="H324" s="27">
        <f t="shared" si="190"/>
        <v>330306</v>
      </c>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c r="AU324" s="27"/>
      <c r="AV324" s="27"/>
      <c r="AW324" s="27"/>
      <c r="AX324" s="27"/>
      <c r="AY324" s="27"/>
      <c r="AZ324" s="27"/>
      <c r="BA324" s="27"/>
      <c r="BB324" s="27"/>
      <c r="BC324" s="27"/>
      <c r="BD324" s="27"/>
      <c r="BE324" s="27"/>
      <c r="BF324" s="27"/>
      <c r="BG324" s="27"/>
      <c r="BH324" s="27"/>
      <c r="BI324" s="27"/>
      <c r="BJ324" s="27"/>
      <c r="BK324" s="27"/>
      <c r="BL324" s="27"/>
      <c r="BM324" s="27"/>
      <c r="BN324" s="27"/>
      <c r="BO324" s="27"/>
      <c r="BP324" s="27"/>
      <c r="BQ324" s="27"/>
      <c r="BR324" s="27"/>
      <c r="BS324" s="27"/>
      <c r="BT324" s="27"/>
      <c r="BU324" s="27"/>
      <c r="BV324" s="27"/>
      <c r="BW324" s="27"/>
      <c r="BX324" s="27"/>
      <c r="BY324" s="27">
        <v>6</v>
      </c>
      <c r="BZ324" s="27"/>
      <c r="CA324" s="27"/>
      <c r="CB324" s="27"/>
      <c r="CC324" s="27"/>
      <c r="CD324" s="27"/>
      <c r="CE324" s="27">
        <v>4</v>
      </c>
      <c r="CF324" s="27"/>
      <c r="CG324" s="27"/>
      <c r="CH324" s="27"/>
      <c r="CI324" s="27"/>
      <c r="CJ324" s="27"/>
      <c r="CK324" s="27"/>
      <c r="CL324" s="27"/>
      <c r="CM324" s="27">
        <v>2</v>
      </c>
      <c r="CN324" s="27">
        <v>0</v>
      </c>
      <c r="CO324" s="27"/>
      <c r="CP324" s="2">
        <f>CE324+CK324</f>
        <v>4</v>
      </c>
      <c r="CQ324" s="2">
        <f>CF324+CL324</f>
        <v>0</v>
      </c>
      <c r="CR324" s="2">
        <f>CG324+CM324</f>
        <v>2</v>
      </c>
      <c r="CS324" s="2">
        <f>CH324+CN324</f>
        <v>0</v>
      </c>
      <c r="CT324" s="27"/>
      <c r="CU324" s="27"/>
      <c r="CV324" s="1">
        <f>6*C324/(B324+C324+D324+E324+F324)</f>
        <v>2.7089668389924131</v>
      </c>
      <c r="CW324" s="1">
        <f>6*D324/(B324+C324+D324+E324+F324)</f>
        <v>0.28740760634044815</v>
      </c>
      <c r="CX324" s="1">
        <f>6*E324/(B324+C324+D324+E324+F324)</f>
        <v>2.3657476638366179</v>
      </c>
      <c r="CY324" s="1">
        <f>6*F324/(B324+C324+D324+E324+F324)</f>
        <v>0.6378778908305206</v>
      </c>
      <c r="CZ324" s="27"/>
      <c r="DA324" s="27"/>
      <c r="DB324" s="27"/>
      <c r="DC324" s="27"/>
      <c r="DD324" s="27"/>
      <c r="DE324" s="27"/>
      <c r="DF324" s="27"/>
      <c r="DH324" s="27">
        <f>100*C324/H324</f>
        <v>44.789679872602981</v>
      </c>
      <c r="DI324" s="1">
        <f>100*D324/H324</f>
        <v>4.7519572759804545</v>
      </c>
      <c r="DJ324" s="27">
        <f>100*E324/H324</f>
        <v>39.114941902357209</v>
      </c>
      <c r="DK324" s="1">
        <f>100*F324/H324</f>
        <v>10.546584076583532</v>
      </c>
      <c r="DL324" s="1">
        <f>100*G324/H324</f>
        <v>0.79683687247582546</v>
      </c>
      <c r="DM324" s="3"/>
    </row>
    <row r="325" spans="1:117" x14ac:dyDescent="0.2">
      <c r="A325" s="28" t="s">
        <v>26</v>
      </c>
      <c r="B325" s="27"/>
      <c r="C325" s="47"/>
      <c r="D325" s="51"/>
      <c r="E325" s="51"/>
      <c r="F325" s="51"/>
      <c r="G325" s="35"/>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c r="AU325" s="27"/>
      <c r="AV325" s="27"/>
      <c r="AW325" s="27"/>
      <c r="AX325" s="27"/>
      <c r="AY325" s="27"/>
      <c r="AZ325" s="27"/>
      <c r="BA325" s="27"/>
      <c r="BB325" s="27"/>
      <c r="BC325" s="27"/>
      <c r="BD325" s="27"/>
      <c r="BE325" s="27"/>
      <c r="BF325" s="27"/>
      <c r="BG325" s="27"/>
      <c r="BH325" s="27"/>
      <c r="BI325" s="27"/>
      <c r="BJ325" s="27"/>
      <c r="BK325" s="27"/>
      <c r="BL325" s="27"/>
      <c r="BM325" s="27"/>
      <c r="BN325" s="27"/>
      <c r="BO325" s="27"/>
      <c r="BP325" s="27"/>
      <c r="BQ325" s="27"/>
      <c r="BR325" s="27"/>
      <c r="BS325" s="27"/>
      <c r="BT325" s="27"/>
      <c r="BU325" s="27"/>
      <c r="BV325" s="27"/>
      <c r="BW325" s="27"/>
      <c r="BX325" s="27"/>
      <c r="BY325" s="27"/>
      <c r="BZ325" s="27"/>
      <c r="CA325" s="27"/>
      <c r="CB325" s="27"/>
      <c r="CC325" s="27"/>
      <c r="CD325" s="27"/>
      <c r="CE325" s="27"/>
      <c r="CF325" s="27"/>
      <c r="CG325" s="27"/>
      <c r="CH325" s="27"/>
      <c r="CI325" s="27"/>
      <c r="CJ325" s="27"/>
      <c r="CK325" s="27"/>
      <c r="CL325" s="27"/>
      <c r="CM325" s="27"/>
      <c r="CN325" s="27"/>
      <c r="CO325" s="27"/>
      <c r="CP325" s="27"/>
      <c r="CQ325" s="27"/>
      <c r="CR325" s="27"/>
      <c r="CS325" s="27"/>
      <c r="CT325" s="27"/>
      <c r="CU325" s="27"/>
      <c r="CV325" s="27" t="s">
        <v>25</v>
      </c>
      <c r="CW325" s="27">
        <f>2*D324/(D324+E324+F324)</f>
        <v>0.17466102119278254</v>
      </c>
      <c r="CX325" s="27">
        <f>2*E324/(D324+E324+F324)</f>
        <v>1.4376929967562635</v>
      </c>
      <c r="CY325" s="27">
        <f>2*F324/(D324+E324+F324)</f>
        <v>0.38764598205095391</v>
      </c>
      <c r="CZ325" s="27"/>
      <c r="DA325" s="27"/>
      <c r="DB325" s="27"/>
      <c r="DC325" s="27"/>
      <c r="DD325" s="27"/>
      <c r="DE325" s="27"/>
      <c r="DF325" s="27"/>
      <c r="DH325" s="31"/>
      <c r="DI325" s="27"/>
      <c r="DJ325" s="27"/>
      <c r="DK325" s="27"/>
      <c r="DL325" s="27"/>
      <c r="DM325" s="3" t="s">
        <v>630</v>
      </c>
    </row>
    <row r="326" spans="1:117" x14ac:dyDescent="0.2">
      <c r="D326" s="1">
        <v>0</v>
      </c>
    </row>
    <row r="327" spans="1:117" x14ac:dyDescent="0.2">
      <c r="A327" s="27" t="s">
        <v>208</v>
      </c>
      <c r="C327" s="47">
        <v>27977</v>
      </c>
      <c r="D327" s="51">
        <v>4433</v>
      </c>
      <c r="E327" s="51">
        <v>23643</v>
      </c>
      <c r="F327" s="45">
        <v>4398</v>
      </c>
      <c r="H327" s="1">
        <f>SUM(B327:G327)</f>
        <v>60451</v>
      </c>
      <c r="AQ327" s="1" t="s">
        <v>97</v>
      </c>
      <c r="AR327" s="1" t="s">
        <v>97</v>
      </c>
      <c r="AS327" s="1" t="s">
        <v>97</v>
      </c>
      <c r="AT327" s="1" t="s">
        <v>97</v>
      </c>
      <c r="AU327" s="1" t="s">
        <v>97</v>
      </c>
      <c r="DH327" s="3">
        <f>100*C327/H327</f>
        <v>46.280458553208383</v>
      </c>
      <c r="DI327" s="27">
        <f>100*D327/H327</f>
        <v>7.3332120229607449</v>
      </c>
      <c r="DJ327" s="1">
        <f>100*E327/H327</f>
        <v>39.111015533241797</v>
      </c>
      <c r="DK327" s="1">
        <f>100*F327/H327</f>
        <v>7.2753138905890724</v>
      </c>
      <c r="DL327" s="1">
        <f>100*G327/H327</f>
        <v>0</v>
      </c>
      <c r="DM327" s="27" t="s">
        <v>748</v>
      </c>
    </row>
    <row r="328" spans="1:117" x14ac:dyDescent="0.2">
      <c r="A328" s="27" t="s">
        <v>186</v>
      </c>
      <c r="C328" s="47">
        <v>32482</v>
      </c>
      <c r="D328" s="51">
        <v>2547</v>
      </c>
      <c r="E328" s="51">
        <v>23279</v>
      </c>
      <c r="F328" s="51">
        <v>5321</v>
      </c>
      <c r="G328" s="35">
        <v>183</v>
      </c>
      <c r="H328" s="1">
        <f t="shared" ref="H328:H329" si="196">SUM(B328:G328)</f>
        <v>63812</v>
      </c>
      <c r="AQ328" s="1">
        <v>63.69685432</v>
      </c>
      <c r="AR328" s="1">
        <v>6.3947058290000003</v>
      </c>
      <c r="AS328" s="1">
        <v>16.37929471</v>
      </c>
      <c r="AT328" s="1">
        <v>12.95621431</v>
      </c>
      <c r="AU328" s="1">
        <v>0.57293083099999997</v>
      </c>
      <c r="AV328" s="1" t="s">
        <v>89</v>
      </c>
      <c r="DH328" s="31">
        <f t="shared" si="191"/>
        <v>50.902651538895505</v>
      </c>
      <c r="DI328" s="27">
        <f t="shared" si="192"/>
        <v>3.9914122735535638</v>
      </c>
      <c r="DJ328" s="1">
        <f t="shared" si="193"/>
        <v>36.48059926032721</v>
      </c>
      <c r="DK328" s="1">
        <f t="shared" si="194"/>
        <v>8.3385570112204608</v>
      </c>
      <c r="DL328" s="1">
        <f t="shared" si="195"/>
        <v>0.28677991600325958</v>
      </c>
      <c r="DM328" s="27" t="s">
        <v>512</v>
      </c>
    </row>
    <row r="329" spans="1:117" x14ac:dyDescent="0.2">
      <c r="A329" s="27" t="s">
        <v>98</v>
      </c>
      <c r="C329" s="51">
        <v>18407</v>
      </c>
      <c r="D329" s="51">
        <v>7909</v>
      </c>
      <c r="E329" s="47">
        <v>34303</v>
      </c>
      <c r="F329" s="51">
        <v>8392</v>
      </c>
      <c r="G329" s="35">
        <v>857</v>
      </c>
      <c r="H329" s="1">
        <f t="shared" si="196"/>
        <v>69868</v>
      </c>
      <c r="DH329" s="1">
        <f t="shared" si="191"/>
        <v>26.34539417186695</v>
      </c>
      <c r="DI329" s="27">
        <f t="shared" si="192"/>
        <v>11.319917558825214</v>
      </c>
      <c r="DJ329" s="31">
        <f t="shared" si="193"/>
        <v>49.096868380374417</v>
      </c>
      <c r="DK329" s="1">
        <f t="shared" si="194"/>
        <v>12.011221159901529</v>
      </c>
      <c r="DL329" s="1">
        <f t="shared" si="195"/>
        <v>1.2265987290318887</v>
      </c>
      <c r="DM329" s="27" t="s">
        <v>749</v>
      </c>
    </row>
    <row r="330" spans="1:117" x14ac:dyDescent="0.2">
      <c r="A330" s="27" t="s">
        <v>211</v>
      </c>
      <c r="C330" s="51">
        <v>19318</v>
      </c>
      <c r="D330" s="51">
        <v>1713</v>
      </c>
      <c r="E330" s="47">
        <v>29752</v>
      </c>
      <c r="F330" s="51">
        <v>8928</v>
      </c>
      <c r="G330" s="46">
        <v>138</v>
      </c>
      <c r="H330" s="1">
        <f t="shared" ref="H330:H335" si="197">SUM(B330:G330)</f>
        <v>59849</v>
      </c>
      <c r="DH330" s="27">
        <f t="shared" ref="DH330:DH334" si="198">100*C330/H330</f>
        <v>32.277899380106604</v>
      </c>
      <c r="DI330" s="27">
        <f t="shared" ref="DI330:DI334" si="199">100*D330/H330</f>
        <v>2.8622032114153955</v>
      </c>
      <c r="DJ330" s="31">
        <f t="shared" ref="DJ330:DJ334" si="200">100*E330/H330</f>
        <v>49.711774632825943</v>
      </c>
      <c r="DK330" s="1">
        <f t="shared" ref="DK330:DK334" si="201">100*F330/H330</f>
        <v>14.917542481912815</v>
      </c>
      <c r="DL330" s="1">
        <f t="shared" ref="DL330:DL334" si="202">100*G330/H330</f>
        <v>0.23058029373924377</v>
      </c>
      <c r="DM330" s="28" t="s">
        <v>581</v>
      </c>
    </row>
    <row r="331" spans="1:117" x14ac:dyDescent="0.2">
      <c r="A331" s="27" t="s">
        <v>187</v>
      </c>
      <c r="C331" s="47">
        <v>20649</v>
      </c>
      <c r="D331" s="51">
        <v>1314</v>
      </c>
      <c r="E331" s="51">
        <v>20398</v>
      </c>
      <c r="F331" s="51">
        <v>4653</v>
      </c>
      <c r="G331" s="35">
        <v>685</v>
      </c>
      <c r="H331" s="1">
        <f t="shared" si="197"/>
        <v>47699</v>
      </c>
      <c r="DH331" s="31">
        <f t="shared" si="198"/>
        <v>43.290215727793033</v>
      </c>
      <c r="DI331" s="1">
        <f t="shared" si="199"/>
        <v>2.7547747332229187</v>
      </c>
      <c r="DJ331" s="1">
        <f t="shared" si="200"/>
        <v>42.763999245267193</v>
      </c>
      <c r="DK331" s="1">
        <f t="shared" si="201"/>
        <v>9.7549214868236227</v>
      </c>
      <c r="DL331" s="1">
        <f t="shared" si="202"/>
        <v>1.4360888068932263</v>
      </c>
      <c r="DM331" s="28" t="s">
        <v>513</v>
      </c>
    </row>
    <row r="332" spans="1:117" x14ac:dyDescent="0.2">
      <c r="A332" s="27" t="s">
        <v>95</v>
      </c>
      <c r="C332" s="51">
        <v>15872</v>
      </c>
      <c r="D332" s="51">
        <v>1597</v>
      </c>
      <c r="E332" s="47">
        <v>25504</v>
      </c>
      <c r="F332" s="51">
        <v>8680</v>
      </c>
      <c r="G332" s="35">
        <v>627</v>
      </c>
      <c r="H332" s="1">
        <f t="shared" si="197"/>
        <v>52280</v>
      </c>
      <c r="DH332" s="27">
        <f t="shared" si="198"/>
        <v>30.359602142310635</v>
      </c>
      <c r="DI332" s="1">
        <f t="shared" si="199"/>
        <v>3.0547054322876819</v>
      </c>
      <c r="DJ332" s="31">
        <f t="shared" si="200"/>
        <v>48.783473603672533</v>
      </c>
      <c r="DK332" s="2">
        <f t="shared" si="201"/>
        <v>16.602907421576127</v>
      </c>
      <c r="DL332" s="1">
        <f t="shared" si="202"/>
        <v>1.1993114001530223</v>
      </c>
      <c r="DM332" s="28" t="s">
        <v>718</v>
      </c>
    </row>
    <row r="333" spans="1:117" x14ac:dyDescent="0.2">
      <c r="A333" s="27" t="s">
        <v>341</v>
      </c>
      <c r="C333" s="51">
        <v>17544</v>
      </c>
      <c r="D333" s="51">
        <v>1767</v>
      </c>
      <c r="E333" s="47">
        <v>20215</v>
      </c>
      <c r="F333" s="51">
        <v>7440</v>
      </c>
      <c r="G333" s="35">
        <v>863</v>
      </c>
      <c r="H333" s="1">
        <f t="shared" si="197"/>
        <v>47829</v>
      </c>
      <c r="DH333" s="27">
        <f t="shared" si="198"/>
        <v>36.680674904346738</v>
      </c>
      <c r="DI333" s="1">
        <f t="shared" si="199"/>
        <v>3.6944113404001757</v>
      </c>
      <c r="DJ333" s="3">
        <f t="shared" si="200"/>
        <v>42.265152940684523</v>
      </c>
      <c r="DK333" s="1">
        <f t="shared" si="201"/>
        <v>15.555416170106003</v>
      </c>
      <c r="DL333" s="1">
        <f t="shared" si="202"/>
        <v>1.8043446444625646</v>
      </c>
      <c r="DM333" s="28" t="s">
        <v>684</v>
      </c>
    </row>
    <row r="334" spans="1:117" x14ac:dyDescent="0.2">
      <c r="A334" s="27" t="s">
        <v>96</v>
      </c>
      <c r="C334" s="51">
        <v>20613</v>
      </c>
      <c r="D334" s="51">
        <v>1723</v>
      </c>
      <c r="E334" s="47">
        <v>23024</v>
      </c>
      <c r="F334" s="51">
        <v>7397</v>
      </c>
      <c r="G334" s="35">
        <v>582</v>
      </c>
      <c r="H334" s="1">
        <f t="shared" si="197"/>
        <v>53339</v>
      </c>
      <c r="BY334" s="12"/>
      <c r="CA334" s="12"/>
      <c r="CB334" s="12"/>
      <c r="CC334" s="12"/>
      <c r="CD334" s="12"/>
      <c r="CE334" s="12"/>
      <c r="CG334" s="12"/>
      <c r="CH334" s="12"/>
      <c r="CI334" s="12"/>
      <c r="CJ334" s="12"/>
      <c r="CK334" s="12"/>
      <c r="CL334" s="12"/>
      <c r="CM334" s="12"/>
      <c r="CN334" s="12"/>
      <c r="DH334" s="2">
        <f t="shared" si="198"/>
        <v>38.645268940175107</v>
      </c>
      <c r="DI334" s="1">
        <f t="shared" si="199"/>
        <v>3.2302817825606027</v>
      </c>
      <c r="DJ334" s="31">
        <f t="shared" si="200"/>
        <v>43.165413674797051</v>
      </c>
      <c r="DK334" s="27">
        <f t="shared" si="201"/>
        <v>13.867901535461858</v>
      </c>
      <c r="DL334" s="1">
        <f t="shared" si="202"/>
        <v>1.0911340670053806</v>
      </c>
      <c r="DM334" s="28" t="s">
        <v>747</v>
      </c>
    </row>
    <row r="335" spans="1:117" x14ac:dyDescent="0.2">
      <c r="A335" s="2" t="s">
        <v>745</v>
      </c>
      <c r="C335" s="7">
        <f>SUM(C326:C334)</f>
        <v>172862</v>
      </c>
      <c r="D335" s="7">
        <f>SUM(D326:D334)</f>
        <v>23003</v>
      </c>
      <c r="E335" s="7">
        <f>SUM(E326:E334)</f>
        <v>200118</v>
      </c>
      <c r="F335" s="7">
        <f>SUM(F326:F334)</f>
        <v>55209</v>
      </c>
      <c r="G335" s="7">
        <f>SUM(G326:G334)</f>
        <v>3935</v>
      </c>
      <c r="H335" s="27">
        <f t="shared" si="197"/>
        <v>455127</v>
      </c>
      <c r="BY335" s="1">
        <v>3</v>
      </c>
      <c r="CA335" s="1">
        <v>5</v>
      </c>
      <c r="CB335" s="1">
        <v>0</v>
      </c>
      <c r="CE335" s="1">
        <v>1</v>
      </c>
      <c r="CG335" s="1">
        <v>4</v>
      </c>
      <c r="CK335" s="1">
        <v>2</v>
      </c>
      <c r="CM335" s="1">
        <v>0</v>
      </c>
      <c r="CN335" s="1">
        <v>1</v>
      </c>
      <c r="CP335" s="2">
        <f>CE335+CK335</f>
        <v>3</v>
      </c>
      <c r="CQ335" s="2">
        <f>CF335+CL335</f>
        <v>0</v>
      </c>
      <c r="CR335" s="2">
        <f>CG335+CM335</f>
        <v>4</v>
      </c>
      <c r="CS335" s="2">
        <f>CH335+CN335</f>
        <v>1</v>
      </c>
      <c r="CV335" s="27">
        <f>8*C335/(C335+D335+E335+F335)</f>
        <v>3.0649834216918741</v>
      </c>
      <c r="CW335" s="27">
        <f>8*D335/(C335+D335+E335+F335)</f>
        <v>0.40786184152201282</v>
      </c>
      <c r="CX335" s="27">
        <f>8*E335/(C335+D335+E335+F335)</f>
        <v>3.5482544016737885</v>
      </c>
      <c r="CY335" s="27">
        <f>8*F335/(C335+D335+E335+F335)</f>
        <v>0.97890033511232466</v>
      </c>
      <c r="DH335" s="3">
        <f>100*C335/H335</f>
        <v>37.981047048406268</v>
      </c>
      <c r="DI335" s="1">
        <f>100*D335/H335</f>
        <v>5.0541936646254779</v>
      </c>
      <c r="DJ335" s="27">
        <f>100*E335/H335</f>
        <v>43.969705159219295</v>
      </c>
      <c r="DK335" s="1">
        <f>100*F335/H335</f>
        <v>12.130460289106118</v>
      </c>
      <c r="DL335" s="1">
        <f>100*G335/H335</f>
        <v>0.86459383864284034</v>
      </c>
      <c r="DM335" s="3" t="s">
        <v>769</v>
      </c>
    </row>
    <row r="336" spans="1:117" x14ac:dyDescent="0.2">
      <c r="A336" s="27" t="s">
        <v>26</v>
      </c>
      <c r="B336" s="27"/>
      <c r="C336" s="47"/>
      <c r="D336" s="51"/>
      <c r="E336" s="51"/>
      <c r="F336" s="51"/>
      <c r="G336" s="35"/>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c r="AN336" s="27"/>
      <c r="AO336" s="27"/>
      <c r="AP336" s="27"/>
      <c r="AQ336" s="27"/>
      <c r="AR336" s="27"/>
      <c r="AS336" s="27"/>
      <c r="AT336" s="27"/>
      <c r="AU336" s="27"/>
      <c r="AV336" s="27"/>
      <c r="AW336" s="27"/>
      <c r="AX336" s="27"/>
      <c r="AY336" s="27"/>
      <c r="AZ336" s="27"/>
      <c r="BA336" s="27"/>
      <c r="BB336" s="27"/>
      <c r="BC336" s="27"/>
      <c r="BD336" s="27"/>
      <c r="BE336" s="27"/>
      <c r="BF336" s="27"/>
      <c r="BG336" s="27"/>
      <c r="BH336" s="27"/>
      <c r="BI336" s="27"/>
      <c r="BJ336" s="27"/>
      <c r="BK336" s="27"/>
      <c r="BL336" s="27"/>
      <c r="BM336" s="27"/>
      <c r="BN336" s="27"/>
      <c r="BO336" s="27"/>
      <c r="BP336" s="27"/>
      <c r="BQ336" s="27"/>
      <c r="BR336" s="27"/>
      <c r="BS336" s="27"/>
      <c r="BT336" s="27"/>
      <c r="BU336" s="27"/>
      <c r="BV336" s="27"/>
      <c r="BW336" s="27"/>
      <c r="BX336" s="27"/>
      <c r="BY336" s="27"/>
      <c r="BZ336" s="27"/>
      <c r="CA336" s="27"/>
      <c r="CB336" s="27"/>
      <c r="CC336" s="27"/>
      <c r="CD336" s="27"/>
      <c r="CE336" s="27"/>
      <c r="CF336" s="27"/>
      <c r="CG336" s="27"/>
      <c r="CH336" s="27"/>
      <c r="CI336" s="27"/>
      <c r="CJ336" s="27"/>
      <c r="CK336" s="27"/>
      <c r="CL336" s="27"/>
      <c r="CM336" s="27"/>
      <c r="CN336" s="27"/>
      <c r="CO336" s="27"/>
      <c r="CP336" s="27"/>
      <c r="CQ336" s="27"/>
      <c r="CR336" s="27"/>
      <c r="CS336" s="27"/>
      <c r="CT336" s="27"/>
      <c r="CU336" s="27"/>
      <c r="CV336" s="27">
        <f>4*C335/(C335+D335+F335)</f>
        <v>2.7539609836143928</v>
      </c>
      <c r="CW336" s="27">
        <f>4*D335/(C335+D335+F335)</f>
        <v>0.3664736292885763</v>
      </c>
      <c r="CX336" s="27"/>
      <c r="CY336" s="27">
        <f>4*F335/(C335+D335+F335)</f>
        <v>0.87956538709703114</v>
      </c>
      <c r="DH336" s="31"/>
      <c r="DI336" s="1"/>
      <c r="DJ336" s="2"/>
      <c r="DK336" s="1"/>
      <c r="DL336" s="1"/>
      <c r="DM336" s="28"/>
    </row>
    <row r="337" spans="1:117" x14ac:dyDescent="0.2">
      <c r="A337" s="27"/>
      <c r="C337" s="47"/>
      <c r="D337" s="45">
        <v>0</v>
      </c>
      <c r="E337" s="45"/>
      <c r="F337" s="51"/>
      <c r="G337" s="35"/>
      <c r="DH337" s="31"/>
      <c r="DI337" s="1"/>
      <c r="DJ337" s="2"/>
      <c r="DK337" s="1"/>
      <c r="DL337" s="1"/>
      <c r="DM337" s="28"/>
    </row>
    <row r="338" spans="1:117" x14ac:dyDescent="0.2">
      <c r="A338" s="27" t="s">
        <v>189</v>
      </c>
      <c r="C338" s="51">
        <v>14891</v>
      </c>
      <c r="D338" s="45">
        <v>1604</v>
      </c>
      <c r="E338" s="45">
        <v>17214</v>
      </c>
      <c r="F338" s="47">
        <v>20684</v>
      </c>
      <c r="G338" s="46">
        <v>352</v>
      </c>
      <c r="H338" s="1">
        <f t="shared" ref="H338:H347" si="203">SUM(B338:G338)</f>
        <v>54745</v>
      </c>
      <c r="DH338" s="1">
        <f t="shared" ref="DH338:DH345" si="204">100*C338/H338</f>
        <v>27.20065759430085</v>
      </c>
      <c r="DI338" s="1">
        <f t="shared" ref="DI338:DI345" si="205">100*D338/H338</f>
        <v>2.9299479404511826</v>
      </c>
      <c r="DJ338" s="1">
        <f t="shared" ref="DJ338:DJ345" si="206">100*E338/H338</f>
        <v>31.443967485615126</v>
      </c>
      <c r="DK338" s="31">
        <f t="shared" ref="DK338:DK345" si="207">100*F338/H338</f>
        <v>37.782445885468995</v>
      </c>
      <c r="DL338" s="1">
        <f t="shared" ref="DL338:DL345" si="208">100*G338/H338</f>
        <v>0.64298109416385063</v>
      </c>
      <c r="DM338" s="27" t="s">
        <v>134</v>
      </c>
    </row>
    <row r="339" spans="1:117" x14ac:dyDescent="0.2">
      <c r="A339" s="27" t="s">
        <v>101</v>
      </c>
      <c r="C339" s="51">
        <v>19990</v>
      </c>
      <c r="D339" s="45">
        <v>2286</v>
      </c>
      <c r="E339" s="47">
        <v>32427</v>
      </c>
      <c r="F339" s="51">
        <v>9423</v>
      </c>
      <c r="G339" s="46">
        <v>145</v>
      </c>
      <c r="H339" s="1">
        <f t="shared" si="203"/>
        <v>64271</v>
      </c>
      <c r="DH339" s="27">
        <f t="shared" si="204"/>
        <v>31.102674612189013</v>
      </c>
      <c r="DI339" s="1">
        <f t="shared" si="205"/>
        <v>3.5568141152308197</v>
      </c>
      <c r="DJ339" s="31">
        <f t="shared" si="206"/>
        <v>50.453548256600953</v>
      </c>
      <c r="DK339" s="1">
        <f t="shared" si="207"/>
        <v>14.661355821443575</v>
      </c>
      <c r="DL339" s="1">
        <f t="shared" si="208"/>
        <v>0.22560719453563816</v>
      </c>
      <c r="DM339" s="27" t="s">
        <v>623</v>
      </c>
    </row>
    <row r="340" spans="1:117" x14ac:dyDescent="0.2">
      <c r="A340" s="27" t="s">
        <v>102</v>
      </c>
      <c r="C340" s="51">
        <v>24036</v>
      </c>
      <c r="D340" s="45">
        <v>1918</v>
      </c>
      <c r="E340" s="47">
        <v>31167</v>
      </c>
      <c r="F340" s="51">
        <v>10087</v>
      </c>
      <c r="G340" s="35">
        <v>819</v>
      </c>
      <c r="H340" s="1">
        <f t="shared" si="203"/>
        <v>68027</v>
      </c>
      <c r="DH340" s="27">
        <f t="shared" si="204"/>
        <v>35.333029532391549</v>
      </c>
      <c r="DI340" s="1">
        <f t="shared" si="205"/>
        <v>2.8194687403530949</v>
      </c>
      <c r="DJ340" s="31">
        <f t="shared" si="206"/>
        <v>45.815632028459291</v>
      </c>
      <c r="DK340" s="27">
        <f t="shared" si="207"/>
        <v>14.827935966601496</v>
      </c>
      <c r="DL340" s="1">
        <f t="shared" si="208"/>
        <v>1.2039337321945698</v>
      </c>
      <c r="DM340" s="27" t="s">
        <v>409</v>
      </c>
    </row>
    <row r="341" spans="1:117" x14ac:dyDescent="0.2">
      <c r="A341" s="27" t="s">
        <v>190</v>
      </c>
      <c r="C341" s="47">
        <v>28023</v>
      </c>
      <c r="D341" s="45">
        <v>1783</v>
      </c>
      <c r="E341" s="45">
        <v>17642</v>
      </c>
      <c r="F341" s="51">
        <v>8771</v>
      </c>
      <c r="G341" s="35">
        <v>714</v>
      </c>
      <c r="H341" s="1">
        <f t="shared" si="203"/>
        <v>56933</v>
      </c>
      <c r="DH341" s="31">
        <f t="shared" si="204"/>
        <v>49.221014174556061</v>
      </c>
      <c r="DI341" s="1">
        <f t="shared" si="205"/>
        <v>3.1317513568580613</v>
      </c>
      <c r="DJ341" s="27">
        <f t="shared" si="206"/>
        <v>30.987300862417229</v>
      </c>
      <c r="DK341" s="1">
        <f t="shared" si="207"/>
        <v>15.405827902973671</v>
      </c>
      <c r="DL341" s="1">
        <f t="shared" si="208"/>
        <v>1.2541057031949836</v>
      </c>
      <c r="DM341" s="28" t="s">
        <v>716</v>
      </c>
    </row>
    <row r="342" spans="1:117" x14ac:dyDescent="0.2">
      <c r="A342" s="27" t="s">
        <v>100</v>
      </c>
      <c r="C342" s="47">
        <v>25966</v>
      </c>
      <c r="D342" s="45">
        <v>2004</v>
      </c>
      <c r="E342" s="45">
        <v>18299</v>
      </c>
      <c r="F342" s="45">
        <v>9406</v>
      </c>
      <c r="G342" s="45">
        <v>1175</v>
      </c>
      <c r="H342" s="1">
        <f t="shared" si="203"/>
        <v>56850</v>
      </c>
      <c r="DH342" s="31">
        <f t="shared" si="204"/>
        <v>45.674582233948989</v>
      </c>
      <c r="DI342" s="1">
        <f t="shared" si="205"/>
        <v>3.525065963060686</v>
      </c>
      <c r="DJ342" s="1">
        <f t="shared" si="206"/>
        <v>32.1882145998241</v>
      </c>
      <c r="DK342" s="27">
        <f t="shared" si="207"/>
        <v>16.545294635004396</v>
      </c>
      <c r="DL342" s="1">
        <f t="shared" si="208"/>
        <v>2.0668425681618294</v>
      </c>
      <c r="DM342" s="27" t="s">
        <v>685</v>
      </c>
    </row>
    <row r="343" spans="1:117" x14ac:dyDescent="0.2">
      <c r="A343" s="27" t="s">
        <v>212</v>
      </c>
      <c r="C343" s="47">
        <v>22255</v>
      </c>
      <c r="D343" s="51">
        <v>1347</v>
      </c>
      <c r="E343" s="51">
        <v>19480</v>
      </c>
      <c r="F343" s="51">
        <v>7756</v>
      </c>
      <c r="G343" s="1">
        <v>1013</v>
      </c>
      <c r="H343" s="1">
        <f t="shared" si="203"/>
        <v>51851</v>
      </c>
      <c r="DH343" s="31">
        <f t="shared" si="204"/>
        <v>42.921062274594512</v>
      </c>
      <c r="DI343" s="1">
        <f t="shared" si="205"/>
        <v>2.5978283928950261</v>
      </c>
      <c r="DJ343" s="1">
        <f t="shared" si="206"/>
        <v>37.569188636670461</v>
      </c>
      <c r="DK343" s="2">
        <f t="shared" si="207"/>
        <v>14.958245742608629</v>
      </c>
      <c r="DL343" s="1">
        <f t="shared" si="208"/>
        <v>1.9536749532313744</v>
      </c>
      <c r="DM343" s="28" t="s">
        <v>714</v>
      </c>
    </row>
    <row r="344" spans="1:117" x14ac:dyDescent="0.2">
      <c r="A344" s="27" t="s">
        <v>213</v>
      </c>
      <c r="C344" s="47">
        <v>26174</v>
      </c>
      <c r="D344" s="51">
        <v>1398</v>
      </c>
      <c r="E344" s="51">
        <v>23129</v>
      </c>
      <c r="F344" s="51">
        <v>7544</v>
      </c>
      <c r="H344" s="1">
        <f t="shared" si="203"/>
        <v>58245</v>
      </c>
      <c r="DH344" s="31">
        <f t="shared" si="204"/>
        <v>44.937762898102839</v>
      </c>
      <c r="DI344" s="1">
        <f t="shared" si="205"/>
        <v>2.4002060262683491</v>
      </c>
      <c r="DJ344" s="2">
        <f t="shared" si="206"/>
        <v>39.709846338741521</v>
      </c>
      <c r="DK344" s="27">
        <f t="shared" si="207"/>
        <v>12.952184736887286</v>
      </c>
      <c r="DL344" s="1">
        <f t="shared" si="208"/>
        <v>0</v>
      </c>
      <c r="DM344" s="28" t="s">
        <v>510</v>
      </c>
    </row>
    <row r="345" spans="1:117" x14ac:dyDescent="0.2">
      <c r="A345" s="2" t="s">
        <v>743</v>
      </c>
      <c r="C345" s="7">
        <f t="shared" ref="C345" si="209">SUM(C337:C344)</f>
        <v>161335</v>
      </c>
      <c r="D345" s="7">
        <f>SUM(D337:D344)</f>
        <v>12340</v>
      </c>
      <c r="E345" s="7">
        <f t="shared" ref="E345:G345" si="210">SUM(E337:E344)</f>
        <v>159358</v>
      </c>
      <c r="F345" s="7">
        <f t="shared" si="210"/>
        <v>73671</v>
      </c>
      <c r="G345" s="7">
        <f t="shared" si="210"/>
        <v>4218</v>
      </c>
      <c r="H345" s="1">
        <f t="shared" si="203"/>
        <v>410922</v>
      </c>
      <c r="BY345" s="1">
        <v>4</v>
      </c>
      <c r="CA345" s="1">
        <v>2</v>
      </c>
      <c r="CB345" s="1">
        <v>1</v>
      </c>
      <c r="CC345" s="27" t="s">
        <v>25</v>
      </c>
      <c r="CE345" s="1">
        <v>2</v>
      </c>
      <c r="CG345" s="1">
        <v>2</v>
      </c>
      <c r="CK345" s="1">
        <v>1</v>
      </c>
      <c r="CL345" s="1">
        <v>0</v>
      </c>
      <c r="CM345" s="1">
        <v>1</v>
      </c>
      <c r="CN345" s="1">
        <v>1</v>
      </c>
      <c r="CP345" s="2">
        <f>CE345+CK345</f>
        <v>3</v>
      </c>
      <c r="CQ345" s="2">
        <f>CF345+CL345</f>
        <v>0</v>
      </c>
      <c r="CR345" s="2">
        <f>CG345+CM345</f>
        <v>3</v>
      </c>
      <c r="CS345" s="2">
        <f>CH345+CN345</f>
        <v>1</v>
      </c>
      <c r="CV345" s="1">
        <f>7*C345/(B345+C345+D345+E345+F345)</f>
        <v>2.7768229474015502</v>
      </c>
      <c r="CW345" s="1">
        <f>7*D345/(B345+C345+D345+E345+F345)</f>
        <v>0.21239033793618947</v>
      </c>
      <c r="CX345" s="1">
        <f>7*E345/(B345+C345+D345+E345+F345)</f>
        <v>2.742795743341595</v>
      </c>
      <c r="CY345" s="1">
        <f>7*F345/(B345+C345+D345+E345+F345)</f>
        <v>1.2679909713206656</v>
      </c>
      <c r="CZ345" s="27"/>
      <c r="DH345" s="27">
        <f t="shared" si="204"/>
        <v>39.26170903480466</v>
      </c>
      <c r="DI345" s="1">
        <f t="shared" si="205"/>
        <v>3.0030030030030028</v>
      </c>
      <c r="DJ345" s="1">
        <f t="shared" si="206"/>
        <v>38.780595830838941</v>
      </c>
      <c r="DK345" s="1">
        <f t="shared" si="207"/>
        <v>17.928219954151881</v>
      </c>
      <c r="DL345" s="1">
        <f t="shared" si="208"/>
        <v>1.0264721772015126</v>
      </c>
      <c r="DM345" s="3" t="s">
        <v>25</v>
      </c>
    </row>
    <row r="346" spans="1:117" x14ac:dyDescent="0.2">
      <c r="A346" s="62" t="s">
        <v>813</v>
      </c>
      <c r="C346" s="7">
        <f>SUM(C324,C342:C344)</f>
        <v>222338</v>
      </c>
      <c r="D346" s="7">
        <f t="shared" ref="D346:G346" si="211">SUM(D324,D342:D344)</f>
        <v>20445</v>
      </c>
      <c r="E346" s="7">
        <f t="shared" si="211"/>
        <v>190107</v>
      </c>
      <c r="F346" s="7">
        <f t="shared" si="211"/>
        <v>59542</v>
      </c>
      <c r="G346" s="7">
        <f t="shared" si="211"/>
        <v>4820</v>
      </c>
      <c r="H346" s="1">
        <f t="shared" si="203"/>
        <v>497252</v>
      </c>
      <c r="CP346" s="2"/>
      <c r="CQ346" s="2"/>
      <c r="CR346" s="2"/>
      <c r="CS346" s="2"/>
      <c r="CV346" s="3">
        <f>9*C346/(B346+C346+D346+E346+F346)</f>
        <v>4.0635905058972606</v>
      </c>
      <c r="CW346" s="3">
        <f>9*D346/(B346+C346+D346+E346+F346)</f>
        <v>0.37366580563407742</v>
      </c>
      <c r="CX346" s="3">
        <f>9*E346/(B346+C346+D346+E346+F346)</f>
        <v>3.4745162783897068</v>
      </c>
      <c r="CY346" s="3">
        <f>9*F346/(B346+C346+D346+E346+F346)</f>
        <v>1.0882274100789551</v>
      </c>
      <c r="CZ346" s="27"/>
      <c r="DH346" s="3">
        <f t="shared" ref="DH346" si="212">100*C346/H346</f>
        <v>44.713344541600634</v>
      </c>
      <c r="DI346" s="3">
        <f t="shared" ref="DI346" si="213">100*D346/H346</f>
        <v>4.1115973389750069</v>
      </c>
      <c r="DJ346" s="3">
        <f t="shared" ref="DJ346" si="214">100*E346/H346</f>
        <v>38.231520436318007</v>
      </c>
      <c r="DK346" s="3">
        <f t="shared" ref="DK346" si="215">100*F346/H346</f>
        <v>11.974210259586689</v>
      </c>
      <c r="DL346" s="3">
        <f t="shared" ref="DL346" si="216">100*G346/H346</f>
        <v>0.96932742351966406</v>
      </c>
      <c r="DM346" s="3"/>
    </row>
    <row r="347" spans="1:117" x14ac:dyDescent="0.2">
      <c r="A347" s="62" t="s">
        <v>819</v>
      </c>
      <c r="C347" s="7">
        <f>SUM(C238,C324,C327,C328,C343:C344)</f>
        <v>280889</v>
      </c>
      <c r="D347" s="7">
        <f t="shared" ref="D347:G347" si="217">SUM(D238,D324,D327,D328,D343:D344)</f>
        <v>26904</v>
      </c>
      <c r="E347" s="7">
        <f t="shared" si="217"/>
        <v>236813</v>
      </c>
      <c r="F347" s="7">
        <f t="shared" si="217"/>
        <v>64110</v>
      </c>
      <c r="G347" s="7">
        <f t="shared" si="217"/>
        <v>3828</v>
      </c>
      <c r="H347" s="1">
        <f t="shared" si="203"/>
        <v>612544</v>
      </c>
      <c r="CP347" s="2"/>
      <c r="CQ347" s="2"/>
      <c r="CR347" s="2"/>
      <c r="CS347" s="2"/>
      <c r="CV347" s="1">
        <f>11*C347/(B347+C347+D347+E347+F347)</f>
        <v>5.075895820054015</v>
      </c>
      <c r="CW347" s="1">
        <f>11*D347/(B347+C347+D347+E347+F347)</f>
        <v>0.48617746206769658</v>
      </c>
      <c r="CX347" s="1">
        <f>11*E347/(B347+C347+D347+E347+F347)</f>
        <v>4.2794061598512281</v>
      </c>
      <c r="CY347" s="1">
        <f>11*F347/(B347+C347+D347+E347+F347)</f>
        <v>1.1585205580270603</v>
      </c>
      <c r="CZ347" s="27"/>
      <c r="DH347" s="3">
        <f t="shared" ref="DH347" si="218">100*C347/H347</f>
        <v>45.856134416466411</v>
      </c>
      <c r="DI347" s="3">
        <f t="shared" ref="DI347" si="219">100*D347/H347</f>
        <v>4.3921742764601399</v>
      </c>
      <c r="DJ347" s="3">
        <f t="shared" ref="DJ347" si="220">100*E347/H347</f>
        <v>38.660569689687598</v>
      </c>
      <c r="DK347" s="3">
        <f t="shared" ref="DK347" si="221">100*F347/H347</f>
        <v>10.466186918817261</v>
      </c>
      <c r="DL347" s="3">
        <f t="shared" ref="DL347" si="222">100*G347/H347</f>
        <v>0.62493469856859263</v>
      </c>
      <c r="DM347" s="3"/>
    </row>
    <row r="348" spans="1:117" x14ac:dyDescent="0.2">
      <c r="A348" s="27"/>
      <c r="C348" s="25"/>
      <c r="D348" s="25">
        <v>0</v>
      </c>
      <c r="E348" s="25"/>
      <c r="F348" s="25"/>
      <c r="G348" s="25"/>
      <c r="CP348" s="2"/>
      <c r="CQ348" s="2"/>
      <c r="CR348" s="2"/>
      <c r="CS348" s="2"/>
      <c r="CV348" s="27"/>
      <c r="CW348" s="27"/>
      <c r="CX348" s="27"/>
      <c r="CY348" s="27"/>
      <c r="CZ348" s="27"/>
      <c r="DH348" s="27"/>
      <c r="DI348" s="1"/>
      <c r="DJ348" s="1"/>
      <c r="DK348" s="1"/>
      <c r="DL348" s="1"/>
      <c r="DM348" s="3"/>
    </row>
    <row r="349" spans="1:117" x14ac:dyDescent="0.2">
      <c r="A349" s="6" t="s">
        <v>214</v>
      </c>
      <c r="C349" s="47">
        <v>28300</v>
      </c>
      <c r="D349" s="45">
        <v>1873</v>
      </c>
      <c r="E349" s="45">
        <v>16592</v>
      </c>
      <c r="F349" s="51">
        <v>9598</v>
      </c>
      <c r="H349" s="1">
        <f>SUM(B349:G349)</f>
        <v>56363</v>
      </c>
      <c r="DH349" s="31">
        <f t="shared" ref="DH349:DH355" si="223">100*C349/H349</f>
        <v>50.210244309209941</v>
      </c>
      <c r="DI349" s="1">
        <f t="shared" ref="DI349:DI355" si="224">100*D349/H349</f>
        <v>3.3231020350229761</v>
      </c>
      <c r="DJ349" s="27">
        <f t="shared" ref="DJ349:DJ355" si="225">100*E349/H349</f>
        <v>29.437751716551638</v>
      </c>
      <c r="DK349" s="1">
        <f t="shared" ref="DK349:DK355" si="226">100*F349/H349</f>
        <v>17.028901939215444</v>
      </c>
      <c r="DL349" s="1">
        <f t="shared" ref="DL349:DL355" si="227">100*G349/H349</f>
        <v>0</v>
      </c>
      <c r="DM349" s="27" t="s">
        <v>796</v>
      </c>
    </row>
    <row r="350" spans="1:117" x14ac:dyDescent="0.2">
      <c r="A350" s="27" t="s">
        <v>192</v>
      </c>
      <c r="C350" s="47">
        <v>22565</v>
      </c>
      <c r="D350" s="45">
        <v>1605</v>
      </c>
      <c r="E350" s="45">
        <v>15853</v>
      </c>
      <c r="F350" s="51">
        <v>18102</v>
      </c>
      <c r="H350" s="1">
        <f t="shared" ref="H350:H355" si="228">SUM(B350:G350)</f>
        <v>58125</v>
      </c>
      <c r="DH350" s="3">
        <f t="shared" si="223"/>
        <v>38.821505376344085</v>
      </c>
      <c r="DI350" s="1">
        <f t="shared" si="224"/>
        <v>2.7612903225806451</v>
      </c>
      <c r="DJ350" s="27">
        <f t="shared" si="225"/>
        <v>27.273978494623655</v>
      </c>
      <c r="DK350" s="27">
        <f t="shared" si="226"/>
        <v>31.143225806451614</v>
      </c>
      <c r="DL350" s="1">
        <f t="shared" si="227"/>
        <v>0</v>
      </c>
      <c r="DM350" s="27" t="s">
        <v>750</v>
      </c>
    </row>
    <row r="351" spans="1:117" x14ac:dyDescent="0.2">
      <c r="A351" s="27" t="s">
        <v>215</v>
      </c>
      <c r="C351" s="47">
        <v>21677</v>
      </c>
      <c r="D351" s="45">
        <v>1394</v>
      </c>
      <c r="E351" s="45">
        <v>19351</v>
      </c>
      <c r="F351" s="51">
        <v>9549</v>
      </c>
      <c r="H351" s="1">
        <f t="shared" si="228"/>
        <v>51971</v>
      </c>
      <c r="DH351" s="31">
        <f t="shared" si="223"/>
        <v>41.709799695984302</v>
      </c>
      <c r="DI351" s="1">
        <f t="shared" si="224"/>
        <v>2.6822651093879277</v>
      </c>
      <c r="DJ351" s="2">
        <f t="shared" si="225"/>
        <v>37.234226780319794</v>
      </c>
      <c r="DK351" s="1">
        <f t="shared" si="226"/>
        <v>18.373708414307981</v>
      </c>
      <c r="DL351" s="1">
        <f t="shared" si="227"/>
        <v>0</v>
      </c>
      <c r="DM351" s="27" t="s">
        <v>514</v>
      </c>
    </row>
    <row r="352" spans="1:117" x14ac:dyDescent="0.2">
      <c r="A352" s="27" t="s">
        <v>103</v>
      </c>
      <c r="C352" s="45">
        <v>21602</v>
      </c>
      <c r="D352" s="45">
        <v>1141</v>
      </c>
      <c r="E352" s="45">
        <v>12639</v>
      </c>
      <c r="F352" s="47">
        <v>25072</v>
      </c>
      <c r="G352" s="46">
        <v>77</v>
      </c>
      <c r="H352" s="1">
        <f t="shared" si="228"/>
        <v>60531</v>
      </c>
      <c r="DH352" s="27">
        <f t="shared" si="223"/>
        <v>35.687498967471214</v>
      </c>
      <c r="DI352" s="1">
        <f t="shared" si="224"/>
        <v>1.8849845533693479</v>
      </c>
      <c r="DJ352" s="1">
        <f t="shared" si="225"/>
        <v>20.880210140258711</v>
      </c>
      <c r="DK352" s="3">
        <f t="shared" si="226"/>
        <v>41.420098792354331</v>
      </c>
      <c r="DL352" s="1">
        <f t="shared" si="227"/>
        <v>0.12720754654639771</v>
      </c>
      <c r="DM352" s="27" t="s">
        <v>516</v>
      </c>
    </row>
    <row r="353" spans="1:117" x14ac:dyDescent="0.2">
      <c r="A353" s="27" t="s">
        <v>193</v>
      </c>
      <c r="C353" s="45">
        <v>14656</v>
      </c>
      <c r="D353" s="45">
        <v>1047</v>
      </c>
      <c r="E353" s="45">
        <v>14177</v>
      </c>
      <c r="F353" s="47">
        <v>23215</v>
      </c>
      <c r="G353" s="46">
        <v>249</v>
      </c>
      <c r="H353" s="1">
        <f t="shared" si="228"/>
        <v>53344</v>
      </c>
      <c r="DH353" s="27">
        <f t="shared" si="223"/>
        <v>27.474505098980202</v>
      </c>
      <c r="DI353" s="1">
        <f t="shared" si="224"/>
        <v>1.962732453509298</v>
      </c>
      <c r="DJ353" s="2">
        <f t="shared" si="225"/>
        <v>26.576559688062389</v>
      </c>
      <c r="DK353" s="31">
        <f t="shared" si="226"/>
        <v>43.519421115776844</v>
      </c>
      <c r="DL353" s="1">
        <f t="shared" si="227"/>
        <v>0.46678164367126573</v>
      </c>
      <c r="DM353" s="28" t="s">
        <v>710</v>
      </c>
    </row>
    <row r="354" spans="1:117" x14ac:dyDescent="0.2">
      <c r="A354" s="27" t="s">
        <v>194</v>
      </c>
      <c r="C354" s="45">
        <v>9734</v>
      </c>
      <c r="D354" s="45">
        <v>1083</v>
      </c>
      <c r="E354" s="45">
        <v>11842</v>
      </c>
      <c r="F354" s="47">
        <v>24085</v>
      </c>
      <c r="G354" s="46">
        <v>161</v>
      </c>
      <c r="H354" s="1">
        <f t="shared" si="228"/>
        <v>46905</v>
      </c>
      <c r="BY354" s="12"/>
      <c r="CA354" s="12"/>
      <c r="CB354" s="12"/>
      <c r="CC354" s="12"/>
      <c r="CD354" s="12"/>
      <c r="CE354" s="12"/>
      <c r="CG354" s="12"/>
      <c r="CH354" s="12"/>
      <c r="CI354" s="12"/>
      <c r="CJ354" s="12"/>
      <c r="CK354" s="12"/>
      <c r="CL354" s="12"/>
      <c r="CM354" s="12"/>
      <c r="CN354" s="12"/>
      <c r="DH354" s="1">
        <f t="shared" si="223"/>
        <v>20.75258501225882</v>
      </c>
      <c r="DI354" s="1">
        <f t="shared" si="224"/>
        <v>2.30892228973457</v>
      </c>
      <c r="DJ354" s="1">
        <f t="shared" si="225"/>
        <v>25.246775397079201</v>
      </c>
      <c r="DK354" s="31">
        <f t="shared" si="226"/>
        <v>51.34847031233344</v>
      </c>
      <c r="DL354" s="1">
        <f t="shared" si="227"/>
        <v>0.34324698859396652</v>
      </c>
      <c r="DM354" s="27" t="s">
        <v>515</v>
      </c>
    </row>
    <row r="355" spans="1:117" x14ac:dyDescent="0.2">
      <c r="A355" s="2" t="s">
        <v>742</v>
      </c>
      <c r="C355" s="25">
        <f t="shared" ref="C355" si="229">SUM(C348:C354)</f>
        <v>118534</v>
      </c>
      <c r="D355" s="25">
        <f>SUM(D348:D354)</f>
        <v>8143</v>
      </c>
      <c r="E355" s="25">
        <f t="shared" ref="E355:G355" si="230">SUM(E348:E354)</f>
        <v>90454</v>
      </c>
      <c r="F355" s="25">
        <f t="shared" si="230"/>
        <v>109621</v>
      </c>
      <c r="G355" s="25">
        <f t="shared" si="230"/>
        <v>487</v>
      </c>
      <c r="H355" s="1">
        <f t="shared" si="228"/>
        <v>327239</v>
      </c>
      <c r="BX355" s="27" t="s">
        <v>25</v>
      </c>
      <c r="BY355" s="27">
        <v>3</v>
      </c>
      <c r="BZ355" s="27"/>
      <c r="CA355" s="27">
        <v>0</v>
      </c>
      <c r="CB355" s="27">
        <v>3</v>
      </c>
      <c r="CC355" s="27"/>
      <c r="CD355" s="27"/>
      <c r="CE355" s="27">
        <v>2</v>
      </c>
      <c r="CF355" s="27"/>
      <c r="CG355" s="27">
        <v>0</v>
      </c>
      <c r="CH355" s="27">
        <v>2</v>
      </c>
      <c r="CI355" s="27"/>
      <c r="CJ355" s="27"/>
      <c r="CK355" s="27">
        <v>0</v>
      </c>
      <c r="CL355" s="27">
        <v>0</v>
      </c>
      <c r="CM355" s="27">
        <v>2</v>
      </c>
      <c r="CN355" s="27">
        <v>0</v>
      </c>
      <c r="CO355" s="2"/>
      <c r="CP355" s="2">
        <f>CE355+CK355</f>
        <v>2</v>
      </c>
      <c r="CQ355" s="2">
        <f>CF355+CL355</f>
        <v>0</v>
      </c>
      <c r="CR355" s="2">
        <f>CG355+CM355</f>
        <v>2</v>
      </c>
      <c r="CS355" s="2">
        <f>CH355+CN355</f>
        <v>2</v>
      </c>
      <c r="CT355" s="2" t="s">
        <v>25</v>
      </c>
      <c r="CU355" s="27"/>
      <c r="CV355" s="1">
        <f>6*C355/(B355+C355+D355+E355+F355)</f>
        <v>2.1765865243364999</v>
      </c>
      <c r="CW355" s="1">
        <f>6*D355/(B355+C355+D355+E355+F355)</f>
        <v>0.14952624620507296</v>
      </c>
      <c r="CX355" s="1">
        <f>6*E355/(B355+C355+D355+E355+F355)</f>
        <v>1.6609661149740476</v>
      </c>
      <c r="CY355" s="1">
        <f>6*F355/(B355+C355+D355+E355+F355)</f>
        <v>2.0129211144843797</v>
      </c>
      <c r="CZ355" s="27"/>
      <c r="DH355" s="1">
        <f t="shared" si="223"/>
        <v>36.222455147461027</v>
      </c>
      <c r="DI355" s="1">
        <f t="shared" si="224"/>
        <v>2.4883953318522547</v>
      </c>
      <c r="DJ355" s="1">
        <f t="shared" si="225"/>
        <v>27.641570839661533</v>
      </c>
      <c r="DK355" s="1">
        <f t="shared" si="226"/>
        <v>33.498757788649883</v>
      </c>
      <c r="DL355" s="1">
        <f t="shared" si="227"/>
        <v>0.14882089237529755</v>
      </c>
      <c r="DM355" s="3" t="s">
        <v>25</v>
      </c>
    </row>
    <row r="356" spans="1:117" x14ac:dyDescent="0.2">
      <c r="A356" s="2"/>
      <c r="C356" s="12" t="s">
        <v>9</v>
      </c>
      <c r="D356" s="12" t="s">
        <v>10</v>
      </c>
      <c r="E356" s="12" t="s">
        <v>11</v>
      </c>
      <c r="F356" s="43" t="s">
        <v>12</v>
      </c>
      <c r="G356" s="12" t="s">
        <v>13</v>
      </c>
      <c r="H356" s="12" t="s">
        <v>14</v>
      </c>
      <c r="BX356" s="2" t="s">
        <v>146</v>
      </c>
      <c r="CE356" s="1" t="s">
        <v>29</v>
      </c>
      <c r="CK356" s="27" t="s">
        <v>43</v>
      </c>
      <c r="CP356" s="1" t="s">
        <v>4</v>
      </c>
      <c r="CV356" s="1" t="s">
        <v>24</v>
      </c>
      <c r="DH356" s="1" t="s">
        <v>22</v>
      </c>
      <c r="DI356" s="1" t="s">
        <v>17</v>
      </c>
      <c r="DJ356" s="1" t="s">
        <v>11</v>
      </c>
      <c r="DK356" s="1" t="s">
        <v>12</v>
      </c>
      <c r="DL356" s="1" t="s">
        <v>13</v>
      </c>
    </row>
    <row r="357" spans="1:117" x14ac:dyDescent="0.2">
      <c r="A357" s="2"/>
      <c r="C357" s="12"/>
      <c r="D357" s="12">
        <v>0</v>
      </c>
      <c r="E357" s="12"/>
      <c r="F357" s="43"/>
      <c r="G357" s="12"/>
      <c r="H357" s="12"/>
      <c r="BX357" s="2"/>
      <c r="CK357" s="27"/>
      <c r="DH357" s="1"/>
      <c r="DI357" s="1"/>
      <c r="DJ357" s="1"/>
      <c r="DK357" s="1"/>
      <c r="DL357" s="1"/>
    </row>
    <row r="358" spans="1:117" x14ac:dyDescent="0.2">
      <c r="A358" s="27" t="s">
        <v>217</v>
      </c>
      <c r="C358" s="45">
        <v>10473</v>
      </c>
      <c r="D358" s="45">
        <v>1509</v>
      </c>
      <c r="E358" s="47">
        <v>23534</v>
      </c>
      <c r="F358" s="51">
        <v>13793</v>
      </c>
      <c r="G358" s="1">
        <v>320</v>
      </c>
      <c r="H358" s="1">
        <f t="shared" ref="H358:H367" si="231">SUM(B358:G358)</f>
        <v>49629</v>
      </c>
      <c r="CA358" s="27" t="s">
        <v>25</v>
      </c>
      <c r="CB358" s="27" t="s">
        <v>25</v>
      </c>
      <c r="DH358" s="1">
        <f t="shared" ref="DH358:DH367" si="232">100*C358/H358</f>
        <v>21.102581152148947</v>
      </c>
      <c r="DI358" s="1">
        <f t="shared" ref="DI358:DI367" si="233">100*D358/H358</f>
        <v>3.0405609623405669</v>
      </c>
      <c r="DJ358" s="31">
        <f t="shared" ref="DJ358:DJ367" si="234">100*E358/H358</f>
        <v>47.4198553265228</v>
      </c>
      <c r="DK358" s="27">
        <f t="shared" ref="DK358:DK367" si="235">100*F358/H358</f>
        <v>27.792218259485381</v>
      </c>
      <c r="DL358" s="1">
        <f t="shared" ref="DL358:DL367" si="236">100*G358/H358</f>
        <v>0.64478429950230709</v>
      </c>
      <c r="DM358" s="27" t="s">
        <v>585</v>
      </c>
    </row>
    <row r="359" spans="1:117" x14ac:dyDescent="0.2">
      <c r="A359" s="27" t="s">
        <v>717</v>
      </c>
      <c r="C359" s="45">
        <v>8221</v>
      </c>
      <c r="D359" s="45">
        <v>1217</v>
      </c>
      <c r="E359" s="47">
        <v>21021</v>
      </c>
      <c r="F359" s="51">
        <v>18556</v>
      </c>
      <c r="G359" s="35">
        <v>98</v>
      </c>
      <c r="H359" s="1">
        <f>SUM(B359:G359)</f>
        <v>49113</v>
      </c>
      <c r="DH359" s="1">
        <f t="shared" si="232"/>
        <v>16.738948954451978</v>
      </c>
      <c r="DI359" s="1">
        <f t="shared" si="233"/>
        <v>2.4779589925274368</v>
      </c>
      <c r="DJ359" s="31">
        <f t="shared" si="234"/>
        <v>42.801294972817786</v>
      </c>
      <c r="DK359" s="2">
        <f t="shared" si="235"/>
        <v>37.782257243499686</v>
      </c>
      <c r="DL359" s="1">
        <f t="shared" si="236"/>
        <v>0.19953983670311323</v>
      </c>
      <c r="DM359" s="28" t="s">
        <v>517</v>
      </c>
    </row>
    <row r="360" spans="1:117" x14ac:dyDescent="0.2">
      <c r="A360" s="27" t="s">
        <v>216</v>
      </c>
      <c r="C360" s="45">
        <v>14325</v>
      </c>
      <c r="D360" s="45">
        <v>1257</v>
      </c>
      <c r="E360" s="47">
        <v>25357</v>
      </c>
      <c r="F360" s="51">
        <v>7936</v>
      </c>
      <c r="H360" s="1">
        <f>SUM(B360:G360)</f>
        <v>48875</v>
      </c>
      <c r="DH360" s="2">
        <f t="shared" si="232"/>
        <v>29.309462915601024</v>
      </c>
      <c r="DI360" s="1">
        <f t="shared" si="233"/>
        <v>2.5718670076726342</v>
      </c>
      <c r="DJ360" s="31">
        <f t="shared" si="234"/>
        <v>51.881329923273654</v>
      </c>
      <c r="DK360" s="1">
        <f t="shared" si="235"/>
        <v>16.237340153452685</v>
      </c>
      <c r="DL360" s="1">
        <f t="shared" si="236"/>
        <v>0</v>
      </c>
      <c r="DM360" s="27" t="s">
        <v>521</v>
      </c>
    </row>
    <row r="361" spans="1:117" x14ac:dyDescent="0.2">
      <c r="A361" s="27" t="s">
        <v>195</v>
      </c>
      <c r="C361" s="45">
        <v>7605</v>
      </c>
      <c r="D361" s="46">
        <v>752</v>
      </c>
      <c r="E361" s="51">
        <v>12940</v>
      </c>
      <c r="F361" s="47">
        <v>15974</v>
      </c>
      <c r="H361" s="1">
        <f>SUM(B361:G361)</f>
        <v>37271</v>
      </c>
      <c r="DH361" s="27">
        <f t="shared" si="232"/>
        <v>20.404604115800488</v>
      </c>
      <c r="DI361" s="1">
        <f t="shared" si="233"/>
        <v>2.0176544766708702</v>
      </c>
      <c r="DJ361" s="1">
        <f t="shared" si="234"/>
        <v>34.718682085267368</v>
      </c>
      <c r="DK361" s="31">
        <f t="shared" si="235"/>
        <v>42.859059322261274</v>
      </c>
      <c r="DL361" s="1">
        <f t="shared" si="236"/>
        <v>0</v>
      </c>
      <c r="DM361" s="27" t="s">
        <v>137</v>
      </c>
    </row>
    <row r="362" spans="1:117" x14ac:dyDescent="0.2">
      <c r="A362" s="27" t="s">
        <v>196</v>
      </c>
      <c r="C362" s="45">
        <v>9820</v>
      </c>
      <c r="D362" s="46">
        <v>927</v>
      </c>
      <c r="E362" s="53">
        <v>14111</v>
      </c>
      <c r="F362" s="47">
        <v>16516</v>
      </c>
      <c r="H362" s="1">
        <f t="shared" si="231"/>
        <v>41374</v>
      </c>
      <c r="DH362" s="1">
        <f t="shared" si="232"/>
        <v>23.734712621453088</v>
      </c>
      <c r="DI362" s="1">
        <f t="shared" si="233"/>
        <v>2.2405375356504083</v>
      </c>
      <c r="DJ362" s="1">
        <f t="shared" si="234"/>
        <v>34.105960264900659</v>
      </c>
      <c r="DK362" s="31">
        <f t="shared" si="235"/>
        <v>39.918789577995845</v>
      </c>
      <c r="DL362" s="1">
        <f t="shared" si="236"/>
        <v>0</v>
      </c>
      <c r="DM362" s="27" t="s">
        <v>138</v>
      </c>
    </row>
    <row r="363" spans="1:117" x14ac:dyDescent="0.2">
      <c r="A363" s="27" t="s">
        <v>104</v>
      </c>
      <c r="C363" s="45">
        <v>13615</v>
      </c>
      <c r="D363" s="46">
        <v>934</v>
      </c>
      <c r="E363" s="47">
        <v>19582</v>
      </c>
      <c r="F363" s="53">
        <v>9543</v>
      </c>
      <c r="G363" s="35">
        <v>83</v>
      </c>
      <c r="H363" s="1">
        <f t="shared" si="231"/>
        <v>43757</v>
      </c>
      <c r="DH363" s="2">
        <f t="shared" si="232"/>
        <v>31.115021596544551</v>
      </c>
      <c r="DI363" s="1">
        <f t="shared" si="233"/>
        <v>2.1345156203578854</v>
      </c>
      <c r="DJ363" s="31">
        <f t="shared" si="234"/>
        <v>44.751696871357723</v>
      </c>
      <c r="DK363" s="1">
        <f t="shared" si="235"/>
        <v>21.809081975455356</v>
      </c>
      <c r="DL363" s="1">
        <f t="shared" si="236"/>
        <v>0.18968393628448019</v>
      </c>
      <c r="DM363" s="27" t="s">
        <v>518</v>
      </c>
    </row>
    <row r="364" spans="1:117" x14ac:dyDescent="0.2">
      <c r="A364" s="27" t="s">
        <v>197</v>
      </c>
      <c r="C364" s="45">
        <v>7775</v>
      </c>
      <c r="D364" s="45">
        <v>6155</v>
      </c>
      <c r="E364" s="47">
        <v>20069</v>
      </c>
      <c r="F364" s="53">
        <v>10339</v>
      </c>
      <c r="G364" s="35">
        <v>270</v>
      </c>
      <c r="H364" s="1">
        <f t="shared" si="231"/>
        <v>44608</v>
      </c>
      <c r="DH364" s="1">
        <f t="shared" si="232"/>
        <v>17.429609038737446</v>
      </c>
      <c r="DI364" s="1">
        <f t="shared" si="233"/>
        <v>13.797973457675754</v>
      </c>
      <c r="DJ364" s="31">
        <f t="shared" si="234"/>
        <v>44.989687948350074</v>
      </c>
      <c r="DK364" s="27">
        <f t="shared" si="235"/>
        <v>23.177456958393112</v>
      </c>
      <c r="DL364" s="1">
        <f t="shared" si="236"/>
        <v>0.60527259684361545</v>
      </c>
      <c r="DM364" s="28" t="s">
        <v>519</v>
      </c>
    </row>
    <row r="365" spans="1:117" x14ac:dyDescent="0.2">
      <c r="A365" s="27" t="s">
        <v>198</v>
      </c>
      <c r="C365" s="45">
        <v>8876</v>
      </c>
      <c r="D365" s="45">
        <v>2201</v>
      </c>
      <c r="E365" s="47">
        <v>18523</v>
      </c>
      <c r="F365" s="53">
        <v>12483</v>
      </c>
      <c r="H365" s="1">
        <f t="shared" si="231"/>
        <v>42083</v>
      </c>
      <c r="DH365" s="1">
        <f t="shared" si="232"/>
        <v>21.091652211106624</v>
      </c>
      <c r="DI365" s="1">
        <f t="shared" si="233"/>
        <v>5.230140436755935</v>
      </c>
      <c r="DJ365" s="31">
        <f t="shared" si="234"/>
        <v>44.015398141767463</v>
      </c>
      <c r="DK365" s="27">
        <f t="shared" si="235"/>
        <v>29.662809210369982</v>
      </c>
      <c r="DL365" s="1">
        <f t="shared" si="236"/>
        <v>0</v>
      </c>
      <c r="DM365" s="27" t="s">
        <v>520</v>
      </c>
    </row>
    <row r="366" spans="1:117" x14ac:dyDescent="0.2">
      <c r="A366" s="27" t="s">
        <v>105</v>
      </c>
      <c r="C366" s="45">
        <v>8751</v>
      </c>
      <c r="D366" s="46">
        <v>501</v>
      </c>
      <c r="E366" s="47">
        <v>10918</v>
      </c>
      <c r="F366" s="53">
        <v>10420</v>
      </c>
      <c r="G366" s="1">
        <v>162</v>
      </c>
      <c r="H366" s="1">
        <f t="shared" si="231"/>
        <v>30752</v>
      </c>
      <c r="BY366" s="20"/>
      <c r="CA366" s="12"/>
      <c r="CB366" s="12"/>
      <c r="CC366" s="12"/>
      <c r="CD366" s="12"/>
      <c r="CE366" s="12"/>
      <c r="CG366" s="12"/>
      <c r="CH366" s="12"/>
      <c r="CI366" s="12"/>
      <c r="CJ366" s="12"/>
      <c r="CK366" s="12"/>
      <c r="CL366" s="12"/>
      <c r="CM366" s="12"/>
      <c r="CN366" s="12"/>
      <c r="CP366" s="17"/>
      <c r="CQ366" s="17"/>
      <c r="CR366" s="17"/>
      <c r="CS366" s="17"/>
      <c r="CT366" s="17"/>
      <c r="DH366" s="27">
        <f t="shared" si="232"/>
        <v>28.456685744016649</v>
      </c>
      <c r="DI366" s="1">
        <f t="shared" si="233"/>
        <v>1.6291623309053069</v>
      </c>
      <c r="DJ366" s="31">
        <f t="shared" si="234"/>
        <v>35.503381893860563</v>
      </c>
      <c r="DK366" s="1">
        <f t="shared" si="235"/>
        <v>33.883975026014568</v>
      </c>
      <c r="DL366" s="1">
        <f t="shared" si="236"/>
        <v>0.52679500520291367</v>
      </c>
      <c r="DM366" s="27" t="s">
        <v>522</v>
      </c>
    </row>
    <row r="367" spans="1:117" x14ac:dyDescent="0.2">
      <c r="A367" s="2" t="s">
        <v>752</v>
      </c>
      <c r="C367" s="7">
        <f>SUM(C358:C366)</f>
        <v>89461</v>
      </c>
      <c r="D367" s="7">
        <f>SUM(D357:D366)</f>
        <v>15453</v>
      </c>
      <c r="E367" s="7">
        <f>SUM(E358:E366)</f>
        <v>166055</v>
      </c>
      <c r="F367" s="7">
        <f>SUM(F358:F366)</f>
        <v>115560</v>
      </c>
      <c r="G367" s="7">
        <f>SUM(G358:G366)</f>
        <v>933</v>
      </c>
      <c r="H367" s="1">
        <f t="shared" si="231"/>
        <v>387462</v>
      </c>
      <c r="CA367" s="1">
        <v>7</v>
      </c>
      <c r="CB367" s="1">
        <v>2</v>
      </c>
      <c r="CG367" s="1">
        <v>4</v>
      </c>
      <c r="CH367" s="1">
        <v>2</v>
      </c>
      <c r="CK367" s="18">
        <v>2</v>
      </c>
      <c r="CM367" s="18"/>
      <c r="CN367" s="1">
        <v>1</v>
      </c>
      <c r="CP367" s="2">
        <f>CE367+CK367</f>
        <v>2</v>
      </c>
      <c r="CQ367" s="2">
        <f>CF367+CL367</f>
        <v>0</v>
      </c>
      <c r="CR367" s="2">
        <f>CG367+CM367</f>
        <v>4</v>
      </c>
      <c r="CS367" s="2">
        <f>CH367+CN367</f>
        <v>3</v>
      </c>
      <c r="CT367" s="2"/>
      <c r="CV367" s="1">
        <f>9*C367/(B367+C367+D367+E367+F367)</f>
        <v>2.0830235247549345</v>
      </c>
      <c r="CW367" s="1">
        <f>9*D367/(B367+C367+D367+E367+F367)</f>
        <v>0.3598100013194353</v>
      </c>
      <c r="CX367" s="1">
        <f>9*E367/(B367+C367+D367+E367+F367)</f>
        <v>3.8664498653399875</v>
      </c>
      <c r="CY367" s="1">
        <f>9*F367/(B367+C367+D367+E367+F367)</f>
        <v>2.6907166085856429</v>
      </c>
      <c r="DH367" s="1">
        <f t="shared" si="232"/>
        <v>23.088973886471447</v>
      </c>
      <c r="DI367" s="1">
        <f t="shared" si="233"/>
        <v>3.9882620747324897</v>
      </c>
      <c r="DJ367" s="1">
        <f t="shared" si="234"/>
        <v>42.85710598716777</v>
      </c>
      <c r="DK367" s="1">
        <f t="shared" si="235"/>
        <v>29.824860244359446</v>
      </c>
      <c r="DL367" s="1">
        <f t="shared" si="236"/>
        <v>0.24079780726884184</v>
      </c>
      <c r="DM367" s="3" t="s">
        <v>769</v>
      </c>
    </row>
    <row r="368" spans="1:117" x14ac:dyDescent="0.2">
      <c r="A368" s="27" t="s">
        <v>26</v>
      </c>
      <c r="B368" s="27"/>
      <c r="C368" s="25"/>
      <c r="D368" s="25"/>
      <c r="E368" s="25"/>
      <c r="F368" s="25"/>
      <c r="G368" s="25"/>
      <c r="H368" s="27"/>
      <c r="BY368" s="27"/>
      <c r="BZ368" s="27"/>
      <c r="CA368" s="27"/>
      <c r="CB368" s="27"/>
      <c r="CC368" s="27"/>
      <c r="CD368" s="27"/>
      <c r="CE368" s="27"/>
      <c r="CF368" s="27"/>
      <c r="CG368" s="27"/>
      <c r="CH368" s="27"/>
      <c r="CI368" s="27"/>
      <c r="CJ368" s="27"/>
      <c r="CK368" s="27"/>
      <c r="CL368" s="27"/>
      <c r="CM368" s="27"/>
      <c r="CN368" s="27"/>
      <c r="CO368" s="27"/>
      <c r="CP368" s="2"/>
      <c r="CQ368" s="2"/>
      <c r="CR368" s="2"/>
      <c r="CS368" s="2"/>
      <c r="CT368" s="27"/>
      <c r="CU368" s="27"/>
      <c r="CV368" s="27">
        <f>5*C367/(C367+D367+F367)</f>
        <v>2.0288333318214393</v>
      </c>
      <c r="CW368" s="27">
        <f>5*D367/(C367+D367+F367)</f>
        <v>0.35044948610720539</v>
      </c>
      <c r="CX368" s="27"/>
      <c r="CY368" s="27">
        <f>5*F367/(C367+D367+F367)</f>
        <v>2.6207171820713553</v>
      </c>
      <c r="DH368" s="1"/>
      <c r="DI368" s="1"/>
      <c r="DJ368" s="1"/>
      <c r="DK368" s="1"/>
      <c r="DL368" s="1"/>
      <c r="DM368" s="3"/>
    </row>
    <row r="369" spans="1:122" x14ac:dyDescent="0.2">
      <c r="A369" s="2"/>
      <c r="C369" s="7"/>
      <c r="D369" s="7"/>
      <c r="E369" s="7"/>
      <c r="F369" s="7"/>
      <c r="G369" s="7"/>
      <c r="BX369" s="2" t="s">
        <v>146</v>
      </c>
      <c r="CE369" s="1" t="s">
        <v>29</v>
      </c>
      <c r="CK369" s="1" t="s">
        <v>30</v>
      </c>
      <c r="CP369" s="1" t="s">
        <v>4</v>
      </c>
      <c r="CV369" s="1" t="s">
        <v>24</v>
      </c>
    </row>
    <row r="370" spans="1:122" x14ac:dyDescent="0.2">
      <c r="C370" s="12" t="s">
        <v>9</v>
      </c>
      <c r="D370" s="12" t="s">
        <v>10</v>
      </c>
      <c r="E370" s="12" t="s">
        <v>11</v>
      </c>
      <c r="F370" s="12" t="s">
        <v>12</v>
      </c>
      <c r="G370" s="12" t="s">
        <v>13</v>
      </c>
      <c r="H370" s="12" t="s">
        <v>14</v>
      </c>
      <c r="BY370" s="12" t="s">
        <v>16</v>
      </c>
      <c r="BZ370" s="1" t="s">
        <v>17</v>
      </c>
      <c r="CA370" s="12" t="s">
        <v>18</v>
      </c>
      <c r="CB370" s="12" t="s">
        <v>19</v>
      </c>
      <c r="CC370" s="12" t="s">
        <v>20</v>
      </c>
      <c r="CE370" s="27" t="s">
        <v>22</v>
      </c>
      <c r="CF370" s="27" t="s">
        <v>17</v>
      </c>
      <c r="CG370" s="27" t="s">
        <v>11</v>
      </c>
      <c r="CH370" s="27" t="s">
        <v>12</v>
      </c>
      <c r="CK370" s="27" t="s">
        <v>22</v>
      </c>
      <c r="CL370" s="27" t="s">
        <v>17</v>
      </c>
      <c r="CM370" s="27" t="s">
        <v>11</v>
      </c>
      <c r="CN370" s="27" t="s">
        <v>12</v>
      </c>
      <c r="CP370" s="27" t="s">
        <v>22</v>
      </c>
      <c r="CQ370" s="27" t="s">
        <v>17</v>
      </c>
      <c r="CR370" s="27" t="s">
        <v>11</v>
      </c>
      <c r="CS370" s="27" t="s">
        <v>12</v>
      </c>
      <c r="CU370" s="27" t="s">
        <v>25</v>
      </c>
      <c r="CV370" s="1" t="s">
        <v>22</v>
      </c>
      <c r="CW370" s="1" t="s">
        <v>17</v>
      </c>
      <c r="CX370" s="1" t="s">
        <v>11</v>
      </c>
      <c r="CY370" s="1" t="s">
        <v>12</v>
      </c>
      <c r="DA370" s="1" t="s">
        <v>15</v>
      </c>
      <c r="DB370" s="1" t="s">
        <v>22</v>
      </c>
      <c r="DC370" s="1" t="s">
        <v>17</v>
      </c>
      <c r="DD370" s="1" t="s">
        <v>11</v>
      </c>
      <c r="DE370" s="1" t="s">
        <v>12</v>
      </c>
      <c r="DF370" s="1" t="s">
        <v>21</v>
      </c>
      <c r="DG370" s="1" t="s">
        <v>15</v>
      </c>
      <c r="DH370" s="1" t="s">
        <v>22</v>
      </c>
      <c r="DI370" s="1" t="s">
        <v>17</v>
      </c>
      <c r="DJ370" s="1" t="s">
        <v>11</v>
      </c>
      <c r="DK370" s="1" t="s">
        <v>12</v>
      </c>
      <c r="DL370" s="1" t="s">
        <v>13</v>
      </c>
    </row>
    <row r="371" spans="1:122" x14ac:dyDescent="0.2">
      <c r="A371" s="2" t="s">
        <v>753</v>
      </c>
      <c r="C371" s="29">
        <f>SUM(C382,C390)</f>
        <v>224527</v>
      </c>
      <c r="D371" s="29">
        <f>SUM(D382,D390)</f>
        <v>18944</v>
      </c>
      <c r="E371" s="29">
        <f>SUM(E382,E390)</f>
        <v>268280</v>
      </c>
      <c r="F371" s="29">
        <f>SUM(F382,F390)</f>
        <v>81960</v>
      </c>
      <c r="G371" s="29">
        <f>SUM(G382,G390)</f>
        <v>6792</v>
      </c>
      <c r="H371" s="1">
        <f t="shared" ref="H371:H389" si="237">SUM(B371:G371)</f>
        <v>600503</v>
      </c>
      <c r="BY371" s="29">
        <f t="shared" ref="BY371:CN371" si="238">SUM(BY382,BY390)</f>
        <v>5</v>
      </c>
      <c r="BZ371" s="29">
        <f t="shared" si="238"/>
        <v>0</v>
      </c>
      <c r="CA371" s="29">
        <f t="shared" si="238"/>
        <v>7</v>
      </c>
      <c r="CB371" s="29">
        <f t="shared" si="238"/>
        <v>2</v>
      </c>
      <c r="CC371" s="29">
        <f t="shared" si="238"/>
        <v>0</v>
      </c>
      <c r="CD371" s="29">
        <f t="shared" si="238"/>
        <v>0</v>
      </c>
      <c r="CE371" s="29">
        <f t="shared" si="238"/>
        <v>4</v>
      </c>
      <c r="CF371" s="29">
        <f t="shared" si="238"/>
        <v>0</v>
      </c>
      <c r="CG371" s="29">
        <f t="shared" si="238"/>
        <v>4</v>
      </c>
      <c r="CH371" s="29">
        <f t="shared" si="238"/>
        <v>1</v>
      </c>
      <c r="CI371" s="29">
        <f t="shared" si="238"/>
        <v>0</v>
      </c>
      <c r="CJ371" s="29">
        <f t="shared" si="238"/>
        <v>0</v>
      </c>
      <c r="CK371" s="29">
        <f t="shared" si="238"/>
        <v>2</v>
      </c>
      <c r="CL371" s="29">
        <f t="shared" si="238"/>
        <v>0</v>
      </c>
      <c r="CM371" s="29">
        <f t="shared" si="238"/>
        <v>2</v>
      </c>
      <c r="CN371" s="29">
        <f t="shared" si="238"/>
        <v>1</v>
      </c>
      <c r="CP371" s="2">
        <f>CE371+CK371</f>
        <v>6</v>
      </c>
      <c r="CQ371" s="2">
        <f>CF371+CL371</f>
        <v>0</v>
      </c>
      <c r="CR371" s="2">
        <f>CG371+CM371</f>
        <v>6</v>
      </c>
      <c r="CS371" s="2">
        <f>CH371+CN371</f>
        <v>2</v>
      </c>
      <c r="CT371" s="2">
        <f>CI371</f>
        <v>0</v>
      </c>
      <c r="CV371" s="1">
        <f>14*C371/(C371+D371+E371+F371)</f>
        <v>5.294458078088498</v>
      </c>
      <c r="CW371" s="1">
        <f>14*D371/(C371+D371+E371+F371)</f>
        <v>0.44670892067015772</v>
      </c>
      <c r="CX371" s="1">
        <f>14*E371/(C371+D371+E371+F371)</f>
        <v>6.3261755298453286</v>
      </c>
      <c r="CY371" s="1">
        <f>14*F371/(C371+D371+E371+F371)</f>
        <v>1.9326574713960158</v>
      </c>
      <c r="DB371" s="1">
        <v>5</v>
      </c>
      <c r="DC371" s="1">
        <v>1</v>
      </c>
      <c r="DD371" s="1">
        <v>6</v>
      </c>
      <c r="DE371" s="1">
        <v>2</v>
      </c>
      <c r="DH371" s="27">
        <f t="shared" ref="DH371:DH390" si="239">100*C371/H371</f>
        <v>37.389821532948211</v>
      </c>
      <c r="DI371" s="1">
        <f t="shared" ref="DI371:DI390" si="240">100*D371/H371</f>
        <v>3.1546886526795035</v>
      </c>
      <c r="DJ371" s="1">
        <f t="shared" ref="DJ371:DJ390" si="241">100*E371/H371</f>
        <v>44.675880053888157</v>
      </c>
      <c r="DK371" s="1">
        <f t="shared" ref="DK371:DK390" si="242">100*F371/H371</f>
        <v>13.648557958911113</v>
      </c>
      <c r="DL371" s="1">
        <f t="shared" ref="DL371:DL390" si="243">100*G371/H371</f>
        <v>1.1310518015730147</v>
      </c>
      <c r="DO371" s="1">
        <f>C371/BY371</f>
        <v>44905.4</v>
      </c>
      <c r="DQ371" s="1">
        <f>E371/CA371</f>
        <v>38325.714285714283</v>
      </c>
      <c r="DR371" s="1">
        <f>F371/CB371</f>
        <v>40980</v>
      </c>
    </row>
    <row r="372" spans="1:122" x14ac:dyDescent="0.2">
      <c r="A372" s="2" t="s">
        <v>397</v>
      </c>
      <c r="C372" s="45">
        <v>224527</v>
      </c>
      <c r="D372" s="45">
        <v>18944</v>
      </c>
      <c r="E372" s="45">
        <v>268280</v>
      </c>
      <c r="F372" s="45">
        <v>81960</v>
      </c>
      <c r="G372" s="29">
        <v>6792</v>
      </c>
      <c r="H372" s="1">
        <f t="shared" si="237"/>
        <v>600503</v>
      </c>
      <c r="BY372" s="5"/>
      <c r="BZ372" s="5"/>
      <c r="CA372" s="5"/>
      <c r="CB372" s="5"/>
      <c r="CE372" s="29" t="s">
        <v>25</v>
      </c>
      <c r="CF372" s="5"/>
      <c r="CG372" s="29" t="s">
        <v>25</v>
      </c>
      <c r="CH372" s="5"/>
      <c r="CK372" s="5"/>
      <c r="CL372" s="5"/>
      <c r="CM372" s="5"/>
      <c r="CN372" s="5"/>
      <c r="CP372" s="2"/>
      <c r="CQ372" s="2"/>
      <c r="CR372" s="2"/>
      <c r="CS372" s="2"/>
      <c r="CT372" s="2"/>
      <c r="CV372" s="1">
        <f>14*C372/(C372+D372+E372+F372)</f>
        <v>5.294458078088498</v>
      </c>
      <c r="CW372" s="1">
        <f>14*D372/(C372+D372+E372+F372)</f>
        <v>0.44670892067015772</v>
      </c>
      <c r="CX372" s="1">
        <f>14*E372/(C372+D372+E372+F372)</f>
        <v>6.3261755298453286</v>
      </c>
      <c r="CY372" s="1">
        <f>14*F372/(C372+D372+E372+F372)</f>
        <v>1.9326574713960158</v>
      </c>
      <c r="DH372" s="27">
        <f t="shared" si="239"/>
        <v>37.389821532948211</v>
      </c>
      <c r="DI372" s="1">
        <f t="shared" si="240"/>
        <v>3.1546886526795035</v>
      </c>
      <c r="DJ372" s="27">
        <f t="shared" si="241"/>
        <v>44.675880053888157</v>
      </c>
      <c r="DK372" s="1">
        <f t="shared" si="242"/>
        <v>13.648557958911113</v>
      </c>
      <c r="DL372" s="1">
        <f t="shared" si="243"/>
        <v>1.1310518015730147</v>
      </c>
      <c r="DM372" s="3" t="s">
        <v>639</v>
      </c>
    </row>
    <row r="373" spans="1:122" x14ac:dyDescent="0.2">
      <c r="A373" s="2"/>
      <c r="C373" s="45"/>
      <c r="D373" s="51">
        <v>0</v>
      </c>
      <c r="E373" s="45"/>
      <c r="F373" s="45"/>
      <c r="G373" s="29"/>
      <c r="BY373" s="5"/>
      <c r="BZ373" s="5"/>
      <c r="CA373" s="5"/>
      <c r="CB373" s="5"/>
      <c r="CE373" s="29"/>
      <c r="CF373" s="5"/>
      <c r="CG373" s="29"/>
      <c r="CH373" s="5"/>
      <c r="CK373" s="5"/>
      <c r="CL373" s="5"/>
      <c r="CM373" s="5"/>
      <c r="CN373" s="5"/>
      <c r="CP373" s="2"/>
      <c r="CQ373" s="2"/>
      <c r="CR373" s="2"/>
      <c r="CS373" s="2"/>
      <c r="CT373" s="2"/>
      <c r="DH373" s="27"/>
      <c r="DI373" s="1"/>
      <c r="DJ373" s="27"/>
      <c r="DK373" s="1"/>
      <c r="DL373" s="1"/>
    </row>
    <row r="374" spans="1:122" x14ac:dyDescent="0.2">
      <c r="A374" s="27" t="s">
        <v>310</v>
      </c>
      <c r="C374" s="51">
        <v>18408</v>
      </c>
      <c r="D374" s="51">
        <v>1376</v>
      </c>
      <c r="E374" s="47">
        <v>24531</v>
      </c>
      <c r="F374" s="51">
        <v>2842</v>
      </c>
      <c r="H374" s="1">
        <f t="shared" si="237"/>
        <v>47157</v>
      </c>
      <c r="BY374" s="12"/>
      <c r="CA374" s="12"/>
      <c r="CB374" s="12"/>
      <c r="CC374" s="12"/>
      <c r="CD374" s="12"/>
      <c r="CE374" s="12"/>
      <c r="CG374" s="12"/>
      <c r="CH374" s="12"/>
      <c r="CI374" s="12"/>
      <c r="CJ374" s="12"/>
      <c r="CK374" s="12"/>
      <c r="CL374" s="12"/>
      <c r="CM374" s="12"/>
      <c r="CN374" s="12"/>
      <c r="DH374" s="2">
        <f t="shared" si="239"/>
        <v>39.035562058655131</v>
      </c>
      <c r="DI374" s="1">
        <f t="shared" si="240"/>
        <v>2.9179125050363677</v>
      </c>
      <c r="DJ374" s="3">
        <f t="shared" si="241"/>
        <v>52.019848590877281</v>
      </c>
      <c r="DK374" s="1">
        <f t="shared" si="242"/>
        <v>6.0266768454312194</v>
      </c>
      <c r="DL374" s="1">
        <f t="shared" si="243"/>
        <v>0</v>
      </c>
      <c r="DM374" s="28" t="s">
        <v>686</v>
      </c>
    </row>
    <row r="375" spans="1:122" x14ac:dyDescent="0.2">
      <c r="A375" s="27" t="s">
        <v>106</v>
      </c>
      <c r="C375" s="51">
        <v>15102</v>
      </c>
      <c r="D375" s="51">
        <v>1677</v>
      </c>
      <c r="E375" s="47">
        <v>31993</v>
      </c>
      <c r="F375" s="51">
        <v>4799</v>
      </c>
      <c r="H375" s="1">
        <f t="shared" si="237"/>
        <v>53571</v>
      </c>
      <c r="DH375" s="27">
        <f t="shared" si="239"/>
        <v>28.190625525004201</v>
      </c>
      <c r="DI375" s="1">
        <f t="shared" si="240"/>
        <v>3.1304250434003471</v>
      </c>
      <c r="DJ375" s="31">
        <f t="shared" si="241"/>
        <v>59.720744432622126</v>
      </c>
      <c r="DK375" s="1">
        <f t="shared" si="242"/>
        <v>8.9582049989733257</v>
      </c>
      <c r="DL375" s="1">
        <f t="shared" si="243"/>
        <v>0</v>
      </c>
      <c r="DM375" s="27" t="s">
        <v>636</v>
      </c>
    </row>
    <row r="376" spans="1:122" x14ac:dyDescent="0.2">
      <c r="A376" s="27" t="s">
        <v>107</v>
      </c>
      <c r="C376" s="51">
        <v>16709</v>
      </c>
      <c r="D376" s="23">
        <v>990</v>
      </c>
      <c r="E376" s="47">
        <v>28096</v>
      </c>
      <c r="F376" s="51">
        <v>2404</v>
      </c>
      <c r="H376" s="1">
        <f t="shared" si="237"/>
        <v>48199</v>
      </c>
      <c r="DH376" s="2">
        <f t="shared" si="239"/>
        <v>34.666694329757881</v>
      </c>
      <c r="DI376" s="1">
        <f t="shared" si="240"/>
        <v>2.0539845225004667</v>
      </c>
      <c r="DJ376" s="3">
        <f t="shared" si="241"/>
        <v>58.29166580219507</v>
      </c>
      <c r="DK376" s="1">
        <f t="shared" si="242"/>
        <v>4.987655345546588</v>
      </c>
      <c r="DL376" s="1">
        <f t="shared" si="243"/>
        <v>0</v>
      </c>
      <c r="DM376" s="27" t="s">
        <v>687</v>
      </c>
    </row>
    <row r="377" spans="1:122" x14ac:dyDescent="0.2">
      <c r="A377" s="27" t="s">
        <v>309</v>
      </c>
      <c r="C377" s="51">
        <v>14005</v>
      </c>
      <c r="D377" s="51">
        <v>1119</v>
      </c>
      <c r="E377" s="47">
        <v>28530</v>
      </c>
      <c r="F377" s="51">
        <v>5169</v>
      </c>
      <c r="H377" s="1">
        <f t="shared" si="237"/>
        <v>48823</v>
      </c>
      <c r="DH377" s="27">
        <f t="shared" si="239"/>
        <v>28.685250803924379</v>
      </c>
      <c r="DI377" s="1">
        <f t="shared" si="240"/>
        <v>2.2919525633410482</v>
      </c>
      <c r="DJ377" s="31">
        <f t="shared" si="241"/>
        <v>58.435573397783834</v>
      </c>
      <c r="DK377" s="1">
        <f t="shared" si="242"/>
        <v>10.58722323495074</v>
      </c>
      <c r="DL377" s="1">
        <f t="shared" si="243"/>
        <v>0</v>
      </c>
      <c r="DM377" s="27" t="s">
        <v>523</v>
      </c>
    </row>
    <row r="378" spans="1:122" x14ac:dyDescent="0.2">
      <c r="A378" s="27" t="s">
        <v>311</v>
      </c>
      <c r="C378" s="51">
        <v>14648</v>
      </c>
      <c r="D378" s="51">
        <v>1016</v>
      </c>
      <c r="E378" s="51">
        <v>12713</v>
      </c>
      <c r="F378" s="47">
        <v>14709</v>
      </c>
      <c r="H378" s="1">
        <f>SUM(B378:G378)</f>
        <v>43086</v>
      </c>
      <c r="CV378" s="27" t="s">
        <v>809</v>
      </c>
      <c r="DH378" s="27">
        <f t="shared" si="239"/>
        <v>33.997122034999769</v>
      </c>
      <c r="DI378" s="1">
        <f t="shared" si="240"/>
        <v>2.3580745485772643</v>
      </c>
      <c r="DJ378" s="1">
        <f t="shared" si="241"/>
        <v>29.506104070927911</v>
      </c>
      <c r="DK378" s="31">
        <f t="shared" si="242"/>
        <v>34.138699345495056</v>
      </c>
      <c r="DL378" s="1">
        <f t="shared" si="243"/>
        <v>0</v>
      </c>
      <c r="DM378" s="27" t="s">
        <v>408</v>
      </c>
    </row>
    <row r="379" spans="1:122" x14ac:dyDescent="0.2">
      <c r="A379" s="27" t="s">
        <v>312</v>
      </c>
      <c r="C379" s="51">
        <v>17478</v>
      </c>
      <c r="D379" s="23">
        <v>783</v>
      </c>
      <c r="E379" s="47">
        <v>18717</v>
      </c>
      <c r="F379" s="51">
        <v>6270</v>
      </c>
      <c r="G379" s="35">
        <v>627</v>
      </c>
      <c r="H379" s="1">
        <f>SUM(B379:G379)</f>
        <v>43875</v>
      </c>
      <c r="DH379" s="2">
        <f t="shared" si="239"/>
        <v>39.835897435897436</v>
      </c>
      <c r="DI379" s="1">
        <f t="shared" si="240"/>
        <v>1.7846153846153847</v>
      </c>
      <c r="DJ379" s="31">
        <f t="shared" si="241"/>
        <v>42.659829059829057</v>
      </c>
      <c r="DK379" s="27">
        <f t="shared" si="242"/>
        <v>14.290598290598291</v>
      </c>
      <c r="DL379" s="1">
        <f t="shared" si="243"/>
        <v>1.4290598290598291</v>
      </c>
      <c r="DM379" s="28" t="s">
        <v>635</v>
      </c>
    </row>
    <row r="380" spans="1:122" x14ac:dyDescent="0.2">
      <c r="A380" s="27" t="s">
        <v>109</v>
      </c>
      <c r="C380" s="51">
        <v>5193</v>
      </c>
      <c r="D380" s="23">
        <v>826</v>
      </c>
      <c r="E380" s="47">
        <v>23402</v>
      </c>
      <c r="F380" s="51">
        <v>4543</v>
      </c>
      <c r="G380" s="35"/>
      <c r="H380" s="1">
        <f>SUM(B380:G380)</f>
        <v>33964</v>
      </c>
      <c r="DH380" s="1">
        <f t="shared" si="239"/>
        <v>15.289718525497586</v>
      </c>
      <c r="DI380" s="1">
        <f t="shared" si="240"/>
        <v>2.4319868095630666</v>
      </c>
      <c r="DJ380" s="31">
        <f t="shared" si="241"/>
        <v>68.902367212342483</v>
      </c>
      <c r="DK380" s="27">
        <f t="shared" si="242"/>
        <v>13.375927452596867</v>
      </c>
      <c r="DL380" s="1">
        <f t="shared" si="243"/>
        <v>0</v>
      </c>
      <c r="DM380" s="27" t="s">
        <v>524</v>
      </c>
    </row>
    <row r="381" spans="1:122" x14ac:dyDescent="0.2">
      <c r="A381" s="27" t="s">
        <v>108</v>
      </c>
      <c r="C381" s="51">
        <v>4189</v>
      </c>
      <c r="D381" s="51">
        <v>1379</v>
      </c>
      <c r="E381" s="47">
        <v>18471</v>
      </c>
      <c r="F381" s="51">
        <v>9490</v>
      </c>
      <c r="G381" s="1">
        <v>356</v>
      </c>
      <c r="H381" s="1">
        <f t="shared" si="237"/>
        <v>33885</v>
      </c>
      <c r="DH381" s="1">
        <f t="shared" si="239"/>
        <v>12.36240224288033</v>
      </c>
      <c r="DI381" s="1">
        <f t="shared" si="240"/>
        <v>4.0696473365796075</v>
      </c>
      <c r="DJ381" s="3">
        <f t="shared" si="241"/>
        <v>54.510845506861443</v>
      </c>
      <c r="DK381" s="27">
        <f t="shared" si="242"/>
        <v>28.006492548325216</v>
      </c>
      <c r="DL381" s="1">
        <f t="shared" si="243"/>
        <v>1.0506123653534012</v>
      </c>
      <c r="DM381" s="28" t="s">
        <v>688</v>
      </c>
    </row>
    <row r="382" spans="1:122" x14ac:dyDescent="0.2">
      <c r="A382" s="2" t="s">
        <v>633</v>
      </c>
      <c r="B382" s="27"/>
      <c r="C382" s="7">
        <f>SUM(C374:C381)</f>
        <v>105732</v>
      </c>
      <c r="D382" s="7">
        <f>SUM(D373:D381)</f>
        <v>9166</v>
      </c>
      <c r="E382" s="7">
        <f>SUM(E374:E381)</f>
        <v>186453</v>
      </c>
      <c r="F382" s="7">
        <f>SUM(F374:F381)</f>
        <v>50226</v>
      </c>
      <c r="G382" s="7">
        <f>SUM(G374:G381)</f>
        <v>983</v>
      </c>
      <c r="H382" s="27">
        <f>SUM(B382:G382)</f>
        <v>352560</v>
      </c>
      <c r="BY382" s="27"/>
      <c r="BZ382" s="27"/>
      <c r="CA382" s="27">
        <v>7</v>
      </c>
      <c r="CB382" s="27">
        <v>1</v>
      </c>
      <c r="CC382" s="27"/>
      <c r="CD382" s="27"/>
      <c r="CE382" s="27">
        <v>1</v>
      </c>
      <c r="CF382" s="27">
        <v>0</v>
      </c>
      <c r="CG382" s="27">
        <v>4</v>
      </c>
      <c r="CH382" s="27">
        <v>0</v>
      </c>
      <c r="CI382" s="27"/>
      <c r="CJ382" s="27"/>
      <c r="CK382" s="27">
        <v>2</v>
      </c>
      <c r="CL382" s="27"/>
      <c r="CM382" s="27"/>
      <c r="CN382" s="27">
        <v>1</v>
      </c>
      <c r="CO382" s="27"/>
      <c r="CP382" s="2">
        <f>CE382+CK382</f>
        <v>3</v>
      </c>
      <c r="CQ382" s="2">
        <f>CF382+CL382</f>
        <v>0</v>
      </c>
      <c r="CR382" s="2">
        <f>CG382+CM382</f>
        <v>4</v>
      </c>
      <c r="CS382" s="2">
        <f>CH382+CN382</f>
        <v>1</v>
      </c>
      <c r="CT382" s="27"/>
      <c r="CU382" s="27"/>
      <c r="CV382" s="27">
        <f>8*C382/(C382+D382+E382+F382)</f>
        <v>2.405891170355285</v>
      </c>
      <c r="CW382" s="27">
        <f>8*D382/(C382+D382+E382+F382)</f>
        <v>0.20856881991711632</v>
      </c>
      <c r="CX382" s="27">
        <f>8*E382/(C382+D382+E382+F382)</f>
        <v>4.2426666135725606</v>
      </c>
      <c r="CY382" s="27">
        <f>8*F382/(C382+D382+E382+F382)</f>
        <v>1.1428733961550386</v>
      </c>
      <c r="CZ382" s="27"/>
      <c r="DH382" s="1">
        <f t="shared" si="239"/>
        <v>29.989788972089858</v>
      </c>
      <c r="DI382" s="1">
        <f t="shared" si="240"/>
        <v>2.5998411617880643</v>
      </c>
      <c r="DJ382" s="1">
        <f t="shared" si="241"/>
        <v>52.885466303607899</v>
      </c>
      <c r="DK382" s="1">
        <f t="shared" si="242"/>
        <v>14.246085772634446</v>
      </c>
      <c r="DL382" s="1">
        <f t="shared" si="243"/>
        <v>0.27881778987973677</v>
      </c>
      <c r="DM382" s="3" t="s">
        <v>769</v>
      </c>
    </row>
    <row r="383" spans="1:122" x14ac:dyDescent="0.2">
      <c r="A383" s="27"/>
      <c r="C383" s="51"/>
      <c r="D383" s="51">
        <v>0</v>
      </c>
      <c r="E383" s="47"/>
      <c r="F383" s="51"/>
      <c r="DH383" s="1"/>
      <c r="DI383" s="1"/>
      <c r="DJ383" s="31"/>
      <c r="DK383" s="27"/>
      <c r="DL383" s="1"/>
      <c r="DM383" s="28"/>
    </row>
    <row r="384" spans="1:122" x14ac:dyDescent="0.2">
      <c r="A384" s="27" t="s">
        <v>218</v>
      </c>
      <c r="C384" s="47">
        <v>25086</v>
      </c>
      <c r="D384" s="51">
        <v>1779</v>
      </c>
      <c r="E384" s="51">
        <v>15509</v>
      </c>
      <c r="F384" s="51">
        <v>2371</v>
      </c>
      <c r="G384" s="35"/>
      <c r="H384" s="1">
        <f t="shared" si="237"/>
        <v>44745</v>
      </c>
      <c r="DH384" s="31">
        <f t="shared" si="239"/>
        <v>56.064364733489775</v>
      </c>
      <c r="DI384" s="1">
        <f t="shared" si="240"/>
        <v>3.9758632249413344</v>
      </c>
      <c r="DJ384" s="1">
        <f t="shared" si="241"/>
        <v>34.660855961559953</v>
      </c>
      <c r="DK384" s="1">
        <f t="shared" si="242"/>
        <v>5.2989160800089392</v>
      </c>
      <c r="DL384" s="1">
        <f t="shared" si="243"/>
        <v>0</v>
      </c>
      <c r="DM384" s="27" t="s">
        <v>708</v>
      </c>
    </row>
    <row r="385" spans="1:122" x14ac:dyDescent="0.2">
      <c r="A385" s="27" t="s">
        <v>313</v>
      </c>
      <c r="C385" s="47">
        <v>25617</v>
      </c>
      <c r="D385" s="51">
        <v>1707</v>
      </c>
      <c r="E385" s="51">
        <v>15508</v>
      </c>
      <c r="F385" s="51">
        <v>5649</v>
      </c>
      <c r="G385" s="46">
        <v>882</v>
      </c>
      <c r="H385" s="1">
        <f>SUM(B385:G385)</f>
        <v>49363</v>
      </c>
      <c r="DH385" s="3">
        <f t="shared" si="239"/>
        <v>51.895144136296416</v>
      </c>
      <c r="DI385" s="1">
        <f t="shared" si="240"/>
        <v>3.4580556287097624</v>
      </c>
      <c r="DJ385" s="1">
        <f t="shared" si="241"/>
        <v>31.416242934991796</v>
      </c>
      <c r="DK385" s="27">
        <f t="shared" si="242"/>
        <v>11.44379393472844</v>
      </c>
      <c r="DL385" s="1">
        <f t="shared" si="243"/>
        <v>1.7867633652735855</v>
      </c>
      <c r="DM385" s="27" t="s">
        <v>709</v>
      </c>
    </row>
    <row r="386" spans="1:122" x14ac:dyDescent="0.2">
      <c r="A386" s="27" t="s">
        <v>314</v>
      </c>
      <c r="C386" s="47">
        <v>25060</v>
      </c>
      <c r="D386" s="51">
        <v>1637</v>
      </c>
      <c r="E386" s="51">
        <v>10621</v>
      </c>
      <c r="F386" s="51">
        <v>2554</v>
      </c>
      <c r="G386" s="45">
        <v>1315</v>
      </c>
      <c r="H386" s="1">
        <f t="shared" si="237"/>
        <v>41187</v>
      </c>
      <c r="DH386" s="31">
        <f t="shared" si="239"/>
        <v>60.84444120717702</v>
      </c>
      <c r="DI386" s="1">
        <f t="shared" si="240"/>
        <v>3.9745550780586107</v>
      </c>
      <c r="DJ386" s="1">
        <f t="shared" si="241"/>
        <v>25.787262971325905</v>
      </c>
      <c r="DK386" s="1">
        <f t="shared" si="242"/>
        <v>6.2009857479301722</v>
      </c>
      <c r="DL386" s="1">
        <f t="shared" si="243"/>
        <v>3.1927549955082917</v>
      </c>
      <c r="DM386" s="28" t="s">
        <v>525</v>
      </c>
    </row>
    <row r="387" spans="1:122" x14ac:dyDescent="0.2">
      <c r="A387" s="27" t="s">
        <v>315</v>
      </c>
      <c r="C387" s="47">
        <v>20666</v>
      </c>
      <c r="D387" s="51">
        <v>2526</v>
      </c>
      <c r="E387" s="51">
        <v>15338</v>
      </c>
      <c r="F387" s="51">
        <v>2576</v>
      </c>
      <c r="H387" s="1">
        <f t="shared" si="237"/>
        <v>41106</v>
      </c>
      <c r="DH387" s="31">
        <f t="shared" si="239"/>
        <v>50.274899041502458</v>
      </c>
      <c r="DI387" s="27">
        <f t="shared" si="240"/>
        <v>6.145088308276164</v>
      </c>
      <c r="DJ387" s="2">
        <f t="shared" si="241"/>
        <v>37.313287597917579</v>
      </c>
      <c r="DK387" s="27">
        <f t="shared" si="242"/>
        <v>6.2667250523037996</v>
      </c>
      <c r="DL387" s="1">
        <f t="shared" si="243"/>
        <v>0</v>
      </c>
      <c r="DM387" s="27" t="s">
        <v>707</v>
      </c>
    </row>
    <row r="388" spans="1:122" x14ac:dyDescent="0.2">
      <c r="A388" s="27" t="s">
        <v>316</v>
      </c>
      <c r="C388" s="47">
        <v>19276</v>
      </c>
      <c r="D388" s="51">
        <v>1592</v>
      </c>
      <c r="E388" s="51">
        <v>12276</v>
      </c>
      <c r="F388" s="51">
        <v>5097</v>
      </c>
      <c r="G388" s="45">
        <v>3357</v>
      </c>
      <c r="H388" s="1">
        <f t="shared" si="237"/>
        <v>41598</v>
      </c>
      <c r="CV388" s="27" t="s">
        <v>810</v>
      </c>
      <c r="DH388" s="3">
        <f t="shared" si="239"/>
        <v>46.338766286840716</v>
      </c>
      <c r="DI388" s="1">
        <f t="shared" si="240"/>
        <v>3.8271070724554064</v>
      </c>
      <c r="DJ388" s="1">
        <f t="shared" si="241"/>
        <v>29.511034184335784</v>
      </c>
      <c r="DK388" s="1">
        <f t="shared" si="242"/>
        <v>12.252992932352518</v>
      </c>
      <c r="DL388" s="1">
        <f t="shared" si="243"/>
        <v>8.0700995240155784</v>
      </c>
      <c r="DM388" s="27" t="s">
        <v>715</v>
      </c>
    </row>
    <row r="389" spans="1:122" x14ac:dyDescent="0.2">
      <c r="A389" s="27" t="s">
        <v>317</v>
      </c>
      <c r="C389" s="51">
        <v>3090</v>
      </c>
      <c r="D389" s="23">
        <v>537</v>
      </c>
      <c r="E389" s="51">
        <v>12575</v>
      </c>
      <c r="F389" s="47">
        <v>13487</v>
      </c>
      <c r="G389" s="46">
        <v>255</v>
      </c>
      <c r="H389" s="1">
        <f t="shared" si="237"/>
        <v>29944</v>
      </c>
      <c r="CU389" s="1" t="s">
        <v>24</v>
      </c>
      <c r="DH389" s="1">
        <f t="shared" si="239"/>
        <v>10.319262623563986</v>
      </c>
      <c r="DI389" s="1">
        <f t="shared" si="240"/>
        <v>1.7933475821533529</v>
      </c>
      <c r="DJ389" s="2">
        <f t="shared" si="241"/>
        <v>41.995057440555705</v>
      </c>
      <c r="DK389" s="31">
        <f t="shared" si="242"/>
        <v>45.04074271974352</v>
      </c>
      <c r="DL389" s="1">
        <f t="shared" si="243"/>
        <v>0.85158963398343579</v>
      </c>
      <c r="DM389" s="28" t="s">
        <v>634</v>
      </c>
    </row>
    <row r="390" spans="1:122" x14ac:dyDescent="0.2">
      <c r="A390" s="2" t="s">
        <v>787</v>
      </c>
      <c r="C390" s="7">
        <f>SUM(C384:C389)</f>
        <v>118795</v>
      </c>
      <c r="D390" s="7">
        <f>SUM(D383:D389)</f>
        <v>9778</v>
      </c>
      <c r="E390" s="7">
        <f>SUM(E384:E389)</f>
        <v>81827</v>
      </c>
      <c r="F390" s="7">
        <f>SUM(F384:F389)</f>
        <v>31734</v>
      </c>
      <c r="G390" s="7">
        <f>SUM(G384:G389)</f>
        <v>5809</v>
      </c>
      <c r="H390" s="1">
        <f>SUM(B390:G390)</f>
        <v>247943</v>
      </c>
      <c r="BX390" s="27" t="s">
        <v>25</v>
      </c>
      <c r="BY390" s="27">
        <v>5</v>
      </c>
      <c r="BZ390" s="27"/>
      <c r="CA390" s="27">
        <v>0</v>
      </c>
      <c r="CB390" s="27">
        <v>1</v>
      </c>
      <c r="CC390" s="27"/>
      <c r="CD390" s="27"/>
      <c r="CE390" s="27">
        <v>3</v>
      </c>
      <c r="CF390" s="27"/>
      <c r="CG390" s="27">
        <v>0</v>
      </c>
      <c r="CH390" s="27">
        <v>1</v>
      </c>
      <c r="CI390" s="27"/>
      <c r="CJ390" s="27"/>
      <c r="CK390" s="27">
        <v>0</v>
      </c>
      <c r="CL390" s="27">
        <v>0</v>
      </c>
      <c r="CM390" s="27">
        <v>2</v>
      </c>
      <c r="CN390" s="27">
        <v>0</v>
      </c>
      <c r="CO390" s="2"/>
      <c r="CP390" s="2">
        <f>CE390+CK390</f>
        <v>3</v>
      </c>
      <c r="CQ390" s="2">
        <f>CF390+CL390</f>
        <v>0</v>
      </c>
      <c r="CR390" s="2">
        <f>CG390+CM390</f>
        <v>2</v>
      </c>
      <c r="CS390" s="2">
        <f>CH390+CN390</f>
        <v>1</v>
      </c>
      <c r="CT390" s="2" t="s">
        <v>25</v>
      </c>
      <c r="CU390" s="27"/>
      <c r="CV390" s="1">
        <f>6*C390/(B390+C390+D390+E390+F390)</f>
        <v>2.943700595538008</v>
      </c>
      <c r="CW390" s="1">
        <f>6*D390/(B390+C390+D390+E390+F390)</f>
        <v>0.24229558839320375</v>
      </c>
      <c r="CX390" s="1">
        <f>6*E390/(B390+C390+D390+E390+F390)</f>
        <v>2.0276458489927065</v>
      </c>
      <c r="CY390" s="1">
        <f>6*F390/(B390+C390+D390+E390+F390)</f>
        <v>0.78635796707608185</v>
      </c>
      <c r="CZ390" s="27"/>
      <c r="DH390" s="1">
        <f t="shared" si="239"/>
        <v>47.912221760646602</v>
      </c>
      <c r="DI390" s="1">
        <f t="shared" si="240"/>
        <v>3.9436483385294201</v>
      </c>
      <c r="DJ390" s="1">
        <f t="shared" si="241"/>
        <v>33.002343280512051</v>
      </c>
      <c r="DK390" s="1">
        <f t="shared" si="242"/>
        <v>12.798909426763409</v>
      </c>
      <c r="DL390" s="1">
        <f t="shared" si="243"/>
        <v>2.3428771935485173</v>
      </c>
      <c r="DM390" s="3"/>
    </row>
    <row r="391" spans="1:122" x14ac:dyDescent="0.2">
      <c r="A391" s="28" t="s">
        <v>26</v>
      </c>
      <c r="B391" s="27"/>
      <c r="C391" s="47"/>
      <c r="D391" s="51"/>
      <c r="E391" s="51"/>
      <c r="F391" s="51"/>
      <c r="G391" s="35"/>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c r="AL391" s="27"/>
      <c r="AM391" s="27"/>
      <c r="AN391" s="27"/>
      <c r="AO391" s="27"/>
      <c r="AP391" s="27"/>
      <c r="AQ391" s="27"/>
      <c r="AR391" s="27"/>
      <c r="AS391" s="27"/>
      <c r="AT391" s="27"/>
      <c r="AU391" s="27"/>
      <c r="AV391" s="27"/>
      <c r="AW391" s="27"/>
      <c r="AX391" s="27"/>
      <c r="AY391" s="27"/>
      <c r="AZ391" s="27"/>
      <c r="BA391" s="27"/>
      <c r="BB391" s="27"/>
      <c r="BC391" s="27"/>
      <c r="BD391" s="27"/>
      <c r="BE391" s="27"/>
      <c r="BF391" s="27"/>
      <c r="BG391" s="27"/>
      <c r="BH391" s="27"/>
      <c r="BI391" s="27"/>
      <c r="BJ391" s="27"/>
      <c r="BK391" s="27"/>
      <c r="BL391" s="27"/>
      <c r="BM391" s="27"/>
      <c r="BN391" s="27"/>
      <c r="BO391" s="27"/>
      <c r="BP391" s="27"/>
      <c r="BQ391" s="27"/>
      <c r="BR391" s="27"/>
      <c r="BS391" s="27"/>
      <c r="BT391" s="27"/>
      <c r="BU391" s="27"/>
      <c r="BV391" s="27"/>
      <c r="BW391" s="27"/>
      <c r="BX391" s="27"/>
      <c r="BY391" s="27"/>
      <c r="BZ391" s="27"/>
      <c r="CA391" s="27"/>
      <c r="CB391" s="27"/>
      <c r="CC391" s="27"/>
      <c r="CD391" s="27"/>
      <c r="CE391" s="27"/>
      <c r="CF391" s="27"/>
      <c r="CG391" s="27"/>
      <c r="CH391" s="27"/>
      <c r="CI391" s="27"/>
      <c r="CJ391" s="27"/>
      <c r="CK391" s="27"/>
      <c r="CL391" s="27"/>
      <c r="CM391" s="27"/>
      <c r="CN391" s="27"/>
      <c r="CO391" s="27"/>
      <c r="CP391" s="27"/>
      <c r="CQ391" s="27"/>
      <c r="CR391" s="27"/>
      <c r="CS391" s="27"/>
      <c r="CT391" s="27"/>
      <c r="CU391" s="27"/>
      <c r="CV391" s="27" t="s">
        <v>25</v>
      </c>
      <c r="CW391" s="27">
        <f>3*D390/(D390+E390+F390)</f>
        <v>0.23783231581251671</v>
      </c>
      <c r="CX391" s="27">
        <f>3*E390/(D390+E390+F390)</f>
        <v>1.9902950404981392</v>
      </c>
      <c r="CY391" s="27">
        <f>3*F390/(D390+E390+F390)</f>
        <v>0.77187264368934405</v>
      </c>
      <c r="CZ391" s="27"/>
      <c r="DH391" s="1"/>
      <c r="DI391" s="1"/>
      <c r="DJ391" s="1"/>
      <c r="DK391" s="1"/>
      <c r="DL391" s="1"/>
      <c r="DM391" s="3"/>
    </row>
    <row r="392" spans="1:122" x14ac:dyDescent="0.2">
      <c r="A392" s="2"/>
      <c r="C392" s="29"/>
      <c r="D392" s="29" t="s">
        <v>25</v>
      </c>
      <c r="E392" s="29"/>
      <c r="F392" s="29"/>
      <c r="G392" s="5"/>
      <c r="BX392" s="2" t="s">
        <v>146</v>
      </c>
      <c r="CE392" s="1" t="s">
        <v>29</v>
      </c>
      <c r="CK392" s="1" t="s">
        <v>30</v>
      </c>
      <c r="CO392" s="1" t="s">
        <v>31</v>
      </c>
      <c r="DH392" s="1"/>
      <c r="DI392" s="1"/>
      <c r="DJ392" s="1"/>
      <c r="DK392" s="1"/>
      <c r="DL392" s="1"/>
    </row>
    <row r="393" spans="1:122" x14ac:dyDescent="0.2">
      <c r="C393" s="43" t="s">
        <v>9</v>
      </c>
      <c r="D393" s="43" t="s">
        <v>10</v>
      </c>
      <c r="E393" s="43" t="s">
        <v>11</v>
      </c>
      <c r="F393" s="43" t="s">
        <v>12</v>
      </c>
      <c r="G393" s="12" t="s">
        <v>13</v>
      </c>
      <c r="H393" s="12" t="s">
        <v>14</v>
      </c>
      <c r="BY393" s="12" t="s">
        <v>16</v>
      </c>
      <c r="BZ393" s="1" t="s">
        <v>17</v>
      </c>
      <c r="CA393" s="12" t="s">
        <v>18</v>
      </c>
      <c r="CB393" s="12" t="s">
        <v>19</v>
      </c>
      <c r="CC393" s="12" t="s">
        <v>20</v>
      </c>
      <c r="CE393" s="12" t="s">
        <v>16</v>
      </c>
      <c r="CF393" s="1" t="s">
        <v>17</v>
      </c>
      <c r="CG393" s="12" t="s">
        <v>18</v>
      </c>
      <c r="CH393" s="12" t="s">
        <v>19</v>
      </c>
      <c r="CI393" s="12" t="s">
        <v>21</v>
      </c>
      <c r="CJ393" s="12"/>
      <c r="CK393" s="12" t="s">
        <v>22</v>
      </c>
      <c r="CL393" s="12" t="s">
        <v>17</v>
      </c>
      <c r="CM393" s="12" t="s">
        <v>11</v>
      </c>
      <c r="CN393" s="12" t="s">
        <v>12</v>
      </c>
      <c r="CP393" s="17" t="s">
        <v>16</v>
      </c>
      <c r="CQ393" s="17" t="s">
        <v>23</v>
      </c>
      <c r="CR393" s="17" t="s">
        <v>18</v>
      </c>
      <c r="CS393" s="17" t="s">
        <v>19</v>
      </c>
      <c r="CT393" s="17" t="s">
        <v>20</v>
      </c>
      <c r="CU393" s="1" t="s">
        <v>15</v>
      </c>
      <c r="CV393" s="1" t="s">
        <v>22</v>
      </c>
      <c r="CW393" s="1" t="s">
        <v>17</v>
      </c>
      <c r="CX393" s="1" t="s">
        <v>11</v>
      </c>
      <c r="CY393" s="1" t="s">
        <v>12</v>
      </c>
      <c r="DA393" s="1" t="s">
        <v>15</v>
      </c>
      <c r="DB393" s="1" t="s">
        <v>22</v>
      </c>
      <c r="DC393" s="1" t="s">
        <v>17</v>
      </c>
      <c r="DD393" s="1" t="s">
        <v>11</v>
      </c>
      <c r="DE393" s="1" t="s">
        <v>12</v>
      </c>
      <c r="DF393" s="1" t="s">
        <v>21</v>
      </c>
      <c r="DG393" s="1" t="s">
        <v>15</v>
      </c>
      <c r="DH393" s="1" t="s">
        <v>22</v>
      </c>
      <c r="DI393" s="1" t="s">
        <v>17</v>
      </c>
      <c r="DJ393" s="1" t="s">
        <v>11</v>
      </c>
      <c r="DK393" s="1" t="s">
        <v>12</v>
      </c>
      <c r="DL393" s="1" t="s">
        <v>13</v>
      </c>
    </row>
    <row r="394" spans="1:122" x14ac:dyDescent="0.2">
      <c r="A394" s="2" t="s">
        <v>754</v>
      </c>
      <c r="C394" s="29">
        <f>SUM(C403,C414)</f>
        <v>267937</v>
      </c>
      <c r="D394" s="29">
        <f t="shared" ref="D394:BO394" si="244">SUM(D403,D414)</f>
        <v>11527</v>
      </c>
      <c r="E394" s="29">
        <f t="shared" si="244"/>
        <v>131681</v>
      </c>
      <c r="F394" s="29">
        <f t="shared" si="244"/>
        <v>138574</v>
      </c>
      <c r="G394" s="29">
        <f t="shared" si="244"/>
        <v>2176</v>
      </c>
      <c r="H394" s="29">
        <f t="shared" si="244"/>
        <v>551895</v>
      </c>
      <c r="I394" s="29">
        <f t="shared" si="244"/>
        <v>0</v>
      </c>
      <c r="J394" s="29">
        <f t="shared" si="244"/>
        <v>0</v>
      </c>
      <c r="K394" s="29">
        <f t="shared" si="244"/>
        <v>0</v>
      </c>
      <c r="L394" s="29">
        <f t="shared" si="244"/>
        <v>0</v>
      </c>
      <c r="M394" s="29">
        <f t="shared" si="244"/>
        <v>0</v>
      </c>
      <c r="N394" s="29">
        <f t="shared" si="244"/>
        <v>0</v>
      </c>
      <c r="O394" s="29">
        <f t="shared" si="244"/>
        <v>0</v>
      </c>
      <c r="P394" s="29">
        <f t="shared" si="244"/>
        <v>0</v>
      </c>
      <c r="Q394" s="29">
        <f t="shared" si="244"/>
        <v>0</v>
      </c>
      <c r="R394" s="29">
        <f t="shared" si="244"/>
        <v>0</v>
      </c>
      <c r="S394" s="29">
        <f t="shared" si="244"/>
        <v>0</v>
      </c>
      <c r="T394" s="29">
        <f t="shared" si="244"/>
        <v>0</v>
      </c>
      <c r="U394" s="29">
        <f t="shared" si="244"/>
        <v>0</v>
      </c>
      <c r="V394" s="29">
        <f t="shared" si="244"/>
        <v>0</v>
      </c>
      <c r="W394" s="29">
        <f t="shared" si="244"/>
        <v>0</v>
      </c>
      <c r="X394" s="29">
        <f t="shared" si="244"/>
        <v>0</v>
      </c>
      <c r="Y394" s="29">
        <f t="shared" si="244"/>
        <v>0</v>
      </c>
      <c r="Z394" s="29">
        <f t="shared" si="244"/>
        <v>0</v>
      </c>
      <c r="AA394" s="29">
        <f t="shared" si="244"/>
        <v>0</v>
      </c>
      <c r="AB394" s="29">
        <f t="shared" si="244"/>
        <v>0</v>
      </c>
      <c r="AC394" s="29">
        <f t="shared" si="244"/>
        <v>0</v>
      </c>
      <c r="AD394" s="29">
        <f t="shared" si="244"/>
        <v>0</v>
      </c>
      <c r="AE394" s="29">
        <f t="shared" si="244"/>
        <v>0</v>
      </c>
      <c r="AF394" s="29">
        <f t="shared" si="244"/>
        <v>0</v>
      </c>
      <c r="AG394" s="29">
        <f t="shared" si="244"/>
        <v>0</v>
      </c>
      <c r="AH394" s="29">
        <f t="shared" si="244"/>
        <v>0</v>
      </c>
      <c r="AI394" s="29">
        <f t="shared" si="244"/>
        <v>0</v>
      </c>
      <c r="AJ394" s="29">
        <f t="shared" si="244"/>
        <v>0</v>
      </c>
      <c r="AK394" s="29">
        <f t="shared" si="244"/>
        <v>0</v>
      </c>
      <c r="AL394" s="29">
        <f t="shared" si="244"/>
        <v>0</v>
      </c>
      <c r="AM394" s="29">
        <f t="shared" si="244"/>
        <v>0</v>
      </c>
      <c r="AN394" s="29">
        <f t="shared" si="244"/>
        <v>0</v>
      </c>
      <c r="AO394" s="29">
        <f t="shared" si="244"/>
        <v>0</v>
      </c>
      <c r="AP394" s="29">
        <f t="shared" si="244"/>
        <v>0</v>
      </c>
      <c r="AQ394" s="29">
        <f t="shared" si="244"/>
        <v>0</v>
      </c>
      <c r="AR394" s="29">
        <f t="shared" si="244"/>
        <v>0</v>
      </c>
      <c r="AS394" s="29">
        <f t="shared" si="244"/>
        <v>0</v>
      </c>
      <c r="AT394" s="29">
        <f t="shared" si="244"/>
        <v>0</v>
      </c>
      <c r="AU394" s="29">
        <f t="shared" si="244"/>
        <v>0</v>
      </c>
      <c r="AV394" s="29">
        <f t="shared" si="244"/>
        <v>0</v>
      </c>
      <c r="AW394" s="29">
        <f t="shared" si="244"/>
        <v>0</v>
      </c>
      <c r="AX394" s="29">
        <f t="shared" si="244"/>
        <v>0</v>
      </c>
      <c r="AY394" s="29">
        <f t="shared" si="244"/>
        <v>0</v>
      </c>
      <c r="AZ394" s="29">
        <f t="shared" si="244"/>
        <v>0</v>
      </c>
      <c r="BA394" s="29">
        <f t="shared" si="244"/>
        <v>0</v>
      </c>
      <c r="BB394" s="29">
        <f t="shared" si="244"/>
        <v>0</v>
      </c>
      <c r="BC394" s="29">
        <f t="shared" si="244"/>
        <v>0</v>
      </c>
      <c r="BD394" s="29">
        <f t="shared" si="244"/>
        <v>0</v>
      </c>
      <c r="BE394" s="29">
        <f t="shared" si="244"/>
        <v>0</v>
      </c>
      <c r="BF394" s="29">
        <f t="shared" si="244"/>
        <v>0</v>
      </c>
      <c r="BG394" s="29">
        <f t="shared" si="244"/>
        <v>0</v>
      </c>
      <c r="BH394" s="29">
        <f t="shared" si="244"/>
        <v>0</v>
      </c>
      <c r="BI394" s="29">
        <f t="shared" si="244"/>
        <v>0</v>
      </c>
      <c r="BJ394" s="29">
        <f t="shared" si="244"/>
        <v>0</v>
      </c>
      <c r="BK394" s="29">
        <f t="shared" si="244"/>
        <v>0</v>
      </c>
      <c r="BL394" s="29">
        <f t="shared" si="244"/>
        <v>0</v>
      </c>
      <c r="BM394" s="29">
        <f t="shared" si="244"/>
        <v>0</v>
      </c>
      <c r="BN394" s="29">
        <f t="shared" si="244"/>
        <v>0</v>
      </c>
      <c r="BO394" s="29">
        <f t="shared" si="244"/>
        <v>0</v>
      </c>
      <c r="BP394" s="29">
        <f t="shared" ref="BP394:CN394" si="245">SUM(BP403,BP414)</f>
        <v>0</v>
      </c>
      <c r="BQ394" s="29">
        <f t="shared" si="245"/>
        <v>0</v>
      </c>
      <c r="BR394" s="29">
        <f t="shared" si="245"/>
        <v>0</v>
      </c>
      <c r="BS394" s="29">
        <f t="shared" si="245"/>
        <v>0</v>
      </c>
      <c r="BT394" s="29">
        <f t="shared" si="245"/>
        <v>0</v>
      </c>
      <c r="BU394" s="29">
        <f t="shared" si="245"/>
        <v>0</v>
      </c>
      <c r="BV394" s="29">
        <f t="shared" si="245"/>
        <v>0</v>
      </c>
      <c r="BW394" s="29">
        <f t="shared" si="245"/>
        <v>0</v>
      </c>
      <c r="BX394" s="29">
        <f t="shared" si="245"/>
        <v>0</v>
      </c>
      <c r="BY394" s="29">
        <f t="shared" si="245"/>
        <v>10</v>
      </c>
      <c r="BZ394" s="29">
        <f t="shared" si="245"/>
        <v>0</v>
      </c>
      <c r="CA394" s="29">
        <f t="shared" si="245"/>
        <v>1</v>
      </c>
      <c r="CB394" s="29">
        <f t="shared" si="245"/>
        <v>3</v>
      </c>
      <c r="CC394" s="29">
        <f t="shared" si="245"/>
        <v>0</v>
      </c>
      <c r="CD394" s="29">
        <f t="shared" si="245"/>
        <v>0</v>
      </c>
      <c r="CE394" s="29">
        <f t="shared" si="245"/>
        <v>6</v>
      </c>
      <c r="CF394" s="29">
        <f t="shared" si="245"/>
        <v>0</v>
      </c>
      <c r="CG394" s="29">
        <f t="shared" si="245"/>
        <v>1</v>
      </c>
      <c r="CH394" s="29">
        <f t="shared" si="245"/>
        <v>2</v>
      </c>
      <c r="CI394" s="29">
        <f t="shared" si="245"/>
        <v>0</v>
      </c>
      <c r="CJ394" s="29">
        <f t="shared" si="245"/>
        <v>0</v>
      </c>
      <c r="CK394" s="29">
        <f t="shared" si="245"/>
        <v>1</v>
      </c>
      <c r="CL394" s="29">
        <f t="shared" si="245"/>
        <v>0</v>
      </c>
      <c r="CM394" s="29">
        <f t="shared" si="245"/>
        <v>3</v>
      </c>
      <c r="CN394" s="29">
        <f t="shared" si="245"/>
        <v>1</v>
      </c>
      <c r="CP394" s="2">
        <f>CE394+CK394</f>
        <v>7</v>
      </c>
      <c r="CQ394" s="2">
        <f>CF394+CL394</f>
        <v>0</v>
      </c>
      <c r="CR394" s="2">
        <f>CG394+CM394</f>
        <v>4</v>
      </c>
      <c r="CS394" s="2">
        <f>CH394+CN394</f>
        <v>3</v>
      </c>
      <c r="CT394" s="2">
        <f>CI394</f>
        <v>0</v>
      </c>
      <c r="CV394" s="1">
        <f>14*C394/(C394+D394+E394+F394)</f>
        <v>6.8237008362454272</v>
      </c>
      <c r="CW394" s="1">
        <f>14*D394/(C394+D394+E394+F394)</f>
        <v>0.29356453024181445</v>
      </c>
      <c r="CX394" s="1">
        <f>14*E394/(C394+D394+E394+F394)</f>
        <v>3.3535933813457421</v>
      </c>
      <c r="CY394" s="1">
        <f>14*F394/(C394+D394+E394+F394)</f>
        <v>3.5291412521670162</v>
      </c>
      <c r="DB394" s="1">
        <v>7</v>
      </c>
      <c r="DD394" s="1">
        <v>3</v>
      </c>
      <c r="DE394" s="1">
        <v>4</v>
      </c>
      <c r="DH394" s="1">
        <f>100*C394/H394</f>
        <v>48.548546372045408</v>
      </c>
      <c r="DI394" s="1">
        <f>100*D394/H394</f>
        <v>2.0886219298960853</v>
      </c>
      <c r="DJ394" s="1">
        <f>100*E394/H394</f>
        <v>23.859792170612163</v>
      </c>
      <c r="DK394" s="1">
        <f>100*F394/H394</f>
        <v>25.108761630382592</v>
      </c>
      <c r="DL394" s="1">
        <f>100*G394/H394</f>
        <v>0.39427789706375305</v>
      </c>
      <c r="DO394" s="1">
        <f>C394/BY394</f>
        <v>26793.7</v>
      </c>
      <c r="DQ394" s="1">
        <f>E394/CA394</f>
        <v>131681</v>
      </c>
      <c r="DR394" s="1">
        <f>F394/CB394</f>
        <v>46191.333333333336</v>
      </c>
    </row>
    <row r="395" spans="1:122" x14ac:dyDescent="0.2">
      <c r="A395" s="2" t="s">
        <v>397</v>
      </c>
      <c r="C395" s="51">
        <v>267937</v>
      </c>
      <c r="D395" s="51">
        <v>11527</v>
      </c>
      <c r="E395" s="51">
        <v>131681</v>
      </c>
      <c r="F395" s="51">
        <v>138574</v>
      </c>
      <c r="G395" s="29">
        <v>2176</v>
      </c>
      <c r="H395" s="1">
        <f>SUM(B395:G395)</f>
        <v>551895</v>
      </c>
      <c r="BY395" s="29" t="s">
        <v>25</v>
      </c>
      <c r="BZ395" s="5"/>
      <c r="CA395" s="5"/>
      <c r="CE395" s="5"/>
      <c r="CF395" s="5"/>
      <c r="CG395" s="5"/>
      <c r="CH395" s="5"/>
      <c r="CK395" s="5"/>
      <c r="CL395" s="5"/>
      <c r="CM395" s="5"/>
      <c r="CN395" s="5"/>
      <c r="CP395" s="2"/>
      <c r="CQ395" s="2"/>
      <c r="CR395" s="2"/>
      <c r="CS395" s="2"/>
      <c r="CT395" s="2"/>
      <c r="CV395" s="1">
        <f>14*C395/(C395+D395+E395+F395)</f>
        <v>6.8237008362454272</v>
      </c>
      <c r="CW395" s="1">
        <f>14*D395/(C395+D395+E395+F395)</f>
        <v>0.29356453024181445</v>
      </c>
      <c r="CX395" s="1">
        <f>14*E395/(C395+D395+E395+F395)</f>
        <v>3.3535933813457421</v>
      </c>
      <c r="CY395" s="1">
        <f>14*F395/(C395+D395+E395+F395)</f>
        <v>3.5291412521670162</v>
      </c>
      <c r="DB395" s="1">
        <v>7</v>
      </c>
      <c r="DD395" s="1">
        <v>3</v>
      </c>
      <c r="DE395" s="1">
        <v>4</v>
      </c>
      <c r="DH395" s="1"/>
      <c r="DI395" s="1"/>
      <c r="DJ395" s="1"/>
      <c r="DK395" s="1"/>
      <c r="DL395" s="1"/>
      <c r="DM395" s="3" t="s">
        <v>629</v>
      </c>
    </row>
    <row r="396" spans="1:122" x14ac:dyDescent="0.2">
      <c r="A396" s="2"/>
      <c r="C396" s="51"/>
      <c r="D396" s="51">
        <v>0</v>
      </c>
      <c r="E396" s="51"/>
      <c r="F396" s="51"/>
      <c r="G396" s="29"/>
      <c r="BY396" s="29"/>
      <c r="BZ396" s="5"/>
      <c r="CA396" s="5"/>
      <c r="CE396" s="5"/>
      <c r="CF396" s="5"/>
      <c r="CG396" s="5"/>
      <c r="CH396" s="5"/>
      <c r="CK396" s="5"/>
      <c r="CL396" s="5"/>
      <c r="CM396" s="5"/>
      <c r="CN396" s="5"/>
      <c r="CP396" s="2"/>
      <c r="CQ396" s="2"/>
      <c r="CR396" s="2"/>
      <c r="CS396" s="2"/>
      <c r="CT396" s="2"/>
      <c r="DH396" s="1"/>
      <c r="DI396" s="1"/>
      <c r="DJ396" s="1"/>
      <c r="DK396" s="1"/>
      <c r="DL396" s="1"/>
    </row>
    <row r="397" spans="1:122" x14ac:dyDescent="0.2">
      <c r="A397" s="27" t="s">
        <v>318</v>
      </c>
      <c r="C397" s="47">
        <v>16486</v>
      </c>
      <c r="D397" s="23">
        <v>852</v>
      </c>
      <c r="E397" s="51">
        <v>8401</v>
      </c>
      <c r="F397" s="51">
        <v>11144</v>
      </c>
      <c r="G397" s="35"/>
      <c r="H397" s="1">
        <f t="shared" ref="H397:H414" si="246">SUM(B397:G397)</f>
        <v>36883</v>
      </c>
      <c r="DH397" s="31">
        <f t="shared" ref="DH397:DH414" si="247">100*C397/H397</f>
        <v>44.698099395385405</v>
      </c>
      <c r="DI397" s="1">
        <f t="shared" ref="DI397:DI414" si="248">100*D397/H397</f>
        <v>2.3100073204457336</v>
      </c>
      <c r="DJ397" s="1">
        <f t="shared" ref="DJ397:DJ414" si="249">100*E397/H397</f>
        <v>22.777431336930292</v>
      </c>
      <c r="DK397" s="27">
        <f t="shared" ref="DK397:DK414" si="250">100*F397/H397</f>
        <v>30.214461947238565</v>
      </c>
      <c r="DL397" s="1">
        <f t="shared" ref="DL397:DL414" si="251">100*G397/H397</f>
        <v>0</v>
      </c>
      <c r="DM397" s="27" t="s">
        <v>638</v>
      </c>
    </row>
    <row r="398" spans="1:122" x14ac:dyDescent="0.2">
      <c r="A398" s="27" t="s">
        <v>319</v>
      </c>
      <c r="C398" s="51">
        <v>12931</v>
      </c>
      <c r="D398" s="23">
        <v>878</v>
      </c>
      <c r="E398" s="47">
        <v>23552</v>
      </c>
      <c r="F398" s="51">
        <v>5362</v>
      </c>
      <c r="H398" s="1">
        <f t="shared" si="246"/>
        <v>42723</v>
      </c>
      <c r="DH398" s="1">
        <f t="shared" si="247"/>
        <v>30.267069260117502</v>
      </c>
      <c r="DI398" s="1">
        <f t="shared" si="248"/>
        <v>2.0550991269339698</v>
      </c>
      <c r="DJ398" s="31">
        <f t="shared" si="249"/>
        <v>55.127214849144487</v>
      </c>
      <c r="DK398" s="1">
        <f t="shared" si="250"/>
        <v>12.55061676380404</v>
      </c>
      <c r="DL398" s="1">
        <f t="shared" si="251"/>
        <v>0</v>
      </c>
      <c r="DM398" s="27" t="s">
        <v>506</v>
      </c>
    </row>
    <row r="399" spans="1:122" x14ac:dyDescent="0.2">
      <c r="A399" s="27" t="s">
        <v>219</v>
      </c>
      <c r="C399" s="51">
        <v>16711</v>
      </c>
      <c r="D399" s="23">
        <v>839</v>
      </c>
      <c r="E399" s="51">
        <v>13143</v>
      </c>
      <c r="F399" s="47">
        <v>16843</v>
      </c>
      <c r="G399" s="46">
        <v>298</v>
      </c>
      <c r="H399" s="1">
        <f>SUM(B399:G399)</f>
        <v>47834</v>
      </c>
      <c r="BY399" s="12"/>
      <c r="CA399" s="12"/>
      <c r="CB399" s="12"/>
      <c r="CC399" s="12"/>
      <c r="CD399" s="12"/>
      <c r="CE399" s="12"/>
      <c r="CG399" s="12"/>
      <c r="CH399" s="12"/>
      <c r="CI399" s="12"/>
      <c r="CJ399" s="12"/>
      <c r="CK399" s="12"/>
      <c r="CL399" s="12"/>
      <c r="CM399" s="12"/>
      <c r="CN399" s="12"/>
      <c r="DH399" s="27">
        <f t="shared" si="247"/>
        <v>34.935401597190285</v>
      </c>
      <c r="DI399" s="1">
        <f t="shared" si="248"/>
        <v>1.753982522891667</v>
      </c>
      <c r="DJ399" s="2">
        <f t="shared" si="249"/>
        <v>27.476272107705817</v>
      </c>
      <c r="DK399" s="31">
        <f t="shared" si="250"/>
        <v>35.211355939290044</v>
      </c>
      <c r="DL399" s="1">
        <f t="shared" si="251"/>
        <v>0.62298783292218929</v>
      </c>
      <c r="DM399" s="28" t="s">
        <v>637</v>
      </c>
    </row>
    <row r="400" spans="1:122" x14ac:dyDescent="0.2">
      <c r="A400" s="27" t="s">
        <v>279</v>
      </c>
      <c r="C400" s="47">
        <v>23273</v>
      </c>
      <c r="D400" s="23">
        <v>961</v>
      </c>
      <c r="E400" s="51">
        <v>7545</v>
      </c>
      <c r="F400" s="51">
        <v>9978</v>
      </c>
      <c r="G400" s="46">
        <v>208</v>
      </c>
      <c r="H400" s="1">
        <f t="shared" si="246"/>
        <v>41965</v>
      </c>
      <c r="DH400" s="31">
        <f t="shared" si="247"/>
        <v>55.458119861789584</v>
      </c>
      <c r="DI400" s="1">
        <f t="shared" si="248"/>
        <v>2.290003574407244</v>
      </c>
      <c r="DJ400" s="1">
        <f t="shared" si="249"/>
        <v>17.979268437984036</v>
      </c>
      <c r="DK400" s="27">
        <f t="shared" si="250"/>
        <v>23.776956987966162</v>
      </c>
      <c r="DL400" s="1">
        <f t="shared" si="251"/>
        <v>0.49565113785297271</v>
      </c>
      <c r="DM400" s="27" t="s">
        <v>505</v>
      </c>
    </row>
    <row r="401" spans="1:117" x14ac:dyDescent="0.2">
      <c r="A401" s="27" t="s">
        <v>321</v>
      </c>
      <c r="C401" s="47">
        <v>26315</v>
      </c>
      <c r="D401" s="23">
        <v>994</v>
      </c>
      <c r="E401" s="51">
        <v>5076</v>
      </c>
      <c r="F401" s="51">
        <v>5131</v>
      </c>
      <c r="H401" s="1">
        <f t="shared" si="246"/>
        <v>37516</v>
      </c>
      <c r="DH401" s="3">
        <f t="shared" si="247"/>
        <v>70.143405480328397</v>
      </c>
      <c r="DI401" s="1">
        <f t="shared" si="248"/>
        <v>2.6495361978889007</v>
      </c>
      <c r="DJ401" s="1">
        <f t="shared" si="249"/>
        <v>13.530227103102677</v>
      </c>
      <c r="DK401" s="1">
        <f t="shared" si="250"/>
        <v>13.67683121868003</v>
      </c>
      <c r="DL401" s="1">
        <f t="shared" si="251"/>
        <v>0</v>
      </c>
      <c r="DM401" s="27" t="s">
        <v>508</v>
      </c>
    </row>
    <row r="402" spans="1:117" x14ac:dyDescent="0.2">
      <c r="A402" s="27" t="s">
        <v>322</v>
      </c>
      <c r="C402" s="47">
        <v>25050</v>
      </c>
      <c r="D402" s="23">
        <v>993</v>
      </c>
      <c r="E402" s="51">
        <v>5381</v>
      </c>
      <c r="F402" s="51">
        <v>4783</v>
      </c>
      <c r="H402" s="1">
        <f t="shared" si="246"/>
        <v>36207</v>
      </c>
      <c r="DH402" s="31">
        <f t="shared" si="247"/>
        <v>69.185516612809678</v>
      </c>
      <c r="DI402" s="1">
        <f t="shared" si="248"/>
        <v>2.7425635926754497</v>
      </c>
      <c r="DJ402" s="1">
        <f t="shared" si="249"/>
        <v>14.86176706161792</v>
      </c>
      <c r="DK402" s="1">
        <f t="shared" si="250"/>
        <v>13.210152732896953</v>
      </c>
      <c r="DL402" s="1">
        <f t="shared" si="251"/>
        <v>0</v>
      </c>
      <c r="DM402" s="27" t="s">
        <v>351</v>
      </c>
    </row>
    <row r="403" spans="1:117" x14ac:dyDescent="0.2">
      <c r="A403" s="2" t="s">
        <v>770</v>
      </c>
      <c r="C403" s="7">
        <f>SUM(C397:C402)</f>
        <v>120766</v>
      </c>
      <c r="D403" s="7">
        <f>SUM(D396:D402)</f>
        <v>5517</v>
      </c>
      <c r="E403" s="7">
        <f>SUM(E397:E402)</f>
        <v>63098</v>
      </c>
      <c r="F403" s="7">
        <f>SUM(F397:F402)</f>
        <v>53241</v>
      </c>
      <c r="G403" s="7">
        <f>SUM(G397:G402)</f>
        <v>506</v>
      </c>
      <c r="H403" s="1">
        <f>SUM(B403:G403)</f>
        <v>243128</v>
      </c>
      <c r="BX403" s="27" t="s">
        <v>25</v>
      </c>
      <c r="BY403" s="27">
        <v>4</v>
      </c>
      <c r="BZ403" s="27"/>
      <c r="CA403" s="27">
        <v>1</v>
      </c>
      <c r="CB403" s="27">
        <v>1</v>
      </c>
      <c r="CC403" s="27"/>
      <c r="CD403" s="27"/>
      <c r="CE403" s="27">
        <v>2</v>
      </c>
      <c r="CF403" s="27"/>
      <c r="CG403" s="27">
        <v>1</v>
      </c>
      <c r="CH403" s="27">
        <v>1</v>
      </c>
      <c r="CI403" s="27"/>
      <c r="CJ403" s="27"/>
      <c r="CK403" s="27">
        <v>1</v>
      </c>
      <c r="CL403" s="27">
        <v>0</v>
      </c>
      <c r="CM403" s="27">
        <v>1</v>
      </c>
      <c r="CN403" s="27">
        <v>0</v>
      </c>
      <c r="CO403" s="2"/>
      <c r="CP403" s="2">
        <f>CE403+CK403</f>
        <v>3</v>
      </c>
      <c r="CQ403" s="2">
        <f>CF403+CL403</f>
        <v>0</v>
      </c>
      <c r="CR403" s="2">
        <f>CG403+CM403</f>
        <v>2</v>
      </c>
      <c r="CS403" s="2">
        <f>CH403+CN403</f>
        <v>1</v>
      </c>
      <c r="CT403" s="2" t="s">
        <v>25</v>
      </c>
      <c r="CU403" s="27"/>
      <c r="CV403" s="1">
        <f>6*C403/(B403+C403+D403+E403+F403)</f>
        <v>2.9865222444790662</v>
      </c>
      <c r="CW403" s="1">
        <f>6*D403/(B403+C403+D403+E403+F403)</f>
        <v>0.13643445359448031</v>
      </c>
      <c r="CX403" s="1">
        <f>6*E403/(B403+C403+D403+E403+F403)</f>
        <v>1.560402601577763</v>
      </c>
      <c r="CY403" s="1">
        <f>6*F403/(B403+C403+D403+E403+F403)</f>
        <v>1.3166407003486906</v>
      </c>
      <c r="CZ403" s="27"/>
      <c r="DH403" s="1">
        <f t="shared" si="247"/>
        <v>49.671777828962519</v>
      </c>
      <c r="DI403" s="1">
        <f t="shared" si="248"/>
        <v>2.2691750847290315</v>
      </c>
      <c r="DJ403" s="1">
        <f t="shared" si="249"/>
        <v>25.952584646770426</v>
      </c>
      <c r="DK403" s="1">
        <f t="shared" si="250"/>
        <v>21.898341614293706</v>
      </c>
      <c r="DL403" s="1">
        <f t="shared" si="251"/>
        <v>0.20812082524431574</v>
      </c>
      <c r="DM403" s="3" t="s">
        <v>583</v>
      </c>
    </row>
    <row r="404" spans="1:117" x14ac:dyDescent="0.2">
      <c r="A404" s="3" t="s">
        <v>772</v>
      </c>
      <c r="C404" s="7"/>
      <c r="D404" s="7"/>
      <c r="E404" s="7"/>
      <c r="F404" s="7"/>
      <c r="G404" s="7"/>
      <c r="BX404" s="27"/>
      <c r="BY404" s="27"/>
      <c r="BZ404" s="27"/>
      <c r="CA404" s="27"/>
      <c r="CB404" s="27"/>
      <c r="CC404" s="27"/>
      <c r="CD404" s="27"/>
      <c r="CE404" s="27"/>
      <c r="CF404" s="27"/>
      <c r="CG404" s="27"/>
      <c r="CH404" s="27"/>
      <c r="CI404" s="27"/>
      <c r="CJ404" s="27"/>
      <c r="CK404" s="27"/>
      <c r="CL404" s="27"/>
      <c r="CM404" s="27"/>
      <c r="CN404" s="27"/>
      <c r="CO404" s="2"/>
      <c r="CP404" s="2"/>
      <c r="CQ404" s="2"/>
      <c r="CR404" s="2"/>
      <c r="CS404" s="2"/>
      <c r="CT404" s="2"/>
      <c r="CU404" s="27"/>
      <c r="CZ404" s="27"/>
      <c r="DH404" s="1"/>
      <c r="DI404" s="1"/>
      <c r="DJ404" s="1"/>
      <c r="DK404" s="1"/>
      <c r="DL404" s="1"/>
      <c r="DM404" s="3"/>
    </row>
    <row r="405" spans="1:117" x14ac:dyDescent="0.2">
      <c r="A405" s="27"/>
      <c r="C405" s="47"/>
      <c r="D405" s="23">
        <v>0</v>
      </c>
      <c r="E405" s="51"/>
      <c r="F405" s="51"/>
      <c r="DH405" s="31"/>
      <c r="DI405" s="1"/>
      <c r="DJ405" s="1"/>
      <c r="DK405" s="1"/>
      <c r="DL405" s="1"/>
      <c r="DM405" s="27"/>
    </row>
    <row r="406" spans="1:117" x14ac:dyDescent="0.2">
      <c r="A406" s="27" t="s">
        <v>320</v>
      </c>
      <c r="C406" s="47">
        <v>21683</v>
      </c>
      <c r="D406" s="51">
        <v>1030</v>
      </c>
      <c r="E406" s="51">
        <v>6504</v>
      </c>
      <c r="F406" s="51">
        <v>7396</v>
      </c>
      <c r="G406" s="35"/>
      <c r="H406" s="1">
        <f>SUM(B406:G406)</f>
        <v>36613</v>
      </c>
      <c r="DH406" s="31">
        <f t="shared" si="247"/>
        <v>59.222134214623225</v>
      </c>
      <c r="DI406" s="1">
        <f t="shared" si="248"/>
        <v>2.813208423237648</v>
      </c>
      <c r="DJ406" s="1">
        <f t="shared" si="249"/>
        <v>17.764182121104525</v>
      </c>
      <c r="DK406" s="1">
        <f t="shared" si="250"/>
        <v>20.200475241034606</v>
      </c>
      <c r="DL406" s="1">
        <f t="shared" si="251"/>
        <v>0</v>
      </c>
      <c r="DM406" s="27" t="s">
        <v>567</v>
      </c>
    </row>
    <row r="407" spans="1:117" x14ac:dyDescent="0.2">
      <c r="A407" s="27" t="s">
        <v>220</v>
      </c>
      <c r="C407" s="51">
        <v>12401</v>
      </c>
      <c r="D407" s="23">
        <v>658</v>
      </c>
      <c r="E407" s="51">
        <v>9234</v>
      </c>
      <c r="F407" s="47">
        <v>14921</v>
      </c>
      <c r="G407" s="1">
        <v>501</v>
      </c>
      <c r="H407" s="1">
        <f t="shared" si="246"/>
        <v>37715</v>
      </c>
      <c r="CV407" s="27" t="s">
        <v>811</v>
      </c>
      <c r="DH407" s="27">
        <f t="shared" si="247"/>
        <v>32.880816651199787</v>
      </c>
      <c r="DI407" s="1">
        <f t="shared" si="248"/>
        <v>1.7446639268195678</v>
      </c>
      <c r="DJ407" s="1">
        <f t="shared" si="249"/>
        <v>24.483627204030228</v>
      </c>
      <c r="DK407" s="31">
        <f t="shared" si="250"/>
        <v>39.562508285827917</v>
      </c>
      <c r="DL407" s="1">
        <f t="shared" si="251"/>
        <v>1.3283839321224977</v>
      </c>
      <c r="DM407" s="27" t="s">
        <v>401</v>
      </c>
    </row>
    <row r="408" spans="1:117" x14ac:dyDescent="0.2">
      <c r="A408" s="27" t="s">
        <v>221</v>
      </c>
      <c r="C408" s="47">
        <v>18592</v>
      </c>
      <c r="D408" s="23">
        <v>686</v>
      </c>
      <c r="E408" s="51">
        <v>11287</v>
      </c>
      <c r="F408" s="51">
        <v>14115</v>
      </c>
      <c r="G408" s="46">
        <v>93</v>
      </c>
      <c r="H408" s="1">
        <f t="shared" si="246"/>
        <v>44773</v>
      </c>
      <c r="DH408" s="3">
        <f t="shared" si="247"/>
        <v>41.525026243494963</v>
      </c>
      <c r="DI408" s="1">
        <f t="shared" si="248"/>
        <v>1.532173408080763</v>
      </c>
      <c r="DJ408" s="1">
        <f t="shared" si="249"/>
        <v>25.209389587474593</v>
      </c>
      <c r="DK408" s="27">
        <f t="shared" si="250"/>
        <v>31.525696290174881</v>
      </c>
      <c r="DL408" s="1">
        <f t="shared" si="251"/>
        <v>0.20771447077479732</v>
      </c>
      <c r="DM408" s="27" t="s">
        <v>572</v>
      </c>
    </row>
    <row r="409" spans="1:117" x14ac:dyDescent="0.2">
      <c r="A409" s="27" t="s">
        <v>222</v>
      </c>
      <c r="C409" s="47">
        <v>19166</v>
      </c>
      <c r="D409" s="23">
        <v>846</v>
      </c>
      <c r="E409" s="51">
        <v>12165</v>
      </c>
      <c r="F409" s="51">
        <v>13909</v>
      </c>
      <c r="G409" s="35"/>
      <c r="H409" s="1">
        <f>SUM(B409:G409)</f>
        <v>46086</v>
      </c>
      <c r="DH409" s="3">
        <f t="shared" si="247"/>
        <v>41.587466909690576</v>
      </c>
      <c r="DI409" s="1">
        <f t="shared" si="248"/>
        <v>1.8356984767608384</v>
      </c>
      <c r="DJ409" s="2">
        <f t="shared" si="249"/>
        <v>26.396302564770213</v>
      </c>
      <c r="DK409" s="27">
        <f t="shared" si="250"/>
        <v>30.180532048778371</v>
      </c>
      <c r="DL409" s="1">
        <f t="shared" si="251"/>
        <v>0</v>
      </c>
      <c r="DM409" s="27" t="s">
        <v>507</v>
      </c>
    </row>
    <row r="410" spans="1:117" x14ac:dyDescent="0.2">
      <c r="A410" s="27" t="s">
        <v>361</v>
      </c>
      <c r="C410" s="47">
        <v>26004</v>
      </c>
      <c r="D410" s="23">
        <v>902</v>
      </c>
      <c r="E410" s="51">
        <v>5774</v>
      </c>
      <c r="F410" s="51">
        <v>7499</v>
      </c>
      <c r="G410" s="35"/>
      <c r="H410" s="1">
        <f t="shared" si="246"/>
        <v>40179</v>
      </c>
      <c r="DH410" s="31">
        <f t="shared" si="247"/>
        <v>64.720376315985959</v>
      </c>
      <c r="DI410" s="1">
        <f t="shared" si="248"/>
        <v>2.2449538316035742</v>
      </c>
      <c r="DJ410" s="1">
        <f t="shared" si="249"/>
        <v>14.370691157072102</v>
      </c>
      <c r="DK410" s="1">
        <f t="shared" si="250"/>
        <v>18.663978695338361</v>
      </c>
      <c r="DL410" s="1">
        <f t="shared" si="251"/>
        <v>0</v>
      </c>
      <c r="DM410" s="27" t="s">
        <v>503</v>
      </c>
    </row>
    <row r="411" spans="1:117" x14ac:dyDescent="0.2">
      <c r="A411" s="27" t="s">
        <v>323</v>
      </c>
      <c r="C411" s="47">
        <v>20547</v>
      </c>
      <c r="D411" s="23">
        <v>575</v>
      </c>
      <c r="E411" s="51">
        <v>5550</v>
      </c>
      <c r="F411" s="51">
        <v>5930</v>
      </c>
      <c r="G411" s="45">
        <v>1076</v>
      </c>
      <c r="H411" s="1">
        <f t="shared" si="246"/>
        <v>33678</v>
      </c>
      <c r="BY411" s="12"/>
      <c r="CA411" s="12"/>
      <c r="CB411" s="12"/>
      <c r="CC411" s="12"/>
      <c r="CD411" s="12"/>
      <c r="DH411" s="31">
        <f t="shared" si="247"/>
        <v>61.010154997327632</v>
      </c>
      <c r="DI411" s="1">
        <f t="shared" si="248"/>
        <v>1.7073460419264801</v>
      </c>
      <c r="DJ411" s="1">
        <f t="shared" si="249"/>
        <v>16.479600926420808</v>
      </c>
      <c r="DK411" s="1">
        <f t="shared" si="250"/>
        <v>17.607933962824397</v>
      </c>
      <c r="DL411" s="1">
        <f t="shared" si="251"/>
        <v>3.1949640715006828</v>
      </c>
      <c r="DM411" s="27" t="s">
        <v>352</v>
      </c>
    </row>
    <row r="412" spans="1:117" x14ac:dyDescent="0.2">
      <c r="A412" s="27" t="s">
        <v>110</v>
      </c>
      <c r="C412" s="47">
        <v>19673</v>
      </c>
      <c r="D412" s="23">
        <v>761</v>
      </c>
      <c r="E412" s="51">
        <v>7832</v>
      </c>
      <c r="F412" s="51">
        <v>11244</v>
      </c>
      <c r="G412" s="35"/>
      <c r="H412" s="1">
        <f>SUM(B412:G412)</f>
        <v>39510</v>
      </c>
      <c r="DH412" s="31">
        <f t="shared" si="247"/>
        <v>49.792457605669448</v>
      </c>
      <c r="DI412" s="1">
        <f t="shared" si="248"/>
        <v>1.9260946595798532</v>
      </c>
      <c r="DJ412" s="1">
        <f t="shared" si="249"/>
        <v>19.822829663376361</v>
      </c>
      <c r="DK412" s="1">
        <f t="shared" si="250"/>
        <v>28.458618071374335</v>
      </c>
      <c r="DL412" s="1">
        <f t="shared" si="251"/>
        <v>0</v>
      </c>
      <c r="DM412" s="27" t="s">
        <v>509</v>
      </c>
    </row>
    <row r="413" spans="1:117" x14ac:dyDescent="0.2">
      <c r="A413" s="58" t="s">
        <v>324</v>
      </c>
      <c r="C413" s="51">
        <v>9105</v>
      </c>
      <c r="D413" s="23">
        <v>552</v>
      </c>
      <c r="E413" s="51">
        <v>10237</v>
      </c>
      <c r="F413" s="47">
        <v>10319</v>
      </c>
      <c r="H413" s="1">
        <f t="shared" si="246"/>
        <v>30213</v>
      </c>
      <c r="DH413" s="27">
        <f t="shared" si="247"/>
        <v>30.13603415748188</v>
      </c>
      <c r="DI413" s="1">
        <f t="shared" si="248"/>
        <v>1.8270281004865456</v>
      </c>
      <c r="DJ413" s="2">
        <f t="shared" si="249"/>
        <v>33.88276569688545</v>
      </c>
      <c r="DK413" s="31">
        <f t="shared" si="250"/>
        <v>34.154172045146126</v>
      </c>
      <c r="DL413" s="1">
        <f t="shared" si="251"/>
        <v>0</v>
      </c>
      <c r="DM413" s="27" t="s">
        <v>504</v>
      </c>
    </row>
    <row r="414" spans="1:117" x14ac:dyDescent="0.2">
      <c r="A414" s="2" t="s">
        <v>771</v>
      </c>
      <c r="B414" s="27"/>
      <c r="C414" s="7">
        <f>SUM(C406:C413)</f>
        <v>147171</v>
      </c>
      <c r="D414" s="7">
        <f>SUM(D405:D413)</f>
        <v>6010</v>
      </c>
      <c r="E414" s="7">
        <f>SUM(E406:E413)</f>
        <v>68583</v>
      </c>
      <c r="F414" s="7">
        <f>SUM(F406:F413)</f>
        <v>85333</v>
      </c>
      <c r="G414" s="7">
        <f>SUM(G406:G413)</f>
        <v>1670</v>
      </c>
      <c r="H414" s="27">
        <f t="shared" si="246"/>
        <v>308767</v>
      </c>
      <c r="BY414" s="27">
        <v>6</v>
      </c>
      <c r="BZ414" s="27"/>
      <c r="CA414" s="27">
        <v>0</v>
      </c>
      <c r="CB414" s="27">
        <v>2</v>
      </c>
      <c r="CC414" s="27"/>
      <c r="CD414" s="27"/>
      <c r="CE414" s="27">
        <v>4</v>
      </c>
      <c r="CF414" s="27">
        <v>0</v>
      </c>
      <c r="CG414" s="27">
        <v>0</v>
      </c>
      <c r="CH414" s="27">
        <v>1</v>
      </c>
      <c r="CI414" s="27"/>
      <c r="CJ414" s="27"/>
      <c r="CK414" s="27">
        <v>0</v>
      </c>
      <c r="CL414" s="27"/>
      <c r="CM414" s="27">
        <v>2</v>
      </c>
      <c r="CN414" s="27">
        <v>1</v>
      </c>
      <c r="CO414" s="27"/>
      <c r="CP414" s="2">
        <f>CE414+CK414</f>
        <v>4</v>
      </c>
      <c r="CQ414" s="2">
        <f>CF414+CL414</f>
        <v>0</v>
      </c>
      <c r="CR414" s="2">
        <f>CG414+CM414</f>
        <v>2</v>
      </c>
      <c r="CS414" s="2">
        <f>CH414+CN414</f>
        <v>2</v>
      </c>
      <c r="CT414" s="27"/>
      <c r="CU414" s="27"/>
      <c r="CV414" s="27">
        <f>8*C414/(C414+D414+E414+F414)</f>
        <v>3.8338635675372927</v>
      </c>
      <c r="CW414" s="27">
        <f>8*D414/(C414+D414+E414+F414)</f>
        <v>0.15656291009029721</v>
      </c>
      <c r="CX414" s="27">
        <f>8*E414/(C414+D414+E414+F414)</f>
        <v>1.7866146526993101</v>
      </c>
      <c r="CY414" s="27">
        <f>8*F414/(C414+D414+E414+F414)</f>
        <v>2.2229588696731</v>
      </c>
      <c r="CZ414" s="27"/>
      <c r="DH414" s="1">
        <f t="shared" si="247"/>
        <v>47.664096227900004</v>
      </c>
      <c r="DI414" s="1">
        <f t="shared" si="248"/>
        <v>1.946451531413655</v>
      </c>
      <c r="DJ414" s="1">
        <f t="shared" si="249"/>
        <v>22.211894405814093</v>
      </c>
      <c r="DK414" s="1">
        <f t="shared" si="250"/>
        <v>27.636696926808888</v>
      </c>
      <c r="DL414" s="1">
        <f t="shared" si="251"/>
        <v>0.54086090806336173</v>
      </c>
      <c r="DM414" s="3" t="s">
        <v>583</v>
      </c>
    </row>
    <row r="415" spans="1:117" x14ac:dyDescent="0.2">
      <c r="A415" s="28" t="s">
        <v>26</v>
      </c>
      <c r="B415" s="27"/>
      <c r="C415" s="47"/>
      <c r="D415" s="51"/>
      <c r="E415" s="51"/>
      <c r="F415" s="51"/>
      <c r="G415" s="35"/>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c r="CN415" s="27"/>
      <c r="CO415" s="27"/>
      <c r="CP415" s="27"/>
      <c r="CQ415" s="27"/>
      <c r="CR415" s="27"/>
      <c r="CS415" s="27"/>
      <c r="CT415" s="27"/>
      <c r="CU415" s="27"/>
      <c r="CV415" s="27" t="s">
        <v>25</v>
      </c>
      <c r="CW415" s="27">
        <f>4*D414/(D414+E414+F414)</f>
        <v>0.15031952277928542</v>
      </c>
      <c r="CX415" s="27">
        <f>4*E414/(D414+E414+F414)</f>
        <v>1.7153683578655128</v>
      </c>
      <c r="CY415" s="27">
        <f>4*F414/(D414+E414+F414)</f>
        <v>2.1343121193552017</v>
      </c>
      <c r="CZ415" s="27"/>
      <c r="DH415" s="1"/>
      <c r="DI415" s="1"/>
      <c r="DJ415" s="1"/>
      <c r="DK415" s="1"/>
      <c r="DL415" s="1"/>
      <c r="DM415" s="3"/>
    </row>
    <row r="416" spans="1:117" x14ac:dyDescent="0.2">
      <c r="A416" s="2"/>
      <c r="B416" s="27"/>
      <c r="C416" s="7"/>
      <c r="D416" s="7"/>
      <c r="E416" s="7"/>
      <c r="F416" s="7"/>
      <c r="G416" s="7"/>
      <c r="BY416" s="27"/>
      <c r="BZ416" s="27"/>
      <c r="CA416" s="27"/>
      <c r="CB416" s="27"/>
      <c r="CC416" s="27"/>
      <c r="CD416" s="27"/>
      <c r="CE416" s="27"/>
      <c r="CF416" s="27"/>
      <c r="CG416" s="27"/>
      <c r="CH416" s="27"/>
      <c r="CI416" s="27"/>
      <c r="CJ416" s="27"/>
      <c r="CK416" s="27"/>
      <c r="CL416" s="27"/>
      <c r="CM416" s="27"/>
      <c r="CN416" s="27"/>
      <c r="CO416" s="27"/>
      <c r="CP416" s="2"/>
      <c r="CQ416" s="2"/>
      <c r="CR416" s="2"/>
      <c r="CS416" s="2"/>
      <c r="CT416" s="27"/>
      <c r="CU416" s="27"/>
      <c r="CV416" s="27"/>
      <c r="CW416" s="27"/>
      <c r="CX416" s="27"/>
      <c r="CY416" s="27"/>
      <c r="CZ416" s="27"/>
      <c r="DH416" s="1"/>
      <c r="DI416" s="1"/>
      <c r="DJ416" s="1"/>
      <c r="DK416" s="1"/>
      <c r="DL416" s="1"/>
      <c r="DM416" s="3"/>
    </row>
    <row r="417" spans="1:122" x14ac:dyDescent="0.2">
      <c r="C417" s="12" t="s">
        <v>9</v>
      </c>
      <c r="D417" s="12" t="s">
        <v>10</v>
      </c>
      <c r="E417" s="12" t="s">
        <v>11</v>
      </c>
      <c r="F417" s="12" t="s">
        <v>12</v>
      </c>
      <c r="G417" s="12" t="s">
        <v>13</v>
      </c>
      <c r="H417" s="12" t="s">
        <v>14</v>
      </c>
      <c r="BX417" s="2" t="s">
        <v>146</v>
      </c>
      <c r="CD417" s="27" t="s">
        <v>25</v>
      </c>
      <c r="CE417" s="1" t="s">
        <v>29</v>
      </c>
      <c r="CK417" s="1" t="s">
        <v>43</v>
      </c>
      <c r="CO417" s="1" t="s">
        <v>4</v>
      </c>
      <c r="CV417" s="1" t="s">
        <v>24</v>
      </c>
    </row>
    <row r="418" spans="1:122" x14ac:dyDescent="0.2">
      <c r="A418" s="2" t="s">
        <v>693</v>
      </c>
      <c r="C418" s="5">
        <f>SUM(C431,C441,C449,C461)</f>
        <v>1150101</v>
      </c>
      <c r="D418" s="5">
        <f t="shared" ref="D418:G418" si="252">SUM(D431,D441,D449,D461)</f>
        <v>48742</v>
      </c>
      <c r="E418" s="5">
        <f t="shared" si="252"/>
        <v>473416</v>
      </c>
      <c r="F418" s="5">
        <f t="shared" si="252"/>
        <v>224800</v>
      </c>
      <c r="G418" s="5">
        <f t="shared" si="252"/>
        <v>33582</v>
      </c>
      <c r="H418" s="1">
        <f>SUM(B418:G418)</f>
        <v>1930641</v>
      </c>
      <c r="BY418" s="5">
        <f t="shared" ref="BY418:CN418" si="253">SUM(BY431,BY441,BY449,BY461)</f>
        <v>29</v>
      </c>
      <c r="BZ418" s="5">
        <f t="shared" si="253"/>
        <v>0</v>
      </c>
      <c r="CA418" s="5">
        <f t="shared" si="253"/>
        <v>4</v>
      </c>
      <c r="CB418" s="5">
        <f t="shared" si="253"/>
        <v>1</v>
      </c>
      <c r="CC418" s="5">
        <f t="shared" si="253"/>
        <v>0</v>
      </c>
      <c r="CD418" s="5">
        <f t="shared" si="253"/>
        <v>0</v>
      </c>
      <c r="CE418" s="5">
        <f t="shared" si="253"/>
        <v>19</v>
      </c>
      <c r="CF418" s="5">
        <f t="shared" si="253"/>
        <v>0</v>
      </c>
      <c r="CG418" s="5">
        <f t="shared" si="253"/>
        <v>1</v>
      </c>
      <c r="CH418" s="5">
        <f t="shared" si="253"/>
        <v>1</v>
      </c>
      <c r="CI418" s="5">
        <f t="shared" si="253"/>
        <v>0</v>
      </c>
      <c r="CJ418" s="5">
        <f t="shared" si="253"/>
        <v>0</v>
      </c>
      <c r="CK418" s="5">
        <f t="shared" si="253"/>
        <v>2</v>
      </c>
      <c r="CL418" s="5">
        <f t="shared" si="253"/>
        <v>0</v>
      </c>
      <c r="CM418" s="5">
        <f t="shared" si="253"/>
        <v>7</v>
      </c>
      <c r="CN418" s="5">
        <f t="shared" si="253"/>
        <v>4</v>
      </c>
      <c r="CP418" s="2">
        <f>CE418+CK418</f>
        <v>21</v>
      </c>
      <c r="CQ418" s="2">
        <f>CF418+CL418</f>
        <v>0</v>
      </c>
      <c r="CR418" s="2">
        <f>CG418+CM418</f>
        <v>8</v>
      </c>
      <c r="CS418" s="2">
        <f>CH418+CN418</f>
        <v>5</v>
      </c>
      <c r="CT418" s="2">
        <f>CI418</f>
        <v>0</v>
      </c>
      <c r="CV418" s="1">
        <f>34*C418/(C418+D418+E418+F418)</f>
        <v>20.612660966264094</v>
      </c>
      <c r="CW418" s="1">
        <f>34*D418/(C418+D418+E418+F418)</f>
        <v>0.87357746912457657</v>
      </c>
      <c r="CX418" s="1">
        <f>34*E418/(C418+D418+E418+F418)</f>
        <v>8.484788295988686</v>
      </c>
      <c r="CY418" s="1">
        <f>34*F418/(C418+D418+E418+F418)</f>
        <v>4.028973268622642</v>
      </c>
      <c r="DB418" s="1">
        <v>21</v>
      </c>
      <c r="DC418" s="1">
        <v>1</v>
      </c>
      <c r="DD418" s="1">
        <v>8</v>
      </c>
      <c r="DE418" s="1">
        <v>4</v>
      </c>
      <c r="DH418" s="1">
        <f>100*C418/H418</f>
        <v>59.570940428593403</v>
      </c>
      <c r="DI418" s="1">
        <f>100*D418/H418</f>
        <v>2.5246537289946707</v>
      </c>
      <c r="DJ418" s="1">
        <f>100*E418/H418</f>
        <v>24.521182343066371</v>
      </c>
      <c r="DK418" s="1">
        <f>100*F418/H418</f>
        <v>11.643801203848877</v>
      </c>
      <c r="DL418" s="1">
        <f>100*G418/H418</f>
        <v>1.7394222954966769</v>
      </c>
      <c r="DM418" s="3" t="s">
        <v>781</v>
      </c>
      <c r="DO418" s="1">
        <f>C418/BY418</f>
        <v>39658.65517241379</v>
      </c>
      <c r="DQ418" s="1">
        <f>E418/CA418</f>
        <v>118354</v>
      </c>
      <c r="DR418" s="1">
        <f>F418/CB418</f>
        <v>224800</v>
      </c>
    </row>
    <row r="419" spans="1:122" x14ac:dyDescent="0.2">
      <c r="A419" s="1" t="s">
        <v>44</v>
      </c>
      <c r="C419" s="45">
        <v>1150101</v>
      </c>
      <c r="D419" s="45">
        <v>48742</v>
      </c>
      <c r="E419" s="45">
        <v>473416</v>
      </c>
      <c r="F419" s="45">
        <v>224800</v>
      </c>
      <c r="G419" s="27">
        <v>33582</v>
      </c>
      <c r="BY419" s="1">
        <v>29</v>
      </c>
      <c r="CA419" s="1">
        <v>4</v>
      </c>
      <c r="CB419" s="1">
        <v>1</v>
      </c>
      <c r="CV419" s="1">
        <f>34*C419/(C419+D419+E419+F419)</f>
        <v>20.612660966264094</v>
      </c>
      <c r="CW419" s="1">
        <f>34*D419/(C419+D419+E419+F419)</f>
        <v>0.87357746912457657</v>
      </c>
      <c r="CX419" s="1">
        <f>34*E419/(C419+D419+E419+F419)</f>
        <v>8.484788295988686</v>
      </c>
      <c r="CY419" s="1">
        <f>34*F419/(C419+D419+E419+F419)</f>
        <v>4.028973268622642</v>
      </c>
      <c r="DB419" s="27">
        <v>21</v>
      </c>
      <c r="DC419" s="27">
        <v>1</v>
      </c>
      <c r="DD419" s="27">
        <v>8</v>
      </c>
      <c r="DE419" s="1">
        <v>4</v>
      </c>
    </row>
    <row r="420" spans="1:122" x14ac:dyDescent="0.2">
      <c r="C420" s="45"/>
      <c r="D420" s="45">
        <v>0</v>
      </c>
      <c r="E420" s="45"/>
      <c r="F420" s="45"/>
      <c r="DB420" s="27"/>
      <c r="DC420" s="27"/>
      <c r="DD420" s="27"/>
    </row>
    <row r="421" spans="1:122" x14ac:dyDescent="0.2">
      <c r="A421" s="27" t="s">
        <v>227</v>
      </c>
      <c r="C421" s="47">
        <v>37263</v>
      </c>
      <c r="D421" s="51">
        <v>1246</v>
      </c>
      <c r="E421" s="51">
        <v>15172</v>
      </c>
      <c r="F421" s="51">
        <v>4255</v>
      </c>
      <c r="G421" s="41">
        <v>494</v>
      </c>
      <c r="H421" s="1">
        <f>SUM(B421:G421)</f>
        <v>58430</v>
      </c>
      <c r="DH421" s="31">
        <f t="shared" ref="DH421:DH431" si="254">100*C421/H421</f>
        <v>63.773746363169607</v>
      </c>
      <c r="DI421" s="1">
        <f t="shared" ref="DI421:DI431" si="255">100*D421/H421</f>
        <v>2.1324661988704432</v>
      </c>
      <c r="DJ421" s="1">
        <f t="shared" ref="DJ421:DJ431" si="256">100*E421/H421</f>
        <v>25.966113297963375</v>
      </c>
      <c r="DK421" s="1">
        <f t="shared" ref="DK421:DK431" si="257">100*F421/H421</f>
        <v>7.2822180386787609</v>
      </c>
      <c r="DL421" s="1">
        <f t="shared" ref="DL421:DL431" si="258">100*G421/H421</f>
        <v>0.84545610131781623</v>
      </c>
      <c r="DM421" s="27" t="s">
        <v>526</v>
      </c>
    </row>
    <row r="422" spans="1:122" x14ac:dyDescent="0.2">
      <c r="A422" s="27" t="s">
        <v>225</v>
      </c>
      <c r="C422" s="47">
        <v>42415</v>
      </c>
      <c r="D422" s="51">
        <v>1691</v>
      </c>
      <c r="E422" s="51">
        <v>14396</v>
      </c>
      <c r="F422" s="51">
        <v>4915</v>
      </c>
      <c r="G422" s="41">
        <v>145</v>
      </c>
      <c r="H422" s="1">
        <f t="shared" ref="H422:H428" si="259">SUM(B422:G422)</f>
        <v>63562</v>
      </c>
      <c r="DH422" s="31">
        <f t="shared" si="254"/>
        <v>66.730121770869388</v>
      </c>
      <c r="DI422" s="1">
        <f t="shared" si="255"/>
        <v>2.6603945753752241</v>
      </c>
      <c r="DJ422" s="1">
        <f t="shared" si="256"/>
        <v>22.648752399232247</v>
      </c>
      <c r="DK422" s="2">
        <f t="shared" si="257"/>
        <v>7.7326075328026178</v>
      </c>
      <c r="DL422" s="1">
        <f t="shared" si="258"/>
        <v>0.22812372172052484</v>
      </c>
      <c r="DM422" s="27" t="s">
        <v>413</v>
      </c>
    </row>
    <row r="423" spans="1:122" x14ac:dyDescent="0.2">
      <c r="A423" s="27" t="s">
        <v>223</v>
      </c>
      <c r="C423" s="47">
        <v>43706</v>
      </c>
      <c r="D423" s="51">
        <v>1734</v>
      </c>
      <c r="E423" s="51">
        <v>16379</v>
      </c>
      <c r="F423" s="51">
        <v>4532</v>
      </c>
      <c r="G423" s="41"/>
      <c r="H423" s="1">
        <f t="shared" si="259"/>
        <v>66351</v>
      </c>
      <c r="DH423" s="31">
        <f t="shared" si="254"/>
        <v>65.870898705369925</v>
      </c>
      <c r="DI423" s="1">
        <f t="shared" si="255"/>
        <v>2.6133743274404306</v>
      </c>
      <c r="DJ423" s="1">
        <f t="shared" si="256"/>
        <v>24.685385299392625</v>
      </c>
      <c r="DK423" s="1">
        <f t="shared" si="257"/>
        <v>6.8303416677970192</v>
      </c>
      <c r="DL423" s="1">
        <f t="shared" si="258"/>
        <v>0</v>
      </c>
      <c r="DM423" s="27" t="s">
        <v>527</v>
      </c>
    </row>
    <row r="424" spans="1:122" x14ac:dyDescent="0.2">
      <c r="A424" s="27" t="s">
        <v>111</v>
      </c>
      <c r="C424" s="51">
        <v>27746</v>
      </c>
      <c r="D424" s="51">
        <v>1347</v>
      </c>
      <c r="E424" s="47">
        <v>28496</v>
      </c>
      <c r="F424" s="51">
        <v>3412</v>
      </c>
      <c r="G424" s="41">
        <v>248</v>
      </c>
      <c r="H424" s="1">
        <f t="shared" si="259"/>
        <v>61249</v>
      </c>
      <c r="DH424" s="27">
        <f t="shared" si="254"/>
        <v>45.300331433982599</v>
      </c>
      <c r="DI424" s="1">
        <f t="shared" si="255"/>
        <v>2.199219579095169</v>
      </c>
      <c r="DJ424" s="31">
        <f t="shared" si="256"/>
        <v>46.524841221897503</v>
      </c>
      <c r="DK424" s="18">
        <f t="shared" si="257"/>
        <v>5.5707031951542065</v>
      </c>
      <c r="DL424" s="1">
        <f t="shared" si="258"/>
        <v>0.40490456987052847</v>
      </c>
      <c r="DM424" s="27" t="s">
        <v>528</v>
      </c>
    </row>
    <row r="425" spans="1:122" x14ac:dyDescent="0.2">
      <c r="A425" s="27" t="s">
        <v>228</v>
      </c>
      <c r="C425" s="47">
        <v>37858</v>
      </c>
      <c r="D425" s="51">
        <v>1586</v>
      </c>
      <c r="E425" s="51">
        <v>19108</v>
      </c>
      <c r="F425" s="51">
        <v>3128</v>
      </c>
      <c r="G425" s="41">
        <v>839</v>
      </c>
      <c r="H425" s="1">
        <f t="shared" si="259"/>
        <v>62519</v>
      </c>
      <c r="DH425" s="31">
        <f t="shared" si="254"/>
        <v>60.554391464994644</v>
      </c>
      <c r="DI425" s="1">
        <f t="shared" si="255"/>
        <v>2.5368288040435707</v>
      </c>
      <c r="DJ425" s="27">
        <f t="shared" si="256"/>
        <v>30.563508693357221</v>
      </c>
      <c r="DK425" s="1">
        <f t="shared" si="257"/>
        <v>5.0032790031830325</v>
      </c>
      <c r="DL425" s="1">
        <f t="shared" si="258"/>
        <v>1.3419920344215359</v>
      </c>
      <c r="DM425" s="27" t="s">
        <v>689</v>
      </c>
    </row>
    <row r="426" spans="1:122" x14ac:dyDescent="0.2">
      <c r="A426" s="27" t="s">
        <v>224</v>
      </c>
      <c r="C426" s="47">
        <v>38229</v>
      </c>
      <c r="D426" s="51">
        <v>1360</v>
      </c>
      <c r="E426" s="51">
        <v>20038</v>
      </c>
      <c r="F426" s="51">
        <v>3665</v>
      </c>
      <c r="G426" s="41"/>
      <c r="H426" s="1">
        <f t="shared" si="259"/>
        <v>63292</v>
      </c>
      <c r="DH426" s="31">
        <f t="shared" si="254"/>
        <v>60.400998546419771</v>
      </c>
      <c r="DI426" s="1">
        <f t="shared" si="255"/>
        <v>2.1487707767174364</v>
      </c>
      <c r="DJ426" s="27">
        <f t="shared" si="256"/>
        <v>31.659609429311761</v>
      </c>
      <c r="DK426" s="1">
        <f t="shared" si="257"/>
        <v>5.7906212475510337</v>
      </c>
      <c r="DL426" s="1">
        <f t="shared" si="258"/>
        <v>0</v>
      </c>
      <c r="DM426" s="27" t="s">
        <v>775</v>
      </c>
    </row>
    <row r="427" spans="1:122" x14ac:dyDescent="0.2">
      <c r="A427" s="27" t="s">
        <v>226</v>
      </c>
      <c r="C427" s="47">
        <v>30669</v>
      </c>
      <c r="D427" s="51">
        <v>2146</v>
      </c>
      <c r="E427" s="51">
        <v>29083</v>
      </c>
      <c r="F427" s="51">
        <v>4770</v>
      </c>
      <c r="G427" s="41">
        <v>140</v>
      </c>
      <c r="H427" s="1">
        <f t="shared" si="259"/>
        <v>66808</v>
      </c>
      <c r="DH427" s="31">
        <f t="shared" si="254"/>
        <v>45.906178900730453</v>
      </c>
      <c r="DI427" s="27">
        <f t="shared" si="255"/>
        <v>3.2121901568674409</v>
      </c>
      <c r="DJ427" s="2">
        <f t="shared" si="256"/>
        <v>43.532211711172316</v>
      </c>
      <c r="DK427" s="27">
        <f t="shared" si="257"/>
        <v>7.1398634894024671</v>
      </c>
      <c r="DL427" s="1">
        <f t="shared" si="258"/>
        <v>0.20955574182732606</v>
      </c>
      <c r="DM427" s="27" t="s">
        <v>774</v>
      </c>
    </row>
    <row r="428" spans="1:122" x14ac:dyDescent="0.2">
      <c r="A428" s="27" t="s">
        <v>229</v>
      </c>
      <c r="C428" s="47">
        <v>19694</v>
      </c>
      <c r="D428" s="51">
        <v>1229</v>
      </c>
      <c r="E428" s="51">
        <v>14762</v>
      </c>
      <c r="F428" s="51">
        <v>4006</v>
      </c>
      <c r="G428" s="41">
        <v>1356</v>
      </c>
      <c r="H428" s="1">
        <f t="shared" si="259"/>
        <v>41047</v>
      </c>
      <c r="DH428" s="31">
        <f t="shared" si="254"/>
        <v>47.979145857188101</v>
      </c>
      <c r="DI428" s="1">
        <f t="shared" si="255"/>
        <v>2.9941286817550612</v>
      </c>
      <c r="DJ428" s="27">
        <f t="shared" si="256"/>
        <v>35.963651423977389</v>
      </c>
      <c r="DK428" s="27">
        <f t="shared" si="257"/>
        <v>9.7595439374375719</v>
      </c>
      <c r="DL428" s="1">
        <f t="shared" si="258"/>
        <v>3.3035300996418742</v>
      </c>
      <c r="DM428" s="27" t="s">
        <v>529</v>
      </c>
    </row>
    <row r="429" spans="1:122" x14ac:dyDescent="0.2">
      <c r="A429" s="27" t="s">
        <v>230</v>
      </c>
      <c r="C429" s="51">
        <v>17885</v>
      </c>
      <c r="D429" s="23">
        <v>846</v>
      </c>
      <c r="E429" s="47">
        <v>20644</v>
      </c>
      <c r="F429" s="51">
        <v>3605</v>
      </c>
      <c r="G429" s="41">
        <v>2013</v>
      </c>
      <c r="H429" s="1">
        <f>SUM(B429:G429)</f>
        <v>44993</v>
      </c>
      <c r="DH429" s="27">
        <f t="shared" si="254"/>
        <v>39.750627875447293</v>
      </c>
      <c r="DI429" s="1">
        <f t="shared" si="255"/>
        <v>1.8802924899428799</v>
      </c>
      <c r="DJ429" s="31">
        <f t="shared" si="256"/>
        <v>45.882692863334299</v>
      </c>
      <c r="DK429" s="1">
        <f t="shared" si="257"/>
        <v>8.0123574778298838</v>
      </c>
      <c r="DL429" s="1">
        <f t="shared" si="258"/>
        <v>4.4740292934456471</v>
      </c>
      <c r="DM429" s="27" t="s">
        <v>530</v>
      </c>
    </row>
    <row r="430" spans="1:122" x14ac:dyDescent="0.2">
      <c r="A430" s="27" t="s">
        <v>325</v>
      </c>
      <c r="C430" s="47">
        <v>32760</v>
      </c>
      <c r="D430" s="51">
        <v>1384</v>
      </c>
      <c r="E430" s="51">
        <v>14671</v>
      </c>
      <c r="F430" s="51">
        <v>4836</v>
      </c>
      <c r="G430" s="41">
        <v>911</v>
      </c>
      <c r="H430" s="1">
        <f>SUM(B430:G430)</f>
        <v>54562</v>
      </c>
      <c r="DH430" s="31">
        <f t="shared" si="254"/>
        <v>60.041787324511567</v>
      </c>
      <c r="DI430" s="1">
        <f t="shared" si="255"/>
        <v>2.5365639089476191</v>
      </c>
      <c r="DJ430" s="1">
        <f t="shared" si="256"/>
        <v>26.888677101279278</v>
      </c>
      <c r="DK430" s="1">
        <f t="shared" si="257"/>
        <v>8.8633114621898024</v>
      </c>
      <c r="DL430" s="1">
        <f t="shared" si="258"/>
        <v>1.6696602030717349</v>
      </c>
      <c r="DM430" s="28" t="s">
        <v>398</v>
      </c>
    </row>
    <row r="431" spans="1:122" x14ac:dyDescent="0.2">
      <c r="A431" s="2" t="s">
        <v>640</v>
      </c>
      <c r="C431" s="25">
        <f>SUM(C421:C430)</f>
        <v>328225</v>
      </c>
      <c r="D431" s="25">
        <f>SUM(D420:D430)</f>
        <v>14569</v>
      </c>
      <c r="E431" s="25">
        <f>SUM(E421:E430)</f>
        <v>192749</v>
      </c>
      <c r="F431" s="25">
        <f>SUM(F421:F430)</f>
        <v>41124</v>
      </c>
      <c r="G431" s="25">
        <f>SUM(G421:G430)</f>
        <v>6146</v>
      </c>
      <c r="H431" s="1">
        <f>SUM(B431:G431)</f>
        <v>582813</v>
      </c>
      <c r="BY431" s="1">
        <v>8</v>
      </c>
      <c r="CA431" s="1">
        <v>2</v>
      </c>
      <c r="CE431" s="1">
        <v>5</v>
      </c>
      <c r="CG431" s="1">
        <v>1</v>
      </c>
      <c r="CK431" s="1">
        <v>1</v>
      </c>
      <c r="CM431" s="18">
        <v>2</v>
      </c>
      <c r="CN431" s="1">
        <v>1</v>
      </c>
      <c r="CO431" s="2"/>
      <c r="CP431" s="2">
        <f>CE431+CK431</f>
        <v>6</v>
      </c>
      <c r="CQ431" s="2">
        <f>CF431+CL431</f>
        <v>0</v>
      </c>
      <c r="CR431" s="2">
        <f>CG431+CM431</f>
        <v>3</v>
      </c>
      <c r="CS431" s="2">
        <f>CH431+CN431</f>
        <v>1</v>
      </c>
      <c r="CT431" s="2"/>
      <c r="CV431" s="1">
        <f>10*C431/(B431+C431+D431+E431+F431)</f>
        <v>5.6917597157458291</v>
      </c>
      <c r="CW431" s="1">
        <f>10*D431/(B431+C431+D431+E431+F431)</f>
        <v>0.25264147246157659</v>
      </c>
      <c r="CX431" s="1">
        <f>10*E431/(B431+C431+D431+E431+F431)</f>
        <v>3.3424662760310544</v>
      </c>
      <c r="CY431" s="1">
        <f>10*F431/(B431+C431+D431+E431+F431)</f>
        <v>0.71313253576154001</v>
      </c>
      <c r="DH431" s="1">
        <f t="shared" si="254"/>
        <v>56.317377958281646</v>
      </c>
      <c r="DI431" s="1">
        <f t="shared" si="255"/>
        <v>2.4997726543505379</v>
      </c>
      <c r="DJ431" s="18">
        <f t="shared" si="256"/>
        <v>33.072186104290743</v>
      </c>
      <c r="DK431" s="1">
        <f t="shared" si="257"/>
        <v>7.0561226328170443</v>
      </c>
      <c r="DL431" s="1">
        <f t="shared" si="258"/>
        <v>1.0545406502600319</v>
      </c>
      <c r="DM431" s="3" t="s">
        <v>25</v>
      </c>
    </row>
    <row r="432" spans="1:122" x14ac:dyDescent="0.2">
      <c r="A432" s="3"/>
      <c r="C432" s="2"/>
      <c r="D432" s="27">
        <v>0</v>
      </c>
      <c r="E432" s="27"/>
      <c r="F432" s="27"/>
      <c r="BY432" s="12" t="s">
        <v>16</v>
      </c>
      <c r="BZ432" s="1" t="s">
        <v>17</v>
      </c>
      <c r="CA432" s="12" t="s">
        <v>18</v>
      </c>
      <c r="CB432" s="12" t="s">
        <v>19</v>
      </c>
      <c r="CC432" s="12" t="s">
        <v>20</v>
      </c>
      <c r="CE432" s="12" t="s">
        <v>16</v>
      </c>
      <c r="CF432" s="1" t="s">
        <v>17</v>
      </c>
      <c r="CG432" s="12" t="s">
        <v>18</v>
      </c>
      <c r="CH432" s="12" t="s">
        <v>19</v>
      </c>
      <c r="CI432" s="12" t="s">
        <v>21</v>
      </c>
      <c r="CJ432" s="12"/>
      <c r="CK432" s="12" t="s">
        <v>22</v>
      </c>
      <c r="CL432" s="12" t="s">
        <v>17</v>
      </c>
      <c r="CM432" s="12" t="s">
        <v>11</v>
      </c>
      <c r="CN432" s="12" t="s">
        <v>12</v>
      </c>
      <c r="CP432" s="17" t="s">
        <v>16</v>
      </c>
      <c r="CQ432" s="17" t="s">
        <v>23</v>
      </c>
      <c r="CR432" s="17" t="s">
        <v>18</v>
      </c>
      <c r="CS432" s="17" t="s">
        <v>19</v>
      </c>
      <c r="CT432" s="17" t="s">
        <v>20</v>
      </c>
      <c r="CU432" s="1" t="s">
        <v>15</v>
      </c>
      <c r="CV432" s="1" t="s">
        <v>22</v>
      </c>
      <c r="CW432" s="1" t="s">
        <v>17</v>
      </c>
      <c r="CX432" s="1" t="s">
        <v>11</v>
      </c>
      <c r="CY432" s="1" t="s">
        <v>12</v>
      </c>
      <c r="DA432" s="1" t="s">
        <v>15</v>
      </c>
      <c r="DB432" s="1" t="s">
        <v>22</v>
      </c>
      <c r="DC432" s="1" t="s">
        <v>17</v>
      </c>
      <c r="DD432" s="1" t="s">
        <v>11</v>
      </c>
      <c r="DE432" s="1" t="s">
        <v>12</v>
      </c>
      <c r="DF432" s="1" t="s">
        <v>21</v>
      </c>
      <c r="DG432" s="1" t="s">
        <v>15</v>
      </c>
      <c r="DH432" s="1" t="s">
        <v>22</v>
      </c>
      <c r="DI432" s="1" t="s">
        <v>17</v>
      </c>
      <c r="DJ432" s="1" t="s">
        <v>11</v>
      </c>
      <c r="DK432" s="1" t="s">
        <v>12</v>
      </c>
      <c r="DL432" s="1" t="s">
        <v>13</v>
      </c>
    </row>
    <row r="433" spans="1:117" x14ac:dyDescent="0.2">
      <c r="A433" s="27" t="s">
        <v>355</v>
      </c>
      <c r="C433" s="47">
        <v>46166</v>
      </c>
      <c r="D433" s="51">
        <v>1983</v>
      </c>
      <c r="E433" s="51">
        <v>8149</v>
      </c>
      <c r="F433" s="51">
        <v>3919</v>
      </c>
      <c r="G433" s="40">
        <v>769</v>
      </c>
      <c r="H433" s="1">
        <f>SUM(B433:G433)</f>
        <v>60986</v>
      </c>
      <c r="DH433" s="31">
        <f t="shared" ref="DH433:DH449" si="260">100*C433/H433</f>
        <v>75.699340832322179</v>
      </c>
      <c r="DI433" s="27">
        <f t="shared" ref="DI433:DI449" si="261">100*D433/H433</f>
        <v>3.2515659331649887</v>
      </c>
      <c r="DJ433" s="1">
        <f t="shared" ref="DJ433:DJ449" si="262">100*E433/H433</f>
        <v>13.362083101039582</v>
      </c>
      <c r="DK433" s="1">
        <f t="shared" ref="DK433:DK449" si="263">100*F433/H433</f>
        <v>6.4260649985242511</v>
      </c>
      <c r="DL433" s="1">
        <f t="shared" ref="DL433:DL449" si="264">100*G433/H433</f>
        <v>1.2609451349490046</v>
      </c>
      <c r="DM433" s="27" t="s">
        <v>690</v>
      </c>
    </row>
    <row r="434" spans="1:117" x14ac:dyDescent="0.2">
      <c r="A434" s="27" t="s">
        <v>132</v>
      </c>
      <c r="C434" s="47">
        <v>32321</v>
      </c>
      <c r="D434" s="51">
        <v>1461</v>
      </c>
      <c r="E434" s="51">
        <v>10532</v>
      </c>
      <c r="F434" s="51">
        <v>11674</v>
      </c>
      <c r="G434" s="40">
        <v>955</v>
      </c>
      <c r="H434" s="1">
        <f t="shared" ref="H434:H439" si="265">SUM(B434:G434)</f>
        <v>56943</v>
      </c>
      <c r="DH434" s="31">
        <f t="shared" si="260"/>
        <v>56.760269040970798</v>
      </c>
      <c r="DI434" s="1">
        <f t="shared" si="261"/>
        <v>2.5657236183551975</v>
      </c>
      <c r="DJ434" s="27">
        <f t="shared" si="262"/>
        <v>18.495688671127269</v>
      </c>
      <c r="DK434" s="2">
        <f t="shared" si="263"/>
        <v>20.50120295734331</v>
      </c>
      <c r="DL434" s="1">
        <f t="shared" si="264"/>
        <v>1.6771157122034315</v>
      </c>
      <c r="DM434" s="27" t="s">
        <v>703</v>
      </c>
    </row>
    <row r="435" spans="1:117" x14ac:dyDescent="0.2">
      <c r="A435" s="27" t="s">
        <v>378</v>
      </c>
      <c r="C435" s="47">
        <v>34849</v>
      </c>
      <c r="D435" s="51">
        <v>1319</v>
      </c>
      <c r="E435" s="51">
        <v>9085</v>
      </c>
      <c r="F435" s="51">
        <v>4897</v>
      </c>
      <c r="G435" s="41">
        <v>500</v>
      </c>
      <c r="H435" s="1">
        <f t="shared" si="265"/>
        <v>50650</v>
      </c>
      <c r="BY435" s="12"/>
      <c r="CA435" s="12"/>
      <c r="CB435" s="12"/>
      <c r="CC435" s="12"/>
      <c r="CD435" s="12"/>
      <c r="CE435" s="12"/>
      <c r="CG435" s="12"/>
      <c r="CH435" s="12"/>
      <c r="CI435" s="12"/>
      <c r="CJ435" s="12"/>
      <c r="CK435" s="12"/>
      <c r="CL435" s="12"/>
      <c r="CM435" s="12"/>
      <c r="CN435" s="12"/>
      <c r="DH435" s="31">
        <f t="shared" si="260"/>
        <v>68.803553800592297</v>
      </c>
      <c r="DI435" s="1">
        <f t="shared" si="261"/>
        <v>2.6041461006910169</v>
      </c>
      <c r="DJ435" s="27">
        <f t="shared" si="262"/>
        <v>17.936821322803553</v>
      </c>
      <c r="DK435" s="1">
        <f t="shared" si="263"/>
        <v>9.6683119447186581</v>
      </c>
      <c r="DL435" s="1">
        <f t="shared" si="264"/>
        <v>0.98716683119447191</v>
      </c>
      <c r="DM435" s="28" t="s">
        <v>702</v>
      </c>
    </row>
    <row r="436" spans="1:117" x14ac:dyDescent="0.2">
      <c r="A436" s="27" t="s">
        <v>354</v>
      </c>
      <c r="C436" s="47">
        <v>38701</v>
      </c>
      <c r="D436" s="23">
        <v>919</v>
      </c>
      <c r="E436" s="51">
        <v>6840</v>
      </c>
      <c r="F436" s="51">
        <v>2622</v>
      </c>
      <c r="G436" s="41">
        <v>906</v>
      </c>
      <c r="H436" s="1">
        <f t="shared" si="265"/>
        <v>49988</v>
      </c>
      <c r="DH436" s="31">
        <f t="shared" si="260"/>
        <v>77.420580939425463</v>
      </c>
      <c r="DI436" s="1">
        <f t="shared" si="261"/>
        <v>1.8384412258942147</v>
      </c>
      <c r="DJ436" s="1">
        <f t="shared" si="262"/>
        <v>13.683283988157157</v>
      </c>
      <c r="DK436" s="27">
        <f t="shared" si="263"/>
        <v>5.2452588621269101</v>
      </c>
      <c r="DL436" s="1">
        <f t="shared" si="264"/>
        <v>1.8124349843962551</v>
      </c>
      <c r="DM436" s="27" t="s">
        <v>533</v>
      </c>
    </row>
    <row r="437" spans="1:117" x14ac:dyDescent="0.2">
      <c r="A437" s="27" t="s">
        <v>356</v>
      </c>
      <c r="C437" s="47">
        <v>42228</v>
      </c>
      <c r="D437" s="51">
        <v>2509</v>
      </c>
      <c r="E437" s="51">
        <v>17380</v>
      </c>
      <c r="F437" s="51">
        <v>4521</v>
      </c>
      <c r="G437" s="41"/>
      <c r="H437" s="1">
        <f>SUM(B437:G437)</f>
        <v>66638</v>
      </c>
      <c r="DH437" s="31">
        <f>100*C437/H437</f>
        <v>63.369248776974096</v>
      </c>
      <c r="DI437" s="2">
        <f>100*D437/H437</f>
        <v>3.7651190011705031</v>
      </c>
      <c r="DJ437" s="2">
        <f>100*E437/H437</f>
        <v>26.081214922416638</v>
      </c>
      <c r="DK437" s="1">
        <f>100*F437/H437</f>
        <v>6.7844172994387586</v>
      </c>
      <c r="DL437" s="1">
        <f>100*G437/H437</f>
        <v>0</v>
      </c>
      <c r="DM437" s="27" t="s">
        <v>701</v>
      </c>
    </row>
    <row r="438" spans="1:117" x14ac:dyDescent="0.2">
      <c r="A438" s="27" t="s">
        <v>231</v>
      </c>
      <c r="C438" s="47">
        <v>46245</v>
      </c>
      <c r="D438" s="51">
        <v>1621</v>
      </c>
      <c r="E438" s="51">
        <v>8356</v>
      </c>
      <c r="F438" s="51">
        <v>5233</v>
      </c>
      <c r="G438" s="41">
        <v>757</v>
      </c>
      <c r="H438" s="1">
        <f t="shared" si="265"/>
        <v>62212</v>
      </c>
      <c r="DH438" s="31">
        <f t="shared" si="260"/>
        <v>74.33453353050858</v>
      </c>
      <c r="DI438" s="1">
        <f t="shared" si="261"/>
        <v>2.6056066353758118</v>
      </c>
      <c r="DJ438" s="27">
        <f t="shared" si="262"/>
        <v>13.43149231659487</v>
      </c>
      <c r="DK438" s="27">
        <f t="shared" si="263"/>
        <v>8.4115604706487499</v>
      </c>
      <c r="DL438" s="1">
        <f t="shared" si="264"/>
        <v>1.216807046871986</v>
      </c>
      <c r="DM438" s="28" t="s">
        <v>534</v>
      </c>
    </row>
    <row r="439" spans="1:117" x14ac:dyDescent="0.2">
      <c r="A439" s="27" t="s">
        <v>377</v>
      </c>
      <c r="C439" s="47">
        <v>43599</v>
      </c>
      <c r="D439" s="51">
        <v>1773</v>
      </c>
      <c r="E439" s="51">
        <v>9235</v>
      </c>
      <c r="F439" s="51">
        <v>7055</v>
      </c>
      <c r="H439" s="1">
        <f t="shared" si="265"/>
        <v>61662</v>
      </c>
      <c r="DH439" s="31">
        <f t="shared" si="260"/>
        <v>70.706431838085038</v>
      </c>
      <c r="DI439" s="1">
        <f t="shared" si="261"/>
        <v>2.8753527293957379</v>
      </c>
      <c r="DJ439" s="1">
        <f t="shared" si="262"/>
        <v>14.976809055820441</v>
      </c>
      <c r="DK439" s="1">
        <f t="shared" si="263"/>
        <v>11.441406376698778</v>
      </c>
      <c r="DL439" s="1">
        <f t="shared" si="264"/>
        <v>0</v>
      </c>
      <c r="DM439" s="27" t="s">
        <v>531</v>
      </c>
    </row>
    <row r="440" spans="1:117" x14ac:dyDescent="0.2">
      <c r="A440" s="30" t="s">
        <v>232</v>
      </c>
      <c r="C440" s="47">
        <v>47552</v>
      </c>
      <c r="D440" s="51">
        <v>1868</v>
      </c>
      <c r="E440" s="51">
        <v>5505</v>
      </c>
      <c r="F440" s="51">
        <v>3844</v>
      </c>
      <c r="G440" s="41"/>
      <c r="H440" s="1">
        <f t="shared" ref="H440:H448" si="266">SUM(B440:G440)</f>
        <v>58769</v>
      </c>
      <c r="DH440" s="31">
        <f t="shared" si="260"/>
        <v>80.91340672803689</v>
      </c>
      <c r="DI440" s="1">
        <f t="shared" si="261"/>
        <v>3.1785465126171961</v>
      </c>
      <c r="DJ440" s="1">
        <f t="shared" si="262"/>
        <v>9.3671833789923262</v>
      </c>
      <c r="DK440" s="1">
        <f t="shared" si="263"/>
        <v>6.5408633803535876</v>
      </c>
      <c r="DL440" s="1">
        <f t="shared" si="264"/>
        <v>0</v>
      </c>
      <c r="DM440" s="27" t="s">
        <v>573</v>
      </c>
    </row>
    <row r="441" spans="1:117" x14ac:dyDescent="0.2">
      <c r="A441" s="2" t="s">
        <v>773</v>
      </c>
      <c r="C441" s="7">
        <f>SUM(C433:C440)</f>
        <v>331661</v>
      </c>
      <c r="D441" s="7">
        <f>SUM(D432:D440)</f>
        <v>13453</v>
      </c>
      <c r="E441" s="7">
        <f>SUM(E433:E440)</f>
        <v>75082</v>
      </c>
      <c r="F441" s="7">
        <f>SUM(F433:F440)</f>
        <v>43765</v>
      </c>
      <c r="G441" s="7">
        <f>SUM(G433:G440)</f>
        <v>3887</v>
      </c>
      <c r="H441" s="1">
        <f>SUM(B441:G441)</f>
        <v>467848</v>
      </c>
      <c r="BY441" s="1">
        <v>8</v>
      </c>
      <c r="CA441" s="1">
        <v>0</v>
      </c>
      <c r="CB441" s="1">
        <v>0</v>
      </c>
      <c r="CE441" s="1">
        <v>5</v>
      </c>
      <c r="CG441" s="1">
        <v>0</v>
      </c>
      <c r="CH441" s="1">
        <v>0</v>
      </c>
      <c r="CK441" s="18">
        <v>1</v>
      </c>
      <c r="CM441" s="18">
        <v>1</v>
      </c>
      <c r="CN441" s="1">
        <v>1</v>
      </c>
      <c r="CP441" s="2">
        <f>CE441+CK441</f>
        <v>6</v>
      </c>
      <c r="CQ441" s="2">
        <f>CF441+CL441</f>
        <v>0</v>
      </c>
      <c r="CR441" s="2">
        <f>CG441+CM441</f>
        <v>1</v>
      </c>
      <c r="CS441" s="2">
        <f>CH441+CN441</f>
        <v>1</v>
      </c>
      <c r="CT441" s="2"/>
      <c r="CV441" s="27">
        <f>8*C441/(C441+D441+E441+F441)</f>
        <v>5.7187737762441238</v>
      </c>
      <c r="CW441" s="27">
        <f>8*D441/(C441+D441+E441+F441)</f>
        <v>0.23196777315334693</v>
      </c>
      <c r="CX441" s="27">
        <f>8*E441/(C441+D441+E441+F441)</f>
        <v>1.2946260569315093</v>
      </c>
      <c r="CY441" s="27">
        <f>8*F441/(C441+D441+E441+F441)</f>
        <v>0.75463239367101975</v>
      </c>
      <c r="DH441" s="1">
        <f t="shared" si="260"/>
        <v>70.890759391939255</v>
      </c>
      <c r="DI441" s="1">
        <f t="shared" si="261"/>
        <v>2.8755065747849731</v>
      </c>
      <c r="DJ441" s="1">
        <f t="shared" si="262"/>
        <v>16.048374685795388</v>
      </c>
      <c r="DK441" s="1">
        <f t="shared" si="263"/>
        <v>9.3545339511978245</v>
      </c>
      <c r="DL441" s="1">
        <f t="shared" si="264"/>
        <v>0.83082539628255336</v>
      </c>
      <c r="DM441" s="3" t="s">
        <v>25</v>
      </c>
    </row>
    <row r="442" spans="1:117" x14ac:dyDescent="0.2">
      <c r="A442" s="30"/>
      <c r="C442" s="47"/>
      <c r="D442" s="51">
        <v>0</v>
      </c>
      <c r="E442" s="51"/>
      <c r="F442" s="51"/>
      <c r="G442" s="41"/>
      <c r="DH442" s="31"/>
      <c r="DI442" s="1"/>
      <c r="DJ442" s="1"/>
      <c r="DK442" s="1"/>
      <c r="DL442" s="1"/>
      <c r="DM442" s="27"/>
    </row>
    <row r="443" spans="1:117" x14ac:dyDescent="0.2">
      <c r="A443" s="6" t="s">
        <v>239</v>
      </c>
      <c r="C443" s="47">
        <v>28625</v>
      </c>
      <c r="D443" s="23">
        <v>743</v>
      </c>
      <c r="E443" s="51">
        <v>13403</v>
      </c>
      <c r="F443" s="51">
        <v>3663</v>
      </c>
      <c r="G443" s="11">
        <v>832</v>
      </c>
      <c r="H443" s="1">
        <f t="shared" si="266"/>
        <v>47266</v>
      </c>
      <c r="DH443" s="31">
        <f t="shared" si="260"/>
        <v>60.561502983116831</v>
      </c>
      <c r="DI443" s="1">
        <f t="shared" si="261"/>
        <v>1.5719544704438708</v>
      </c>
      <c r="DJ443" s="2">
        <f t="shared" si="262"/>
        <v>28.356535353107944</v>
      </c>
      <c r="DK443" s="1">
        <f t="shared" si="263"/>
        <v>7.7497566961452202</v>
      </c>
      <c r="DL443" s="1">
        <f t="shared" si="264"/>
        <v>1.7602504971861381</v>
      </c>
      <c r="DM443" s="28" t="s">
        <v>535</v>
      </c>
    </row>
    <row r="444" spans="1:117" x14ac:dyDescent="0.2">
      <c r="A444" s="27" t="s">
        <v>240</v>
      </c>
      <c r="C444" s="47">
        <v>39882</v>
      </c>
      <c r="D444" s="51">
        <v>1283</v>
      </c>
      <c r="E444" s="51">
        <v>7500</v>
      </c>
      <c r="F444" s="51">
        <v>5513</v>
      </c>
      <c r="G444" s="41">
        <v>601</v>
      </c>
      <c r="H444" s="1">
        <f>SUM(B444:G444)</f>
        <v>54779</v>
      </c>
      <c r="DH444" s="31">
        <f>100*C444/H444</f>
        <v>72.80527209332044</v>
      </c>
      <c r="DI444" s="27">
        <f>100*D444/H444</f>
        <v>2.3421384107048322</v>
      </c>
      <c r="DJ444" s="1">
        <f>100*E444/H444</f>
        <v>13.691378082841965</v>
      </c>
      <c r="DK444" s="1">
        <f>100*F444/H444</f>
        <v>10.0640756494277</v>
      </c>
      <c r="DL444" s="1">
        <f>100*G444/H444</f>
        <v>1.0971357637050694</v>
      </c>
      <c r="DM444" s="28" t="s">
        <v>532</v>
      </c>
    </row>
    <row r="445" spans="1:117" x14ac:dyDescent="0.2">
      <c r="A445" s="27" t="s">
        <v>380</v>
      </c>
      <c r="C445" s="47">
        <v>43220</v>
      </c>
      <c r="D445" s="51">
        <v>1875</v>
      </c>
      <c r="E445" s="51">
        <v>9586</v>
      </c>
      <c r="F445" s="51">
        <v>6166</v>
      </c>
      <c r="G445" s="46">
        <v>690</v>
      </c>
      <c r="H445" s="1">
        <f>SUM(B445:G445)</f>
        <v>61537</v>
      </c>
      <c r="DH445" s="31">
        <f>100*C445/H445</f>
        <v>70.234168061491459</v>
      </c>
      <c r="DI445" s="1">
        <f>100*D445/H445</f>
        <v>3.0469473649999186</v>
      </c>
      <c r="DJ445" s="1">
        <f>100*E445/H445</f>
        <v>15.57761996847425</v>
      </c>
      <c r="DK445" s="1">
        <f>100*F445/H445</f>
        <v>10.0199879747144</v>
      </c>
      <c r="DL445" s="1">
        <f>100*G445/H445</f>
        <v>1.1212766303199702</v>
      </c>
      <c r="DM445" s="27" t="s">
        <v>541</v>
      </c>
    </row>
    <row r="446" spans="1:117" x14ac:dyDescent="0.2">
      <c r="A446" s="27" t="s">
        <v>379</v>
      </c>
      <c r="C446" s="47">
        <v>38895</v>
      </c>
      <c r="D446" s="51">
        <v>1673</v>
      </c>
      <c r="E446" s="51">
        <v>7819</v>
      </c>
      <c r="F446" s="51">
        <v>4343</v>
      </c>
      <c r="G446" s="46">
        <v>613</v>
      </c>
      <c r="H446" s="1">
        <f>SUM(B446:G446)</f>
        <v>53343</v>
      </c>
      <c r="BY446" s="12"/>
      <c r="CA446" s="12"/>
      <c r="CB446" s="12"/>
      <c r="CC446" s="12"/>
      <c r="CU446" s="27" t="s">
        <v>25</v>
      </c>
      <c r="DH446" s="31">
        <f>100*C446/H446</f>
        <v>72.914909172712441</v>
      </c>
      <c r="DI446" s="1">
        <f>100*D446/H446</f>
        <v>3.1363065444388205</v>
      </c>
      <c r="DJ446" s="1">
        <f>100*E446/H446</f>
        <v>14.65796824325591</v>
      </c>
      <c r="DK446" s="27">
        <f>100*F446/H446</f>
        <v>8.1416493260596514</v>
      </c>
      <c r="DL446" s="1">
        <f>100*G446/H446</f>
        <v>1.149166713533172</v>
      </c>
      <c r="DM446" s="27" t="s">
        <v>536</v>
      </c>
    </row>
    <row r="447" spans="1:117" x14ac:dyDescent="0.2">
      <c r="A447" s="27" t="s">
        <v>238</v>
      </c>
      <c r="C447" s="47">
        <v>34342</v>
      </c>
      <c r="D447" s="51">
        <v>1247</v>
      </c>
      <c r="E447" s="51">
        <v>6360</v>
      </c>
      <c r="F447" s="51">
        <v>7127</v>
      </c>
      <c r="G447" s="46">
        <v>443</v>
      </c>
      <c r="H447" s="1">
        <f t="shared" si="266"/>
        <v>49519</v>
      </c>
      <c r="BY447" s="12"/>
      <c r="CA447" s="12"/>
      <c r="CB447" s="12"/>
      <c r="CC447" s="12"/>
      <c r="CD447" s="12"/>
      <c r="CE447" s="12"/>
      <c r="CG447" s="12"/>
      <c r="CH447" s="12"/>
      <c r="CI447" s="12"/>
      <c r="CJ447" s="12"/>
      <c r="CK447" s="12"/>
      <c r="CL447" s="12"/>
      <c r="CM447" s="12"/>
      <c r="CN447" s="12"/>
      <c r="CP447" s="17"/>
      <c r="CQ447" s="17"/>
      <c r="CR447" s="17"/>
      <c r="CS447" s="17"/>
      <c r="CT447" s="17"/>
      <c r="DH447" s="31">
        <f t="shared" si="260"/>
        <v>69.351158141319488</v>
      </c>
      <c r="DI447" s="1">
        <f t="shared" si="261"/>
        <v>2.5182253276520123</v>
      </c>
      <c r="DJ447" s="1">
        <f t="shared" si="262"/>
        <v>12.843554999091259</v>
      </c>
      <c r="DK447" s="2">
        <f t="shared" si="263"/>
        <v>14.392455421151476</v>
      </c>
      <c r="DL447" s="1">
        <f t="shared" si="264"/>
        <v>0.89460611078575902</v>
      </c>
      <c r="DM447" s="27" t="s">
        <v>805</v>
      </c>
    </row>
    <row r="448" spans="1:117" x14ac:dyDescent="0.2">
      <c r="A448" s="27" t="s">
        <v>237</v>
      </c>
      <c r="C448" s="47">
        <v>37950</v>
      </c>
      <c r="D448" s="51">
        <v>1538</v>
      </c>
      <c r="E448" s="51">
        <v>7467</v>
      </c>
      <c r="F448" s="51">
        <v>4753</v>
      </c>
      <c r="G448" s="46">
        <v>817</v>
      </c>
      <c r="H448" s="1">
        <f t="shared" si="266"/>
        <v>52525</v>
      </c>
      <c r="DH448" s="31">
        <f t="shared" si="260"/>
        <v>72.251308900523554</v>
      </c>
      <c r="DI448" s="18">
        <f t="shared" si="261"/>
        <v>2.928129462160876</v>
      </c>
      <c r="DJ448" s="1">
        <f t="shared" si="262"/>
        <v>14.216087577344123</v>
      </c>
      <c r="DK448" s="1">
        <f t="shared" si="263"/>
        <v>9.0490242741551636</v>
      </c>
      <c r="DL448" s="1">
        <f t="shared" si="264"/>
        <v>1.5554497858162779</v>
      </c>
      <c r="DM448" s="28" t="s">
        <v>706</v>
      </c>
    </row>
    <row r="449" spans="1:122" x14ac:dyDescent="0.2">
      <c r="A449" s="32" t="s">
        <v>780</v>
      </c>
      <c r="C449" s="7">
        <f>SUM(C443:C448)</f>
        <v>222914</v>
      </c>
      <c r="D449" s="7">
        <f>SUM(D442:D448)</f>
        <v>8359</v>
      </c>
      <c r="E449" s="7">
        <f>SUM(E443:E448)</f>
        <v>52135</v>
      </c>
      <c r="F449" s="7">
        <f>SUM(F443:F448)</f>
        <v>31565</v>
      </c>
      <c r="G449" s="7">
        <f>SUM(G443:G448)</f>
        <v>3996</v>
      </c>
      <c r="H449" s="1">
        <f>SUM(B449:G449)</f>
        <v>318969</v>
      </c>
      <c r="BX449" s="27" t="s">
        <v>25</v>
      </c>
      <c r="BY449" s="27">
        <v>6</v>
      </c>
      <c r="BZ449" s="27"/>
      <c r="CA449" s="27">
        <v>0</v>
      </c>
      <c r="CB449" s="27">
        <v>0</v>
      </c>
      <c r="CC449" s="27"/>
      <c r="CD449" s="27"/>
      <c r="CE449" s="27">
        <v>4</v>
      </c>
      <c r="CF449" s="27"/>
      <c r="CG449" s="27">
        <v>0</v>
      </c>
      <c r="CH449" s="27">
        <v>0</v>
      </c>
      <c r="CI449" s="27"/>
      <c r="CJ449" s="27"/>
      <c r="CK449" s="27">
        <v>0</v>
      </c>
      <c r="CL449" s="27">
        <v>0</v>
      </c>
      <c r="CM449" s="27">
        <v>1</v>
      </c>
      <c r="CN449" s="27">
        <v>1</v>
      </c>
      <c r="CO449" s="2"/>
      <c r="CP449" s="2">
        <f>CE449+CK449</f>
        <v>4</v>
      </c>
      <c r="CQ449" s="2">
        <f>CF449+CL449</f>
        <v>0</v>
      </c>
      <c r="CR449" s="2">
        <f>CG449+CM449</f>
        <v>1</v>
      </c>
      <c r="CS449" s="2">
        <f>CH449+CN449</f>
        <v>1</v>
      </c>
      <c r="CT449" s="2" t="s">
        <v>25</v>
      </c>
      <c r="CU449" s="27"/>
      <c r="CV449" s="1">
        <f>6*C449/(B449+C449+D449+E449+F449)</f>
        <v>4.2463449248030782</v>
      </c>
      <c r="CW449" s="1">
        <f>6*D449/(B449+C449+D449+E449+F449)</f>
        <v>0.15923269613585928</v>
      </c>
      <c r="CX449" s="1">
        <f>6*E449/(B449+C449+D449+E449+F449)</f>
        <v>0.99313274471145141</v>
      </c>
      <c r="CY449" s="1">
        <f>6*F449/(B449+C449+D449+E449+F449)</f>
        <v>0.60128963434961091</v>
      </c>
      <c r="CZ449" s="27"/>
      <c r="DH449" s="1">
        <f t="shared" si="260"/>
        <v>69.885788274095603</v>
      </c>
      <c r="DI449" s="1">
        <f t="shared" si="261"/>
        <v>2.6206308450037463</v>
      </c>
      <c r="DJ449" s="1">
        <f t="shared" si="262"/>
        <v>16.344848558950869</v>
      </c>
      <c r="DK449" s="1">
        <f t="shared" si="263"/>
        <v>9.8959460010220432</v>
      </c>
      <c r="DL449" s="1">
        <f t="shared" si="264"/>
        <v>1.252786320927739</v>
      </c>
      <c r="DM449" s="3" t="s">
        <v>25</v>
      </c>
    </row>
    <row r="450" spans="1:122" x14ac:dyDescent="0.2">
      <c r="C450" s="25"/>
      <c r="D450" s="25">
        <v>0</v>
      </c>
      <c r="E450" s="55"/>
      <c r="F450" s="25"/>
      <c r="G450" s="7"/>
      <c r="BX450" s="2" t="s">
        <v>146</v>
      </c>
      <c r="CD450" s="27" t="s">
        <v>25</v>
      </c>
      <c r="CE450" s="1" t="s">
        <v>29</v>
      </c>
      <c r="CK450" s="1" t="s">
        <v>43</v>
      </c>
      <c r="CO450" s="1" t="s">
        <v>4</v>
      </c>
      <c r="CU450" s="1" t="s">
        <v>15</v>
      </c>
      <c r="CV450" s="1" t="s">
        <v>22</v>
      </c>
      <c r="CW450" s="1" t="s">
        <v>17</v>
      </c>
      <c r="CX450" s="1" t="s">
        <v>11</v>
      </c>
      <c r="CY450" s="1" t="s">
        <v>12</v>
      </c>
      <c r="DA450" s="1" t="s">
        <v>15</v>
      </c>
      <c r="DB450" s="1" t="s">
        <v>22</v>
      </c>
      <c r="DC450" s="1" t="s">
        <v>17</v>
      </c>
      <c r="DD450" s="1" t="s">
        <v>11</v>
      </c>
      <c r="DE450" s="1" t="s">
        <v>12</v>
      </c>
      <c r="DF450" s="1" t="s">
        <v>21</v>
      </c>
      <c r="DG450" s="1" t="s">
        <v>15</v>
      </c>
      <c r="DH450" s="1" t="s">
        <v>22</v>
      </c>
      <c r="DI450" s="1" t="s">
        <v>17</v>
      </c>
      <c r="DJ450" s="1" t="s">
        <v>11</v>
      </c>
      <c r="DK450" s="1" t="s">
        <v>12</v>
      </c>
      <c r="DL450" s="1" t="s">
        <v>13</v>
      </c>
    </row>
    <row r="451" spans="1:122" x14ac:dyDescent="0.2">
      <c r="A451" s="27" t="s">
        <v>233</v>
      </c>
      <c r="B451" s="27"/>
      <c r="C451" s="47">
        <v>26370</v>
      </c>
      <c r="D451" s="51">
        <v>1037</v>
      </c>
      <c r="E451" s="51">
        <v>18649</v>
      </c>
      <c r="F451" s="51">
        <v>6955</v>
      </c>
      <c r="G451" s="41">
        <v>446</v>
      </c>
      <c r="H451" s="27">
        <f t="shared" ref="H451:H461" si="267">SUM(B451:G451)</f>
        <v>53457</v>
      </c>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c r="AJ451" s="27"/>
      <c r="AK451" s="27"/>
      <c r="AL451" s="27"/>
      <c r="AM451" s="27"/>
      <c r="AN451" s="27"/>
      <c r="AO451" s="27"/>
      <c r="AP451" s="27"/>
      <c r="AQ451" s="27"/>
      <c r="AR451" s="27"/>
      <c r="AS451" s="27"/>
      <c r="AT451" s="27"/>
      <c r="AU451" s="27"/>
      <c r="AV451" s="27"/>
      <c r="AW451" s="27"/>
      <c r="AX451" s="27"/>
      <c r="AY451" s="27"/>
      <c r="AZ451" s="27"/>
      <c r="BA451" s="27"/>
      <c r="BB451" s="27"/>
      <c r="BC451" s="27"/>
      <c r="BD451" s="27"/>
      <c r="BE451" s="27"/>
      <c r="BF451" s="27"/>
      <c r="BG451" s="27"/>
      <c r="BH451" s="27"/>
      <c r="BI451" s="27"/>
      <c r="BJ451" s="27"/>
      <c r="BK451" s="27"/>
      <c r="BL451" s="27"/>
      <c r="BM451" s="27"/>
      <c r="BN451" s="27"/>
      <c r="BO451" s="27"/>
      <c r="BP451" s="27"/>
      <c r="BQ451" s="27"/>
      <c r="BR451" s="27"/>
      <c r="BS451" s="27"/>
      <c r="BT451" s="27"/>
      <c r="BU451" s="27"/>
      <c r="BV451" s="27"/>
      <c r="BW451" s="27"/>
      <c r="BX451" s="27"/>
      <c r="BY451" s="27"/>
      <c r="BZ451" s="27"/>
      <c r="CA451" s="27"/>
      <c r="CB451" s="27"/>
      <c r="CC451" s="27"/>
      <c r="CD451" s="27"/>
      <c r="CE451" s="27"/>
      <c r="CF451" s="27"/>
      <c r="CG451" s="27"/>
      <c r="CH451" s="27"/>
      <c r="CI451" s="27"/>
      <c r="CJ451" s="27"/>
      <c r="CK451" s="27"/>
      <c r="CL451" s="27"/>
      <c r="CM451" s="27"/>
      <c r="CN451" s="27"/>
      <c r="CO451" s="27"/>
      <c r="CP451" s="27"/>
      <c r="CQ451" s="27"/>
      <c r="CR451" s="27"/>
      <c r="CS451" s="27"/>
      <c r="CT451" s="27"/>
      <c r="CU451" s="27"/>
      <c r="CV451" s="27"/>
      <c r="CW451" s="27"/>
      <c r="CX451" s="27"/>
      <c r="CY451" s="27"/>
      <c r="CZ451" s="27"/>
      <c r="DA451" s="27"/>
      <c r="DB451" s="27"/>
      <c r="DC451" s="27"/>
      <c r="DD451" s="27"/>
      <c r="DE451" s="27"/>
      <c r="DF451" s="27"/>
      <c r="DH451" s="31">
        <f t="shared" ref="DH451:DH461" si="268">100*C451/H451</f>
        <v>49.329367529042031</v>
      </c>
      <c r="DI451" s="27">
        <f t="shared" ref="DI451:DI461" si="269">100*D451/H451</f>
        <v>1.9398769104139777</v>
      </c>
      <c r="DJ451" s="2">
        <f t="shared" ref="DJ451:DJ461" si="270">100*E451/H451</f>
        <v>34.885983126625135</v>
      </c>
      <c r="DK451" s="27">
        <f t="shared" ref="DK451:DK461" si="271">100*F451/H451</f>
        <v>13.010457002824701</v>
      </c>
      <c r="DL451" s="27">
        <f t="shared" ref="DL451:DL461" si="272">100*G451/H451</f>
        <v>0.83431543109415041</v>
      </c>
      <c r="DM451" s="27" t="s">
        <v>538</v>
      </c>
    </row>
    <row r="452" spans="1:122" x14ac:dyDescent="0.2">
      <c r="A452" s="27" t="s">
        <v>112</v>
      </c>
      <c r="B452" s="27"/>
      <c r="C452" s="51">
        <v>18703</v>
      </c>
      <c r="D452" s="51">
        <v>1403</v>
      </c>
      <c r="E452" s="47">
        <v>19902</v>
      </c>
      <c r="F452" s="51">
        <v>13084</v>
      </c>
      <c r="G452" s="41">
        <v>420</v>
      </c>
      <c r="H452" s="27">
        <f t="shared" si="267"/>
        <v>53512</v>
      </c>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c r="AN452" s="27"/>
      <c r="AO452" s="27"/>
      <c r="AP452" s="27"/>
      <c r="AQ452" s="27"/>
      <c r="AR452" s="27"/>
      <c r="AS452" s="27"/>
      <c r="AT452" s="27"/>
      <c r="AU452" s="27"/>
      <c r="AV452" s="27"/>
      <c r="AW452" s="27"/>
      <c r="AX452" s="27"/>
      <c r="AY452" s="27"/>
      <c r="AZ452" s="27"/>
      <c r="BA452" s="27"/>
      <c r="BB452" s="27"/>
      <c r="BC452" s="27"/>
      <c r="BD452" s="27"/>
      <c r="BE452" s="27"/>
      <c r="BF452" s="27"/>
      <c r="BG452" s="27"/>
      <c r="BH452" s="27"/>
      <c r="BI452" s="27"/>
      <c r="BJ452" s="27"/>
      <c r="BK452" s="27"/>
      <c r="BL452" s="27"/>
      <c r="BM452" s="27"/>
      <c r="BN452" s="27"/>
      <c r="BO452" s="27"/>
      <c r="BP452" s="27"/>
      <c r="BQ452" s="27"/>
      <c r="BR452" s="27"/>
      <c r="BS452" s="27"/>
      <c r="BT452" s="27"/>
      <c r="BU452" s="27"/>
      <c r="BV452" s="27"/>
      <c r="BW452" s="27"/>
      <c r="BX452" s="27"/>
      <c r="BY452" s="27"/>
      <c r="BZ452" s="27"/>
      <c r="CA452" s="27"/>
      <c r="CB452" s="27"/>
      <c r="CC452" s="27"/>
      <c r="CD452" s="27"/>
      <c r="CE452" s="27"/>
      <c r="CF452" s="27"/>
      <c r="CG452" s="27"/>
      <c r="CH452" s="27"/>
      <c r="CI452" s="27"/>
      <c r="CJ452" s="27"/>
      <c r="CK452" s="27"/>
      <c r="CL452" s="27"/>
      <c r="CM452" s="27"/>
      <c r="CN452" s="27"/>
      <c r="CO452" s="27"/>
      <c r="CP452" s="27"/>
      <c r="CQ452" s="27"/>
      <c r="CR452" s="27"/>
      <c r="CS452" s="27"/>
      <c r="CT452" s="27"/>
      <c r="CU452" s="27"/>
      <c r="CV452" s="27"/>
      <c r="CW452" s="27"/>
      <c r="CX452" s="27"/>
      <c r="CY452" s="27"/>
      <c r="CZ452" s="27"/>
      <c r="DA452" s="27"/>
      <c r="DB452" s="27"/>
      <c r="DC452" s="27"/>
      <c r="DD452" s="27"/>
      <c r="DE452" s="27"/>
      <c r="DF452" s="27"/>
      <c r="DH452" s="27">
        <f t="shared" si="268"/>
        <v>34.951039019285396</v>
      </c>
      <c r="DI452" s="27">
        <f t="shared" si="269"/>
        <v>2.6218418298699357</v>
      </c>
      <c r="DJ452" s="31">
        <f t="shared" si="270"/>
        <v>37.191657945881296</v>
      </c>
      <c r="DK452" s="27">
        <f t="shared" si="271"/>
        <v>24.45059052175213</v>
      </c>
      <c r="DL452" s="27">
        <f t="shared" si="272"/>
        <v>0.78487068321124231</v>
      </c>
      <c r="DM452" s="27" t="s">
        <v>537</v>
      </c>
    </row>
    <row r="453" spans="1:122" x14ac:dyDescent="0.2">
      <c r="A453" s="27" t="s">
        <v>326</v>
      </c>
      <c r="B453" s="27"/>
      <c r="C453" s="47">
        <v>26783</v>
      </c>
      <c r="D453" s="23">
        <v>821</v>
      </c>
      <c r="E453" s="51">
        <v>13343</v>
      </c>
      <c r="F453" s="51">
        <v>6609</v>
      </c>
      <c r="G453" s="45">
        <v>11652</v>
      </c>
      <c r="H453" s="27">
        <f t="shared" si="267"/>
        <v>59208</v>
      </c>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c r="AM453" s="27"/>
      <c r="AN453" s="27"/>
      <c r="AO453" s="27"/>
      <c r="AP453" s="27"/>
      <c r="AQ453" s="27"/>
      <c r="AR453" s="27"/>
      <c r="AS453" s="27"/>
      <c r="AT453" s="27"/>
      <c r="AU453" s="27"/>
      <c r="AV453" s="27"/>
      <c r="AW453" s="27"/>
      <c r="AX453" s="27"/>
      <c r="AY453" s="27"/>
      <c r="AZ453" s="27"/>
      <c r="BA453" s="27"/>
      <c r="BB453" s="27"/>
      <c r="BC453" s="27"/>
      <c r="BD453" s="27"/>
      <c r="BE453" s="27"/>
      <c r="BF453" s="27"/>
      <c r="BG453" s="27"/>
      <c r="BH453" s="27"/>
      <c r="BI453" s="27"/>
      <c r="BJ453" s="27"/>
      <c r="BK453" s="27"/>
      <c r="BL453" s="27"/>
      <c r="BM453" s="27"/>
      <c r="BN453" s="27"/>
      <c r="BO453" s="27"/>
      <c r="BP453" s="27"/>
      <c r="BQ453" s="27"/>
      <c r="BR453" s="27"/>
      <c r="BS453" s="27"/>
      <c r="BT453" s="27"/>
      <c r="BU453" s="27"/>
      <c r="BV453" s="27"/>
      <c r="BW453" s="27"/>
      <c r="BX453" s="27"/>
      <c r="BY453" s="27"/>
      <c r="BZ453" s="27"/>
      <c r="CA453" s="27"/>
      <c r="CB453" s="27"/>
      <c r="CC453" s="27"/>
      <c r="CD453" s="27"/>
      <c r="CE453" s="27"/>
      <c r="CF453" s="27"/>
      <c r="CG453" s="27"/>
      <c r="CH453" s="27"/>
      <c r="CI453" s="27"/>
      <c r="CJ453" s="27"/>
      <c r="CK453" s="27"/>
      <c r="CL453" s="27"/>
      <c r="CM453" s="27"/>
      <c r="CN453" s="27"/>
      <c r="CO453" s="27"/>
      <c r="CP453" s="27"/>
      <c r="CQ453" s="27"/>
      <c r="CR453" s="27"/>
      <c r="CS453" s="27"/>
      <c r="CT453" s="27"/>
      <c r="CU453" s="27"/>
      <c r="CV453" s="27"/>
      <c r="CW453" s="27"/>
      <c r="CX453" s="27"/>
      <c r="CY453" s="27"/>
      <c r="CZ453" s="27"/>
      <c r="DA453" s="27"/>
      <c r="DB453" s="27"/>
      <c r="DC453" s="27"/>
      <c r="DD453" s="27"/>
      <c r="DE453" s="27"/>
      <c r="DF453" s="27"/>
      <c r="DH453" s="31">
        <f t="shared" si="268"/>
        <v>45.235441156600459</v>
      </c>
      <c r="DI453" s="27">
        <f t="shared" si="269"/>
        <v>1.3866369409539252</v>
      </c>
      <c r="DJ453" s="27">
        <f t="shared" si="270"/>
        <v>22.535805972165925</v>
      </c>
      <c r="DK453" s="27">
        <f t="shared" si="271"/>
        <v>11.162342926631537</v>
      </c>
      <c r="DL453" s="27">
        <f t="shared" si="272"/>
        <v>19.679773003648155</v>
      </c>
      <c r="DM453" s="28" t="s">
        <v>705</v>
      </c>
    </row>
    <row r="454" spans="1:122" x14ac:dyDescent="0.2">
      <c r="A454" s="27" t="s">
        <v>358</v>
      </c>
      <c r="B454" s="27"/>
      <c r="C454" s="47">
        <v>22166</v>
      </c>
      <c r="D454" s="51">
        <v>1079</v>
      </c>
      <c r="E454" s="51">
        <v>13509</v>
      </c>
      <c r="F454" s="51">
        <v>11582</v>
      </c>
      <c r="G454" s="40">
        <v>665</v>
      </c>
      <c r="H454" s="27">
        <f t="shared" si="267"/>
        <v>49001</v>
      </c>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c r="AM454" s="27"/>
      <c r="AN454" s="27"/>
      <c r="AO454" s="27"/>
      <c r="AP454" s="27"/>
      <c r="AQ454" s="27"/>
      <c r="AR454" s="27"/>
      <c r="AS454" s="27"/>
      <c r="AT454" s="27"/>
      <c r="AU454" s="27"/>
      <c r="AV454" s="27"/>
      <c r="AW454" s="27"/>
      <c r="AX454" s="27"/>
      <c r="AY454" s="27"/>
      <c r="AZ454" s="27"/>
      <c r="BA454" s="27"/>
      <c r="BB454" s="27"/>
      <c r="BC454" s="27"/>
      <c r="BD454" s="27"/>
      <c r="BE454" s="27"/>
      <c r="BF454" s="27"/>
      <c r="BG454" s="27"/>
      <c r="BH454" s="27"/>
      <c r="BI454" s="27"/>
      <c r="BJ454" s="27"/>
      <c r="BK454" s="27"/>
      <c r="BL454" s="27"/>
      <c r="BM454" s="27"/>
      <c r="BN454" s="27"/>
      <c r="BO454" s="27"/>
      <c r="BP454" s="27"/>
      <c r="BQ454" s="27"/>
      <c r="BR454" s="27"/>
      <c r="BS454" s="27"/>
      <c r="BT454" s="27"/>
      <c r="BU454" s="27"/>
      <c r="BV454" s="27"/>
      <c r="BW454" s="27"/>
      <c r="BX454" s="27"/>
      <c r="BY454" s="27"/>
      <c r="BZ454" s="27"/>
      <c r="CA454" s="27"/>
      <c r="CB454" s="27"/>
      <c r="CC454" s="27"/>
      <c r="CD454" s="27"/>
      <c r="CE454" s="27"/>
      <c r="CF454" s="27"/>
      <c r="CG454" s="27"/>
      <c r="CH454" s="27"/>
      <c r="CI454" s="27"/>
      <c r="CJ454" s="27"/>
      <c r="CK454" s="27"/>
      <c r="CL454" s="27"/>
      <c r="CM454" s="27"/>
      <c r="CN454" s="27"/>
      <c r="CO454" s="27"/>
      <c r="CP454" s="27"/>
      <c r="CQ454" s="27"/>
      <c r="CR454" s="27"/>
      <c r="CS454" s="27"/>
      <c r="CT454" s="27"/>
      <c r="CU454" s="27"/>
      <c r="CV454" s="27"/>
      <c r="CW454" s="27"/>
      <c r="CX454" s="27"/>
      <c r="CY454" s="27"/>
      <c r="CZ454" s="27"/>
      <c r="DA454" s="27"/>
      <c r="DB454" s="27"/>
      <c r="DC454" s="27"/>
      <c r="DD454" s="27"/>
      <c r="DE454" s="27"/>
      <c r="DF454" s="27"/>
      <c r="DH454" s="31">
        <f t="shared" si="268"/>
        <v>45.235811514050731</v>
      </c>
      <c r="DI454" s="27">
        <f t="shared" si="269"/>
        <v>2.2019958776351505</v>
      </c>
      <c r="DJ454" s="27">
        <f t="shared" si="270"/>
        <v>27.568825126017835</v>
      </c>
      <c r="DK454" s="27">
        <f t="shared" si="271"/>
        <v>23.636252321381196</v>
      </c>
      <c r="DL454" s="27">
        <f t="shared" si="272"/>
        <v>1.3571151609150833</v>
      </c>
      <c r="DM454" s="27" t="s">
        <v>712</v>
      </c>
    </row>
    <row r="455" spans="1:122" x14ac:dyDescent="0.2">
      <c r="A455" s="27" t="s">
        <v>234</v>
      </c>
      <c r="B455" s="27"/>
      <c r="C455" s="47">
        <v>19157</v>
      </c>
      <c r="D455" s="51">
        <v>1129</v>
      </c>
      <c r="E455" s="51">
        <v>10397</v>
      </c>
      <c r="F455" s="51">
        <v>16309</v>
      </c>
      <c r="G455" s="27">
        <v>950</v>
      </c>
      <c r="H455" s="27">
        <f t="shared" si="267"/>
        <v>47942</v>
      </c>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c r="AJ455" s="27"/>
      <c r="AK455" s="27"/>
      <c r="AL455" s="27"/>
      <c r="AM455" s="27"/>
      <c r="AN455" s="27"/>
      <c r="AO455" s="27"/>
      <c r="AP455" s="27"/>
      <c r="AQ455" s="27"/>
      <c r="AR455" s="27"/>
      <c r="AS455" s="27"/>
      <c r="AT455" s="27"/>
      <c r="AU455" s="27"/>
      <c r="AV455" s="27"/>
      <c r="AW455" s="27"/>
      <c r="AX455" s="27"/>
      <c r="AY455" s="27"/>
      <c r="AZ455" s="27"/>
      <c r="BA455" s="27"/>
      <c r="BB455" s="27"/>
      <c r="BC455" s="27"/>
      <c r="BD455" s="27"/>
      <c r="BE455" s="27"/>
      <c r="BF455" s="27"/>
      <c r="BG455" s="27"/>
      <c r="BH455" s="27"/>
      <c r="BI455" s="27"/>
      <c r="BJ455" s="27"/>
      <c r="BK455" s="27"/>
      <c r="BL455" s="27"/>
      <c r="BM455" s="27"/>
      <c r="BN455" s="27"/>
      <c r="BO455" s="27"/>
      <c r="BP455" s="27"/>
      <c r="BQ455" s="27"/>
      <c r="BR455" s="27"/>
      <c r="BS455" s="27"/>
      <c r="BT455" s="27"/>
      <c r="BU455" s="27"/>
      <c r="BV455" s="27"/>
      <c r="BW455" s="27"/>
      <c r="BX455" s="27"/>
      <c r="BY455" s="27"/>
      <c r="BZ455" s="27"/>
      <c r="CA455" s="27"/>
      <c r="CB455" s="27"/>
      <c r="CC455" s="27"/>
      <c r="CD455" s="27"/>
      <c r="CE455" s="27"/>
      <c r="CF455" s="27"/>
      <c r="CG455" s="27"/>
      <c r="CH455" s="27"/>
      <c r="CI455" s="27"/>
      <c r="CJ455" s="27"/>
      <c r="CK455" s="27"/>
      <c r="CL455" s="27"/>
      <c r="CM455" s="27"/>
      <c r="CN455" s="27"/>
      <c r="CO455" s="27"/>
      <c r="CP455" s="27"/>
      <c r="CQ455" s="27"/>
      <c r="CR455" s="27"/>
      <c r="CS455" s="27"/>
      <c r="CT455" s="27"/>
      <c r="CU455" s="27"/>
      <c r="CV455" s="27"/>
      <c r="CW455" s="27"/>
      <c r="CX455" s="27"/>
      <c r="CY455" s="27"/>
      <c r="CZ455" s="27"/>
      <c r="DA455" s="27"/>
      <c r="DB455" s="27"/>
      <c r="DC455" s="27"/>
      <c r="DD455" s="27"/>
      <c r="DE455" s="27"/>
      <c r="DF455" s="27"/>
      <c r="DH455" s="31">
        <f t="shared" si="268"/>
        <v>39.958700095949276</v>
      </c>
      <c r="DI455" s="27">
        <f t="shared" si="269"/>
        <v>2.3549288723874682</v>
      </c>
      <c r="DJ455" s="27">
        <f t="shared" si="270"/>
        <v>21.686621334112051</v>
      </c>
      <c r="DK455" s="2">
        <f t="shared" si="271"/>
        <v>34.018188644612238</v>
      </c>
      <c r="DL455" s="27">
        <f t="shared" si="272"/>
        <v>1.981561052938968</v>
      </c>
      <c r="DM455" s="27" t="s">
        <v>414</v>
      </c>
    </row>
    <row r="456" spans="1:122" x14ac:dyDescent="0.2">
      <c r="A456" s="27" t="s">
        <v>241</v>
      </c>
      <c r="B456" s="27"/>
      <c r="C456" s="47">
        <v>42642</v>
      </c>
      <c r="D456" s="51">
        <v>1648</v>
      </c>
      <c r="E456" s="51">
        <v>13615</v>
      </c>
      <c r="F456" s="51">
        <v>6540</v>
      </c>
      <c r="G456" s="39">
        <v>2241</v>
      </c>
      <c r="H456" s="27">
        <f t="shared" si="267"/>
        <v>66686</v>
      </c>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c r="AH456" s="27"/>
      <c r="AI456" s="27"/>
      <c r="AJ456" s="27"/>
      <c r="AK456" s="27"/>
      <c r="AL456" s="27"/>
      <c r="AM456" s="27"/>
      <c r="AN456" s="27"/>
      <c r="AO456" s="27"/>
      <c r="AP456" s="27"/>
      <c r="AQ456" s="27"/>
      <c r="AR456" s="27"/>
      <c r="AS456" s="27"/>
      <c r="AT456" s="27"/>
      <c r="AU456" s="27"/>
      <c r="AV456" s="27"/>
      <c r="AW456" s="27"/>
      <c r="AX456" s="27"/>
      <c r="AY456" s="27"/>
      <c r="AZ456" s="27"/>
      <c r="BA456" s="27"/>
      <c r="BB456" s="27"/>
      <c r="BC456" s="27"/>
      <c r="BD456" s="27"/>
      <c r="BE456" s="27"/>
      <c r="BF456" s="27"/>
      <c r="BG456" s="27"/>
      <c r="BH456" s="27"/>
      <c r="BI456" s="27"/>
      <c r="BJ456" s="27"/>
      <c r="BK456" s="27"/>
      <c r="BL456" s="27"/>
      <c r="BM456" s="27"/>
      <c r="BN456" s="27"/>
      <c r="BO456" s="27"/>
      <c r="BP456" s="27"/>
      <c r="BQ456" s="27"/>
      <c r="BR456" s="27"/>
      <c r="BS456" s="27"/>
      <c r="BT456" s="27"/>
      <c r="BU456" s="27"/>
      <c r="BV456" s="27"/>
      <c r="BW456" s="27"/>
      <c r="BX456" s="27"/>
      <c r="BY456" s="27"/>
      <c r="BZ456" s="27"/>
      <c r="CA456" s="27"/>
      <c r="CB456" s="27"/>
      <c r="CC456" s="27"/>
      <c r="CD456" s="27"/>
      <c r="CE456" s="27"/>
      <c r="CF456" s="27"/>
      <c r="CG456" s="27"/>
      <c r="CH456" s="27"/>
      <c r="CI456" s="27"/>
      <c r="CJ456" s="27"/>
      <c r="CK456" s="27"/>
      <c r="CL456" s="27"/>
      <c r="CM456" s="27"/>
      <c r="CN456" s="27"/>
      <c r="CO456" s="27"/>
      <c r="CP456" s="27"/>
      <c r="CQ456" s="27"/>
      <c r="CR456" s="27"/>
      <c r="CS456" s="27"/>
      <c r="CT456" s="27"/>
      <c r="CU456" s="27"/>
      <c r="CV456" s="27"/>
      <c r="CW456" s="27"/>
      <c r="CX456" s="27"/>
      <c r="CY456" s="27"/>
      <c r="CZ456" s="27"/>
      <c r="DA456" s="27"/>
      <c r="DB456" s="27"/>
      <c r="DC456" s="27"/>
      <c r="DD456" s="27"/>
      <c r="DE456" s="27"/>
      <c r="DF456" s="27"/>
      <c r="DH456" s="31">
        <f t="shared" si="268"/>
        <v>63.944456107728762</v>
      </c>
      <c r="DI456" s="27">
        <f t="shared" si="269"/>
        <v>2.4712833278349278</v>
      </c>
      <c r="DJ456" s="27">
        <f t="shared" si="270"/>
        <v>20.416579192034309</v>
      </c>
      <c r="DK456" s="27">
        <f t="shared" si="271"/>
        <v>9.8071559247818136</v>
      </c>
      <c r="DL456" s="27">
        <f t="shared" si="272"/>
        <v>3.3605254476201902</v>
      </c>
      <c r="DM456" s="28" t="s">
        <v>540</v>
      </c>
    </row>
    <row r="457" spans="1:122" x14ac:dyDescent="0.2">
      <c r="A457" s="27" t="s">
        <v>327</v>
      </c>
      <c r="B457" s="27"/>
      <c r="C457" s="51">
        <v>17395</v>
      </c>
      <c r="D457" s="51">
        <v>1278</v>
      </c>
      <c r="E457" s="51">
        <v>11524</v>
      </c>
      <c r="F457" s="47">
        <v>24446</v>
      </c>
      <c r="G457" s="27">
        <v>961</v>
      </c>
      <c r="H457" s="27">
        <f t="shared" si="267"/>
        <v>55604</v>
      </c>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c r="AH457" s="27"/>
      <c r="AI457" s="27"/>
      <c r="AJ457" s="27"/>
      <c r="AK457" s="27"/>
      <c r="AL457" s="27"/>
      <c r="AM457" s="27"/>
      <c r="AN457" s="27"/>
      <c r="AO457" s="27"/>
      <c r="AP457" s="27"/>
      <c r="AQ457" s="27"/>
      <c r="AR457" s="27"/>
      <c r="AS457" s="27"/>
      <c r="AT457" s="27"/>
      <c r="AU457" s="27"/>
      <c r="AV457" s="27"/>
      <c r="AW457" s="27"/>
      <c r="AX457" s="27"/>
      <c r="AY457" s="27"/>
      <c r="AZ457" s="27"/>
      <c r="BA457" s="27"/>
      <c r="BB457" s="27"/>
      <c r="BC457" s="27"/>
      <c r="BD457" s="27"/>
      <c r="BE457" s="27"/>
      <c r="BF457" s="27"/>
      <c r="BG457" s="27"/>
      <c r="BH457" s="27"/>
      <c r="BI457" s="27"/>
      <c r="BJ457" s="27"/>
      <c r="BK457" s="27"/>
      <c r="BL457" s="27"/>
      <c r="BM457" s="27"/>
      <c r="BN457" s="27"/>
      <c r="BO457" s="27"/>
      <c r="BP457" s="27"/>
      <c r="BQ457" s="27"/>
      <c r="BR457" s="27"/>
      <c r="BS457" s="27"/>
      <c r="BT457" s="27"/>
      <c r="BU457" s="27"/>
      <c r="BV457" s="27"/>
      <c r="BW457" s="27"/>
      <c r="BX457" s="27"/>
      <c r="BY457" s="27"/>
      <c r="BZ457" s="27"/>
      <c r="CA457" s="27"/>
      <c r="CB457" s="27"/>
      <c r="CC457" s="27"/>
      <c r="CD457" s="27"/>
      <c r="CE457" s="27"/>
      <c r="CF457" s="27"/>
      <c r="CG457" s="27"/>
      <c r="CH457" s="27"/>
      <c r="CI457" s="27"/>
      <c r="CJ457" s="27"/>
      <c r="CK457" s="27"/>
      <c r="CL457" s="27"/>
      <c r="CM457" s="27"/>
      <c r="CN457" s="27"/>
      <c r="CO457" s="27"/>
      <c r="CP457" s="27"/>
      <c r="CQ457" s="27"/>
      <c r="CR457" s="27"/>
      <c r="CS457" s="27"/>
      <c r="CT457" s="27"/>
      <c r="CU457" s="27"/>
      <c r="CV457" s="27"/>
      <c r="CW457" s="27"/>
      <c r="CX457" s="27"/>
      <c r="CY457" s="27"/>
      <c r="CZ457" s="27"/>
      <c r="DA457" s="27"/>
      <c r="DB457" s="27"/>
      <c r="DC457" s="27"/>
      <c r="DD457" s="27"/>
      <c r="DE457" s="27"/>
      <c r="DF457" s="27"/>
      <c r="DH457" s="27">
        <f t="shared" si="268"/>
        <v>31.283720595640602</v>
      </c>
      <c r="DI457" s="27">
        <f t="shared" si="269"/>
        <v>2.2983957988633912</v>
      </c>
      <c r="DJ457" s="27">
        <f t="shared" si="270"/>
        <v>20.725127688655494</v>
      </c>
      <c r="DK457" s="31">
        <f t="shared" si="271"/>
        <v>43.964462988274228</v>
      </c>
      <c r="DL457" s="27">
        <f t="shared" si="272"/>
        <v>1.7282929285662902</v>
      </c>
      <c r="DM457" s="27" t="s">
        <v>133</v>
      </c>
    </row>
    <row r="458" spans="1:122" x14ac:dyDescent="0.2">
      <c r="A458" s="58" t="s">
        <v>235</v>
      </c>
      <c r="B458" s="27"/>
      <c r="C458" s="51">
        <v>20331</v>
      </c>
      <c r="D458" s="51">
        <v>1096</v>
      </c>
      <c r="E458" s="47">
        <v>20423</v>
      </c>
      <c r="F458" s="51">
        <v>6330</v>
      </c>
      <c r="G458" s="41">
        <v>1337</v>
      </c>
      <c r="H458" s="27">
        <f t="shared" si="267"/>
        <v>49517</v>
      </c>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c r="AJ458" s="27"/>
      <c r="AK458" s="27"/>
      <c r="AL458" s="27"/>
      <c r="AM458" s="27"/>
      <c r="AN458" s="27"/>
      <c r="AO458" s="27"/>
      <c r="AP458" s="27"/>
      <c r="AQ458" s="27"/>
      <c r="AR458" s="27"/>
      <c r="AS458" s="27"/>
      <c r="AT458" s="27"/>
      <c r="AU458" s="27"/>
      <c r="AV458" s="27"/>
      <c r="AW458" s="27"/>
      <c r="AX458" s="27"/>
      <c r="AY458" s="27"/>
      <c r="AZ458" s="27"/>
      <c r="BA458" s="27"/>
      <c r="BB458" s="27"/>
      <c r="BC458" s="27"/>
      <c r="BD458" s="27"/>
      <c r="BE458" s="27"/>
      <c r="BF458" s="27"/>
      <c r="BG458" s="27"/>
      <c r="BH458" s="27"/>
      <c r="BI458" s="27"/>
      <c r="BJ458" s="27"/>
      <c r="BK458" s="27"/>
      <c r="BL458" s="27"/>
      <c r="BM458" s="27"/>
      <c r="BN458" s="27"/>
      <c r="BO458" s="27"/>
      <c r="BP458" s="27"/>
      <c r="BQ458" s="27"/>
      <c r="BR458" s="27"/>
      <c r="BS458" s="27"/>
      <c r="BT458" s="27"/>
      <c r="BU458" s="27"/>
      <c r="BV458" s="27"/>
      <c r="BW458" s="27"/>
      <c r="BX458" s="27"/>
      <c r="BY458" s="27"/>
      <c r="BZ458" s="27"/>
      <c r="CA458" s="27"/>
      <c r="CB458" s="27"/>
      <c r="CC458" s="27"/>
      <c r="CD458" s="27"/>
      <c r="CE458" s="27"/>
      <c r="CF458" s="27"/>
      <c r="CG458" s="27"/>
      <c r="CH458" s="27"/>
      <c r="CI458" s="27"/>
      <c r="CJ458" s="27"/>
      <c r="CK458" s="27"/>
      <c r="CL458" s="27"/>
      <c r="CM458" s="27"/>
      <c r="CN458" s="27"/>
      <c r="CO458" s="27"/>
      <c r="CP458" s="27"/>
      <c r="CQ458" s="27"/>
      <c r="CR458" s="27"/>
      <c r="CS458" s="27"/>
      <c r="CT458" s="27"/>
      <c r="CU458" s="27"/>
      <c r="CV458" s="27"/>
      <c r="CW458" s="27"/>
      <c r="CX458" s="27"/>
      <c r="CY458" s="27"/>
      <c r="CZ458" s="27"/>
      <c r="DA458" s="27"/>
      <c r="DB458" s="27"/>
      <c r="DC458" s="27"/>
      <c r="DD458" s="27"/>
      <c r="DE458" s="27"/>
      <c r="DF458" s="27"/>
      <c r="DH458" s="27">
        <f t="shared" si="268"/>
        <v>41.058626330351196</v>
      </c>
      <c r="DI458" s="27">
        <f t="shared" si="269"/>
        <v>2.2133812630005858</v>
      </c>
      <c r="DJ458" s="31">
        <f t="shared" si="270"/>
        <v>41.244421107902333</v>
      </c>
      <c r="DK458" s="27">
        <f t="shared" si="271"/>
        <v>12.783488498899368</v>
      </c>
      <c r="DL458" s="27">
        <f t="shared" si="272"/>
        <v>2.7000827998465176</v>
      </c>
      <c r="DM458" s="28" t="s">
        <v>539</v>
      </c>
    </row>
    <row r="459" spans="1:122" x14ac:dyDescent="0.2">
      <c r="A459" s="27" t="s">
        <v>357</v>
      </c>
      <c r="B459" s="27"/>
      <c r="C459" s="47">
        <v>44949</v>
      </c>
      <c r="D459" s="51">
        <v>1595</v>
      </c>
      <c r="E459" s="51">
        <v>14660</v>
      </c>
      <c r="F459" s="51">
        <v>6645</v>
      </c>
      <c r="G459" s="46">
        <v>495</v>
      </c>
      <c r="H459" s="27">
        <f t="shared" si="267"/>
        <v>68344</v>
      </c>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c r="AJ459" s="27"/>
      <c r="AK459" s="27"/>
      <c r="AL459" s="27"/>
      <c r="AM459" s="27"/>
      <c r="AN459" s="27"/>
      <c r="AO459" s="27"/>
      <c r="AP459" s="27"/>
      <c r="AQ459" s="27"/>
      <c r="AR459" s="27"/>
      <c r="AS459" s="27"/>
      <c r="AT459" s="27"/>
      <c r="AU459" s="27"/>
      <c r="AV459" s="27"/>
      <c r="AW459" s="27"/>
      <c r="AX459" s="27"/>
      <c r="AY459" s="27"/>
      <c r="AZ459" s="27"/>
      <c r="BA459" s="27"/>
      <c r="BB459" s="27"/>
      <c r="BC459" s="27"/>
      <c r="BD459" s="27"/>
      <c r="BE459" s="27"/>
      <c r="BF459" s="27"/>
      <c r="BG459" s="27"/>
      <c r="BH459" s="27"/>
      <c r="BI459" s="27"/>
      <c r="BJ459" s="27"/>
      <c r="BK459" s="27"/>
      <c r="BL459" s="27"/>
      <c r="BM459" s="27"/>
      <c r="BN459" s="27"/>
      <c r="BO459" s="27"/>
      <c r="BP459" s="27"/>
      <c r="BQ459" s="27"/>
      <c r="BR459" s="27"/>
      <c r="BS459" s="27"/>
      <c r="BT459" s="27"/>
      <c r="BU459" s="27"/>
      <c r="BV459" s="27"/>
      <c r="BW459" s="27"/>
      <c r="BX459" s="27"/>
      <c r="BY459" s="27"/>
      <c r="BZ459" s="27"/>
      <c r="CA459" s="27"/>
      <c r="CB459" s="27"/>
      <c r="CC459" s="27"/>
      <c r="CD459" s="27"/>
      <c r="CE459" s="27"/>
      <c r="CF459" s="27"/>
      <c r="CG459" s="27"/>
      <c r="CH459" s="27"/>
      <c r="CI459" s="27"/>
      <c r="CJ459" s="27"/>
      <c r="CK459" s="27"/>
      <c r="CL459" s="27"/>
      <c r="CM459" s="27"/>
      <c r="CN459" s="27"/>
      <c r="CO459" s="27"/>
      <c r="CP459" s="27"/>
      <c r="CQ459" s="27"/>
      <c r="CR459" s="27"/>
      <c r="CS459" s="27"/>
      <c r="CT459" s="27"/>
      <c r="CU459" s="27"/>
      <c r="CV459" s="27"/>
      <c r="CW459" s="27"/>
      <c r="CX459" s="27"/>
      <c r="CY459" s="27"/>
      <c r="CZ459" s="27"/>
      <c r="DA459" s="27"/>
      <c r="DB459" s="27"/>
      <c r="DC459" s="27"/>
      <c r="DD459" s="27"/>
      <c r="DE459" s="27"/>
      <c r="DF459" s="27"/>
      <c r="DH459" s="31">
        <f t="shared" si="268"/>
        <v>65.768758047524287</v>
      </c>
      <c r="DI459" s="27">
        <f t="shared" si="269"/>
        <v>2.3337820437785322</v>
      </c>
      <c r="DJ459" s="27">
        <f t="shared" si="270"/>
        <v>21.450310195481681</v>
      </c>
      <c r="DK459" s="27">
        <f t="shared" si="271"/>
        <v>9.7228725272152641</v>
      </c>
      <c r="DL459" s="27">
        <f t="shared" si="272"/>
        <v>0.72427718600023416</v>
      </c>
      <c r="DM459" s="27" t="s">
        <v>704</v>
      </c>
    </row>
    <row r="460" spans="1:122" x14ac:dyDescent="0.2">
      <c r="A460" s="27" t="s">
        <v>236</v>
      </c>
      <c r="B460" s="27"/>
      <c r="C460" s="47">
        <v>28805</v>
      </c>
      <c r="D460" s="51">
        <v>1275</v>
      </c>
      <c r="E460" s="51">
        <v>17428</v>
      </c>
      <c r="F460" s="51">
        <v>9846</v>
      </c>
      <c r="G460" s="46">
        <v>386</v>
      </c>
      <c r="H460" s="27">
        <f t="shared" si="267"/>
        <v>57740</v>
      </c>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c r="AJ460" s="27"/>
      <c r="AK460" s="27"/>
      <c r="AL460" s="27"/>
      <c r="AM460" s="27"/>
      <c r="AN460" s="27"/>
      <c r="AO460" s="27"/>
      <c r="AP460" s="27"/>
      <c r="AQ460" s="27"/>
      <c r="AR460" s="27"/>
      <c r="AS460" s="27"/>
      <c r="AT460" s="27"/>
      <c r="AU460" s="27"/>
      <c r="AV460" s="27"/>
      <c r="AW460" s="27"/>
      <c r="AX460" s="27"/>
      <c r="AY460" s="27"/>
      <c r="AZ460" s="27"/>
      <c r="BA460" s="27"/>
      <c r="BB460" s="27"/>
      <c r="BC460" s="27"/>
      <c r="BD460" s="27"/>
      <c r="BE460" s="27"/>
      <c r="BF460" s="27"/>
      <c r="BG460" s="27"/>
      <c r="BH460" s="27"/>
      <c r="BI460" s="27"/>
      <c r="BJ460" s="27"/>
      <c r="BK460" s="27"/>
      <c r="BL460" s="27"/>
      <c r="BM460" s="27"/>
      <c r="BN460" s="27"/>
      <c r="BO460" s="27"/>
      <c r="BP460" s="27"/>
      <c r="BQ460" s="27"/>
      <c r="BR460" s="27"/>
      <c r="BS460" s="27"/>
      <c r="BT460" s="27"/>
      <c r="BU460" s="27"/>
      <c r="BV460" s="27"/>
      <c r="BW460" s="27"/>
      <c r="BX460" s="27"/>
      <c r="BY460" s="27"/>
      <c r="BZ460" s="27"/>
      <c r="CA460" s="27"/>
      <c r="CB460" s="27"/>
      <c r="CC460" s="27"/>
      <c r="CD460" s="27"/>
      <c r="CE460" s="27"/>
      <c r="CF460" s="27"/>
      <c r="CG460" s="27"/>
      <c r="CH460" s="27"/>
      <c r="CI460" s="27"/>
      <c r="CJ460" s="27"/>
      <c r="CK460" s="27"/>
      <c r="CL460" s="27"/>
      <c r="CM460" s="27"/>
      <c r="CN460" s="27"/>
      <c r="CO460" s="27"/>
      <c r="CP460" s="27"/>
      <c r="CQ460" s="27"/>
      <c r="CR460" s="27"/>
      <c r="CS460" s="27"/>
      <c r="CT460" s="27"/>
      <c r="CU460" s="27"/>
      <c r="CV460" s="27"/>
      <c r="CW460" s="27"/>
      <c r="CX460" s="27"/>
      <c r="CY460" s="27"/>
      <c r="CZ460" s="27"/>
      <c r="DA460" s="27"/>
      <c r="DB460" s="27"/>
      <c r="DC460" s="27"/>
      <c r="DD460" s="27"/>
      <c r="DE460" s="27"/>
      <c r="DF460" s="27"/>
      <c r="DH460" s="31">
        <f t="shared" si="268"/>
        <v>49.887426394180814</v>
      </c>
      <c r="DI460" s="27">
        <f t="shared" si="269"/>
        <v>2.2081745756841014</v>
      </c>
      <c r="DJ460" s="27">
        <f t="shared" si="270"/>
        <v>30.183581572566677</v>
      </c>
      <c r="DK460" s="27">
        <f t="shared" si="271"/>
        <v>17.052303429165224</v>
      </c>
      <c r="DL460" s="27">
        <f t="shared" si="272"/>
        <v>0.66851402840318674</v>
      </c>
      <c r="DM460" s="27" t="s">
        <v>700</v>
      </c>
    </row>
    <row r="461" spans="1:122" x14ac:dyDescent="0.2">
      <c r="A461" s="22" t="s">
        <v>779</v>
      </c>
      <c r="B461" s="27"/>
      <c r="C461" s="7">
        <f>SUM(C451:C460)</f>
        <v>267301</v>
      </c>
      <c r="D461" s="7">
        <f>SUM(D450:D460)</f>
        <v>12361</v>
      </c>
      <c r="E461" s="7">
        <f>SUM(E451:E460)</f>
        <v>153450</v>
      </c>
      <c r="F461" s="7">
        <f>SUM(F451:F460)</f>
        <v>108346</v>
      </c>
      <c r="G461" s="7">
        <f>SUM(G451:G460)</f>
        <v>19553</v>
      </c>
      <c r="H461" s="27">
        <f t="shared" si="267"/>
        <v>561011</v>
      </c>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c r="AJ461" s="27"/>
      <c r="AK461" s="27"/>
      <c r="AL461" s="27"/>
      <c r="AM461" s="27"/>
      <c r="AN461" s="27"/>
      <c r="AO461" s="27"/>
      <c r="AP461" s="27"/>
      <c r="AQ461" s="27"/>
      <c r="AR461" s="27"/>
      <c r="AS461" s="27"/>
      <c r="AT461" s="27"/>
      <c r="AU461" s="27"/>
      <c r="AV461" s="27"/>
      <c r="AW461" s="27"/>
      <c r="AX461" s="27"/>
      <c r="AY461" s="27"/>
      <c r="AZ461" s="27"/>
      <c r="BA461" s="27"/>
      <c r="BB461" s="27"/>
      <c r="BC461" s="27"/>
      <c r="BD461" s="27"/>
      <c r="BE461" s="27"/>
      <c r="BF461" s="27"/>
      <c r="BG461" s="27"/>
      <c r="BH461" s="27"/>
      <c r="BI461" s="27"/>
      <c r="BJ461" s="27"/>
      <c r="BK461" s="27"/>
      <c r="BL461" s="27"/>
      <c r="BM461" s="27"/>
      <c r="BN461" s="27"/>
      <c r="BO461" s="27"/>
      <c r="BP461" s="27"/>
      <c r="BQ461" s="27"/>
      <c r="BR461" s="27"/>
      <c r="BS461" s="27"/>
      <c r="BT461" s="27"/>
      <c r="BU461" s="27"/>
      <c r="BV461" s="27"/>
      <c r="BW461" s="27"/>
      <c r="BX461" s="27"/>
      <c r="BY461" s="27">
        <v>7</v>
      </c>
      <c r="BZ461" s="27"/>
      <c r="CA461" s="27">
        <v>2</v>
      </c>
      <c r="CB461" s="27">
        <v>1</v>
      </c>
      <c r="CC461" s="27"/>
      <c r="CD461" s="27"/>
      <c r="CE461" s="27">
        <v>5</v>
      </c>
      <c r="CF461" s="27"/>
      <c r="CG461" s="27">
        <v>0</v>
      </c>
      <c r="CH461" s="27">
        <v>1</v>
      </c>
      <c r="CI461" s="27"/>
      <c r="CJ461" s="27"/>
      <c r="CK461" s="27">
        <v>0</v>
      </c>
      <c r="CL461" s="27"/>
      <c r="CM461" s="27">
        <v>3</v>
      </c>
      <c r="CN461" s="27">
        <v>1</v>
      </c>
      <c r="CO461" s="27"/>
      <c r="CP461" s="2">
        <f>CE461+CK461</f>
        <v>5</v>
      </c>
      <c r="CQ461" s="2">
        <f>CF461+CL461</f>
        <v>0</v>
      </c>
      <c r="CR461" s="2">
        <f>CG461+CM461</f>
        <v>3</v>
      </c>
      <c r="CS461" s="2">
        <f>CH461+CN461</f>
        <v>2</v>
      </c>
      <c r="CT461" s="2"/>
      <c r="CU461" s="27"/>
      <c r="CV461" s="27">
        <f>10*C461/(B461+C461+D461+E461+F461)</f>
        <v>4.9366894569846602</v>
      </c>
      <c r="CW461" s="27">
        <f>10*D461/(B461+C461+D461+E461+F461)</f>
        <v>0.22829102164895523</v>
      </c>
      <c r="CX461" s="27">
        <f>10*E461/(B461+C461+D461+E461+F461)</f>
        <v>2.8340148266347529</v>
      </c>
      <c r="CY461" s="27">
        <f>10*F461/(B461+C461+D461+E461+F461)</f>
        <v>2.0010046947316318</v>
      </c>
      <c r="CZ461" s="27"/>
      <c r="DA461" s="27"/>
      <c r="DB461" s="27"/>
      <c r="DC461" s="27"/>
      <c r="DD461" s="27"/>
      <c r="DE461" s="27"/>
      <c r="DF461" s="27"/>
      <c r="DH461" s="27">
        <f t="shared" si="268"/>
        <v>47.646302835416776</v>
      </c>
      <c r="DI461" s="27">
        <f t="shared" si="269"/>
        <v>2.2033436064533496</v>
      </c>
      <c r="DJ461" s="27">
        <f t="shared" si="270"/>
        <v>27.352404854806768</v>
      </c>
      <c r="DK461" s="27">
        <f t="shared" si="271"/>
        <v>19.312633798624269</v>
      </c>
      <c r="DL461" s="27">
        <f t="shared" si="272"/>
        <v>3.4853149046988383</v>
      </c>
      <c r="DM461" s="3" t="s">
        <v>25</v>
      </c>
    </row>
    <row r="462" spans="1:122" x14ac:dyDescent="0.2">
      <c r="C462" s="12"/>
      <c r="D462" s="12"/>
      <c r="E462" s="12"/>
      <c r="F462" s="12"/>
      <c r="G462" s="12"/>
      <c r="H462" s="12"/>
      <c r="BX462" s="2" t="s">
        <v>146</v>
      </c>
      <c r="CE462" s="1" t="s">
        <v>29</v>
      </c>
      <c r="CK462" s="27" t="s">
        <v>43</v>
      </c>
      <c r="CP462" s="1" t="s">
        <v>4</v>
      </c>
      <c r="CV462" s="1" t="s">
        <v>24</v>
      </c>
      <c r="DM462"/>
    </row>
    <row r="463" spans="1:122" x14ac:dyDescent="0.2">
      <c r="C463" s="12" t="s">
        <v>9</v>
      </c>
      <c r="D463" s="12" t="s">
        <v>10</v>
      </c>
      <c r="E463" s="12" t="s">
        <v>11</v>
      </c>
      <c r="F463" s="12" t="s">
        <v>12</v>
      </c>
      <c r="G463" s="12" t="s">
        <v>13</v>
      </c>
      <c r="H463" s="12" t="s">
        <v>14</v>
      </c>
      <c r="BY463" s="12" t="s">
        <v>16</v>
      </c>
      <c r="BZ463" s="1" t="s">
        <v>17</v>
      </c>
      <c r="CA463" s="12" t="s">
        <v>18</v>
      </c>
      <c r="CB463" s="12" t="s">
        <v>19</v>
      </c>
      <c r="CC463" s="12" t="s">
        <v>20</v>
      </c>
      <c r="CE463" s="27" t="s">
        <v>22</v>
      </c>
      <c r="CF463" s="27" t="s">
        <v>17</v>
      </c>
      <c r="CG463" s="27" t="s">
        <v>11</v>
      </c>
      <c r="CH463" s="27" t="s">
        <v>12</v>
      </c>
      <c r="CK463" s="27" t="s">
        <v>22</v>
      </c>
      <c r="CL463" s="27" t="s">
        <v>17</v>
      </c>
      <c r="CM463" s="27" t="s">
        <v>11</v>
      </c>
      <c r="CN463" s="27" t="s">
        <v>12</v>
      </c>
      <c r="CP463" s="27" t="s">
        <v>22</v>
      </c>
      <c r="CQ463" s="27" t="s">
        <v>17</v>
      </c>
      <c r="CR463" s="27" t="s">
        <v>11</v>
      </c>
      <c r="CS463" s="27" t="s">
        <v>12</v>
      </c>
      <c r="CU463" s="27" t="s">
        <v>25</v>
      </c>
      <c r="CV463" s="1" t="s">
        <v>22</v>
      </c>
      <c r="CW463" s="1" t="s">
        <v>17</v>
      </c>
      <c r="CX463" s="1" t="s">
        <v>11</v>
      </c>
      <c r="CY463" s="1" t="s">
        <v>12</v>
      </c>
      <c r="DA463" s="1" t="s">
        <v>15</v>
      </c>
      <c r="DB463" s="1" t="s">
        <v>22</v>
      </c>
      <c r="DC463" s="1" t="s">
        <v>17</v>
      </c>
      <c r="DD463" s="1" t="s">
        <v>11</v>
      </c>
      <c r="DE463" s="1" t="s">
        <v>12</v>
      </c>
      <c r="DF463" s="1" t="s">
        <v>21</v>
      </c>
      <c r="DG463" s="1" t="s">
        <v>15</v>
      </c>
      <c r="DH463" s="1" t="s">
        <v>22</v>
      </c>
      <c r="DI463" s="1" t="s">
        <v>17</v>
      </c>
      <c r="DJ463" s="1" t="s">
        <v>11</v>
      </c>
      <c r="DK463" s="1" t="s">
        <v>12</v>
      </c>
      <c r="DL463" s="1" t="s">
        <v>13</v>
      </c>
      <c r="DN463" s="1"/>
      <c r="DO463" s="1"/>
      <c r="DP463" s="1"/>
    </row>
    <row r="464" spans="1:122" x14ac:dyDescent="0.2">
      <c r="A464" s="2" t="s">
        <v>758</v>
      </c>
      <c r="C464" s="7">
        <f>SUM(C476,C487,C499,C514,C524)</f>
        <v>708010</v>
      </c>
      <c r="D464" s="7">
        <f>SUM(D476,D487,D499,D514,D524)</f>
        <v>194847</v>
      </c>
      <c r="E464" s="7">
        <f>SUM(E476,E487,E499,E514,E524)</f>
        <v>829816</v>
      </c>
      <c r="F464" s="7">
        <f>SUM(F476,F487,F499,F514,F524)</f>
        <v>615156</v>
      </c>
      <c r="G464" s="7">
        <f>SUM(G476,G487,G499,G514,G524)</f>
        <v>16947</v>
      </c>
      <c r="H464" s="1">
        <f>SUM(B464:G464)</f>
        <v>2364776</v>
      </c>
      <c r="BY464" s="7">
        <f t="shared" ref="BY464:CN464" si="273">SUM(BY476,BY487,BY499,BY514,BY524)</f>
        <v>10</v>
      </c>
      <c r="BZ464" s="7">
        <f t="shared" si="273"/>
        <v>1</v>
      </c>
      <c r="CA464" s="7">
        <f t="shared" si="273"/>
        <v>17</v>
      </c>
      <c r="CB464" s="7">
        <f t="shared" si="273"/>
        <v>14</v>
      </c>
      <c r="CC464" s="7">
        <f t="shared" si="273"/>
        <v>0</v>
      </c>
      <c r="CD464" s="7">
        <f t="shared" si="273"/>
        <v>0</v>
      </c>
      <c r="CE464" s="7">
        <f t="shared" si="273"/>
        <v>5</v>
      </c>
      <c r="CF464" s="7">
        <f t="shared" si="273"/>
        <v>1</v>
      </c>
      <c r="CG464" s="7">
        <f t="shared" si="273"/>
        <v>11</v>
      </c>
      <c r="CH464" s="7">
        <f t="shared" si="273"/>
        <v>8</v>
      </c>
      <c r="CI464" s="7">
        <f t="shared" si="273"/>
        <v>0</v>
      </c>
      <c r="CJ464" s="7">
        <f t="shared" si="273"/>
        <v>0</v>
      </c>
      <c r="CK464" s="7">
        <f t="shared" si="273"/>
        <v>7</v>
      </c>
      <c r="CL464" s="7">
        <f t="shared" si="273"/>
        <v>2</v>
      </c>
      <c r="CM464" s="7">
        <f t="shared" si="273"/>
        <v>4</v>
      </c>
      <c r="CN464" s="7">
        <f t="shared" si="273"/>
        <v>4</v>
      </c>
      <c r="CP464" s="2">
        <f>CE464+CK464</f>
        <v>12</v>
      </c>
      <c r="CQ464" s="2">
        <f>CF464+CL464</f>
        <v>3</v>
      </c>
      <c r="CR464" s="2">
        <f>CG464+CM464</f>
        <v>15</v>
      </c>
      <c r="CS464" s="2">
        <f>CH464+CN464</f>
        <v>12</v>
      </c>
      <c r="CT464" s="2">
        <f>CI464</f>
        <v>0</v>
      </c>
      <c r="CV464" s="1">
        <f>42*C464/(C464+D464+E464+F464)</f>
        <v>12.665496507624704</v>
      </c>
      <c r="CW464" s="1">
        <f>42*D464/(C464+D464+E464+F464)</f>
        <v>3.4855920086173224</v>
      </c>
      <c r="CX464" s="1">
        <f>42*E464/(C464+D464+E464+F464)</f>
        <v>14.844467804086243</v>
      </c>
      <c r="CY464" s="1">
        <f>42*F464/(C464+D464+E464+F464)</f>
        <v>11.004443679671731</v>
      </c>
      <c r="DB464" s="1">
        <v>13</v>
      </c>
      <c r="DC464" s="1">
        <v>3</v>
      </c>
      <c r="DD464" s="1">
        <v>15</v>
      </c>
      <c r="DE464" s="1">
        <v>11</v>
      </c>
      <c r="DH464" s="1">
        <f>100*C464/H464</f>
        <v>29.93983362483381</v>
      </c>
      <c r="DI464" s="1">
        <f>100*D464/H464</f>
        <v>8.239554190333461</v>
      </c>
      <c r="DJ464" s="1">
        <f>100*E464/H464</f>
        <v>35.090680893243167</v>
      </c>
      <c r="DK464" s="1">
        <f>100*F464/H464</f>
        <v>26.013288362195826</v>
      </c>
      <c r="DL464" s="1">
        <f>100*G464/H464</f>
        <v>0.71664292939373542</v>
      </c>
      <c r="DM464" s="3" t="s">
        <v>643</v>
      </c>
      <c r="DO464" s="1">
        <f>C464/BY464</f>
        <v>70801</v>
      </c>
      <c r="DQ464" s="1">
        <f>E464/CA464</f>
        <v>48812.705882352944</v>
      </c>
      <c r="DR464" s="1">
        <f>F464/CB464</f>
        <v>43939.714285714283</v>
      </c>
    </row>
    <row r="465" spans="1:117" x14ac:dyDescent="0.2">
      <c r="A465" s="1" t="s">
        <v>44</v>
      </c>
      <c r="C465" s="51">
        <v>708010</v>
      </c>
      <c r="D465" s="51">
        <v>194847</v>
      </c>
      <c r="E465" s="51">
        <v>829816</v>
      </c>
      <c r="F465" s="51">
        <v>615156</v>
      </c>
      <c r="G465" s="27">
        <v>16947</v>
      </c>
      <c r="BY465" s="1">
        <v>10</v>
      </c>
      <c r="BZ465" s="1">
        <v>1</v>
      </c>
      <c r="CA465" s="1">
        <v>17</v>
      </c>
      <c r="CB465" s="1">
        <v>14</v>
      </c>
      <c r="CV465" s="1">
        <f>42*C465/(C465+D465+E465+F465)</f>
        <v>12.665496507624704</v>
      </c>
      <c r="CW465" s="1">
        <f>42*D465/(C465+D465+E465+F465)</f>
        <v>3.4855920086173224</v>
      </c>
      <c r="CX465" s="1">
        <f>42*E465/(C465+D465+E465+F465)</f>
        <v>14.844467804086243</v>
      </c>
      <c r="CY465" s="1">
        <f>42*F465/(C465+D465+E465+F465)</f>
        <v>11.004443679671731</v>
      </c>
      <c r="DB465" s="1">
        <v>13</v>
      </c>
      <c r="DC465" s="1">
        <v>3</v>
      </c>
      <c r="DD465" s="1">
        <v>15</v>
      </c>
      <c r="DE465" s="1">
        <v>11</v>
      </c>
    </row>
    <row r="466" spans="1:117" x14ac:dyDescent="0.2">
      <c r="C466" s="51"/>
      <c r="D466" s="51">
        <v>0</v>
      </c>
      <c r="E466" s="51"/>
      <c r="F466" s="51"/>
    </row>
    <row r="467" spans="1:117" x14ac:dyDescent="0.2">
      <c r="A467" s="27" t="s">
        <v>114</v>
      </c>
      <c r="C467" s="51">
        <v>9818</v>
      </c>
      <c r="D467" s="51">
        <v>3370</v>
      </c>
      <c r="E467" s="47">
        <v>32554</v>
      </c>
      <c r="F467" s="51">
        <v>11618</v>
      </c>
      <c r="G467" s="41">
        <v>688</v>
      </c>
      <c r="H467" s="1">
        <f t="shared" ref="H467:H483" si="274">SUM(B467:G467)</f>
        <v>58048</v>
      </c>
      <c r="DH467" s="1">
        <f t="shared" ref="DH467:DH487" si="275">100*C467/H467</f>
        <v>16.913588754134508</v>
      </c>
      <c r="DI467" s="27">
        <f t="shared" ref="DI467:DI487" si="276">100*D467/H467</f>
        <v>5.8055402425578828</v>
      </c>
      <c r="DJ467" s="31">
        <f t="shared" ref="DJ467:DJ487" si="277">100*E467/H467</f>
        <v>56.081174200661522</v>
      </c>
      <c r="DK467" s="27">
        <f t="shared" ref="DK467:DK487" si="278">100*F467/H467</f>
        <v>20.014470782800441</v>
      </c>
      <c r="DL467" s="1">
        <f t="shared" ref="DL467:DL487" si="279">100*G467/H467</f>
        <v>1.185226019845645</v>
      </c>
      <c r="DM467" s="27" t="s">
        <v>692</v>
      </c>
    </row>
    <row r="468" spans="1:117" x14ac:dyDescent="0.2">
      <c r="A468" s="27" t="s">
        <v>118</v>
      </c>
      <c r="C468" s="51">
        <v>6322</v>
      </c>
      <c r="D468" s="51">
        <v>5395</v>
      </c>
      <c r="E468" s="51">
        <v>16532</v>
      </c>
      <c r="F468" s="47">
        <v>29316</v>
      </c>
      <c r="G468" s="1">
        <v>1143</v>
      </c>
      <c r="H468" s="1">
        <f t="shared" si="274"/>
        <v>58708</v>
      </c>
      <c r="DH468" s="1">
        <f t="shared" si="275"/>
        <v>10.768549431082647</v>
      </c>
      <c r="DI468" s="27">
        <f t="shared" si="276"/>
        <v>9.1895482728077944</v>
      </c>
      <c r="DJ468" s="1">
        <f t="shared" si="277"/>
        <v>28.159705661920011</v>
      </c>
      <c r="DK468" s="31">
        <f t="shared" si="278"/>
        <v>49.935272875928327</v>
      </c>
      <c r="DL468" s="1">
        <f t="shared" si="279"/>
        <v>1.9469237582612251</v>
      </c>
      <c r="DM468" s="27" t="s">
        <v>691</v>
      </c>
    </row>
    <row r="469" spans="1:117" x14ac:dyDescent="0.2">
      <c r="A469" s="27" t="s">
        <v>115</v>
      </c>
      <c r="C469" s="51">
        <v>9538</v>
      </c>
      <c r="D469" s="51">
        <v>1476</v>
      </c>
      <c r="E469" s="51">
        <v>12625</v>
      </c>
      <c r="F469" s="47">
        <v>20763</v>
      </c>
      <c r="G469" s="41">
        <v>994</v>
      </c>
      <c r="H469" s="1">
        <f t="shared" si="274"/>
        <v>45396</v>
      </c>
      <c r="DH469" s="1">
        <f t="shared" si="275"/>
        <v>21.010661732311217</v>
      </c>
      <c r="DI469" s="1">
        <f t="shared" si="276"/>
        <v>3.2513877874702617</v>
      </c>
      <c r="DJ469" s="1">
        <f t="shared" si="277"/>
        <v>27.810820336593533</v>
      </c>
      <c r="DK469" s="31">
        <f t="shared" si="278"/>
        <v>45.737509912767642</v>
      </c>
      <c r="DL469" s="1">
        <f t="shared" si="279"/>
        <v>2.1896202308573445</v>
      </c>
      <c r="DM469" s="27" t="s">
        <v>542</v>
      </c>
    </row>
    <row r="470" spans="1:117" x14ac:dyDescent="0.2">
      <c r="A470" s="27" t="s">
        <v>116</v>
      </c>
      <c r="C470" s="51">
        <v>13683</v>
      </c>
      <c r="D470" s="51">
        <v>2229</v>
      </c>
      <c r="E470" s="47">
        <v>31102</v>
      </c>
      <c r="F470" s="51">
        <v>5748</v>
      </c>
      <c r="G470" s="1">
        <v>210</v>
      </c>
      <c r="H470" s="1">
        <f t="shared" si="274"/>
        <v>52972</v>
      </c>
      <c r="DH470" s="27">
        <f t="shared" si="275"/>
        <v>25.830627501321452</v>
      </c>
      <c r="DI470" s="1">
        <f t="shared" si="276"/>
        <v>4.2078834101034506</v>
      </c>
      <c r="DJ470" s="31">
        <f t="shared" si="277"/>
        <v>58.714037604772329</v>
      </c>
      <c r="DK470" s="1">
        <f t="shared" si="278"/>
        <v>10.851015630899344</v>
      </c>
      <c r="DL470" s="1">
        <f t="shared" si="279"/>
        <v>0.39643585290342065</v>
      </c>
      <c r="DM470" s="27" t="s">
        <v>626</v>
      </c>
    </row>
    <row r="471" spans="1:117" x14ac:dyDescent="0.2">
      <c r="A471" s="27" t="s">
        <v>243</v>
      </c>
      <c r="C471" s="51">
        <v>14028</v>
      </c>
      <c r="D471" s="51">
        <v>1691</v>
      </c>
      <c r="E471" s="47">
        <v>23643</v>
      </c>
      <c r="F471" s="51">
        <v>14462</v>
      </c>
      <c r="G471" s="41"/>
      <c r="H471" s="1">
        <f t="shared" si="274"/>
        <v>53824</v>
      </c>
      <c r="DH471" s="27">
        <f t="shared" si="275"/>
        <v>26.062722948870391</v>
      </c>
      <c r="DI471" s="1">
        <f t="shared" si="276"/>
        <v>3.1417211652794292</v>
      </c>
      <c r="DJ471" s="31">
        <f t="shared" si="277"/>
        <v>43.926501189060644</v>
      </c>
      <c r="DK471" s="1">
        <f t="shared" si="278"/>
        <v>26.869054696789537</v>
      </c>
      <c r="DL471" s="1">
        <f t="shared" si="279"/>
        <v>0</v>
      </c>
      <c r="DM471" s="27" t="s">
        <v>624</v>
      </c>
    </row>
    <row r="472" spans="1:117" x14ac:dyDescent="0.2">
      <c r="A472" s="27" t="s">
        <v>117</v>
      </c>
      <c r="C472" s="51">
        <v>15115</v>
      </c>
      <c r="D472" s="51">
        <v>1149</v>
      </c>
      <c r="E472" s="47">
        <v>21773</v>
      </c>
      <c r="F472" s="51">
        <v>6230</v>
      </c>
      <c r="G472" s="41">
        <v>344</v>
      </c>
      <c r="H472" s="1">
        <f t="shared" si="274"/>
        <v>44611</v>
      </c>
      <c r="DH472" s="2">
        <f t="shared" si="275"/>
        <v>33.881778036807063</v>
      </c>
      <c r="DI472" s="1">
        <f t="shared" si="276"/>
        <v>2.5755979466947614</v>
      </c>
      <c r="DJ472" s="31">
        <f t="shared" si="277"/>
        <v>48.806348210082717</v>
      </c>
      <c r="DK472" s="27">
        <f t="shared" si="278"/>
        <v>13.965165542130865</v>
      </c>
      <c r="DL472" s="1">
        <f t="shared" si="279"/>
        <v>0.77111026428459351</v>
      </c>
      <c r="DM472" s="27" t="s">
        <v>544</v>
      </c>
    </row>
    <row r="473" spans="1:117" x14ac:dyDescent="0.2">
      <c r="A473" s="27" t="s">
        <v>268</v>
      </c>
      <c r="C473" s="47">
        <v>17622</v>
      </c>
      <c r="D473" s="51">
        <v>1152</v>
      </c>
      <c r="E473" s="51">
        <v>16486</v>
      </c>
      <c r="F473" s="51">
        <v>4602</v>
      </c>
      <c r="H473" s="1">
        <f>SUM(B473:G473)</f>
        <v>39862</v>
      </c>
      <c r="DH473" s="31">
        <f>100*C473/H473</f>
        <v>44.207515929958355</v>
      </c>
      <c r="DI473" s="1">
        <f>100*D473/H473</f>
        <v>2.8899703978726605</v>
      </c>
      <c r="DJ473" s="1">
        <f>100*E473/H473</f>
        <v>41.357684009833925</v>
      </c>
      <c r="DK473" s="1">
        <f>100*F473/H473</f>
        <v>11.544829662335056</v>
      </c>
      <c r="DL473" s="1">
        <f>100*G473/H473</f>
        <v>0</v>
      </c>
      <c r="DM473" s="27" t="s">
        <v>552</v>
      </c>
    </row>
    <row r="474" spans="1:117" x14ac:dyDescent="0.2">
      <c r="A474" s="27" t="s">
        <v>269</v>
      </c>
      <c r="C474" s="51">
        <v>16630</v>
      </c>
      <c r="D474" s="51">
        <v>1587</v>
      </c>
      <c r="E474" s="47">
        <v>19486</v>
      </c>
      <c r="F474" s="51">
        <v>5248</v>
      </c>
      <c r="G474" s="46">
        <v>274</v>
      </c>
      <c r="H474" s="1">
        <f>SUM(B474:G474)</f>
        <v>43225</v>
      </c>
      <c r="DH474" s="2">
        <f>100*C474/H474</f>
        <v>38.473105841526895</v>
      </c>
      <c r="DI474" s="1">
        <f>100*D474/H474</f>
        <v>3.6714864083285135</v>
      </c>
      <c r="DJ474" s="31">
        <f>100*E474/H474</f>
        <v>45.080393290919609</v>
      </c>
      <c r="DK474" s="27">
        <f>100*F474/H474</f>
        <v>12.141122035858878</v>
      </c>
      <c r="DL474" s="1">
        <f>100*G474/H474</f>
        <v>0.63389242336610763</v>
      </c>
      <c r="DM474" s="27" t="s">
        <v>641</v>
      </c>
    </row>
    <row r="475" spans="1:117" x14ac:dyDescent="0.2">
      <c r="A475" s="27" t="s">
        <v>242</v>
      </c>
      <c r="C475" s="51">
        <v>18255</v>
      </c>
      <c r="D475" s="51">
        <v>1768</v>
      </c>
      <c r="E475" s="47">
        <v>27355</v>
      </c>
      <c r="F475" s="51">
        <v>8311</v>
      </c>
      <c r="H475" s="1">
        <f>SUM(B475:G475)</f>
        <v>55689</v>
      </c>
      <c r="DH475" s="27">
        <f>100*C475/H475</f>
        <v>32.78026181112967</v>
      </c>
      <c r="DI475" s="1">
        <f>100*D475/H475</f>
        <v>3.1747741923898793</v>
      </c>
      <c r="DJ475" s="31">
        <f>100*E475/H475</f>
        <v>49.12101133078346</v>
      </c>
      <c r="DK475" s="1">
        <f>100*F475/H475</f>
        <v>14.923952665696996</v>
      </c>
      <c r="DL475" s="1">
        <f>100*G475/H475</f>
        <v>0</v>
      </c>
      <c r="DM475" s="27" t="s">
        <v>553</v>
      </c>
    </row>
    <row r="476" spans="1:117" x14ac:dyDescent="0.2">
      <c r="A476" s="2" t="s">
        <v>756</v>
      </c>
      <c r="C476" s="7">
        <f>SUM(C467:C475)</f>
        <v>121011</v>
      </c>
      <c r="D476" s="7">
        <f>SUM(D466:D475)</f>
        <v>19817</v>
      </c>
      <c r="E476" s="7">
        <f>SUM(E466:E475)</f>
        <v>201556</v>
      </c>
      <c r="F476" s="7">
        <f>SUM(F467:F475)</f>
        <v>106298</v>
      </c>
      <c r="G476" s="7">
        <f>SUM(G467:G475)</f>
        <v>3653</v>
      </c>
      <c r="H476" s="1">
        <f>SUM(B476:G476)</f>
        <v>452335</v>
      </c>
      <c r="BY476" s="1">
        <v>1</v>
      </c>
      <c r="CA476" s="1">
        <v>6</v>
      </c>
      <c r="CB476" s="1">
        <v>2</v>
      </c>
      <c r="CE476" s="1">
        <v>0</v>
      </c>
      <c r="CG476" s="1">
        <v>4</v>
      </c>
      <c r="CH476" s="1">
        <v>1</v>
      </c>
      <c r="CK476" s="1">
        <v>3</v>
      </c>
      <c r="CM476" s="1">
        <v>0</v>
      </c>
      <c r="CN476" s="1">
        <v>1</v>
      </c>
      <c r="CP476" s="2">
        <f>CE476+CK476</f>
        <v>3</v>
      </c>
      <c r="CQ476" s="2">
        <f>CF476+CL476</f>
        <v>0</v>
      </c>
      <c r="CR476" s="2">
        <f>CG476+CM476</f>
        <v>4</v>
      </c>
      <c r="CS476" s="2">
        <f>CH476+CN476</f>
        <v>2</v>
      </c>
      <c r="CV476" s="1">
        <f>9*C476/(B476+C476+D476+E476+F476)</f>
        <v>2.4273293780450298</v>
      </c>
      <c r="CW476" s="1">
        <f>9*D476/(B476+C476+D476+E476+F476)</f>
        <v>0.39750424576871818</v>
      </c>
      <c r="CX476" s="1">
        <f>9*E476/(B476+C476+D476+E476+F476)</f>
        <v>4.0429613846777892</v>
      </c>
      <c r="CY476" s="1">
        <f>9*F476/(B476+C476+D476+E476+F476)</f>
        <v>2.1322049915084627</v>
      </c>
      <c r="DH476" s="1">
        <f>100*C476/H476</f>
        <v>26.752517492566351</v>
      </c>
      <c r="DI476" s="1">
        <f>100*D476/H476</f>
        <v>4.3810450219417021</v>
      </c>
      <c r="DJ476" s="1">
        <f>100*E476/H476</f>
        <v>44.559010467905424</v>
      </c>
      <c r="DK476" s="1">
        <f>100*F476/H476</f>
        <v>23.499839720561088</v>
      </c>
      <c r="DL476" s="1">
        <f>100*G476/H476</f>
        <v>0.80758729702543464</v>
      </c>
      <c r="DM476" s="3" t="s">
        <v>769</v>
      </c>
    </row>
    <row r="477" spans="1:117" x14ac:dyDescent="0.2">
      <c r="A477" s="27"/>
      <c r="C477" s="51"/>
      <c r="D477" s="51"/>
      <c r="E477" s="47"/>
      <c r="F477" s="51"/>
      <c r="DH477" s="27"/>
      <c r="DI477" s="1"/>
      <c r="DJ477" s="31"/>
      <c r="DK477" s="1"/>
      <c r="DL477" s="1"/>
      <c r="DM477" s="27"/>
    </row>
    <row r="478" spans="1:117" x14ac:dyDescent="0.2">
      <c r="A478" s="27"/>
      <c r="C478" s="51"/>
      <c r="D478" s="51">
        <v>0</v>
      </c>
      <c r="E478" s="47"/>
      <c r="F478" s="51"/>
      <c r="G478" s="41"/>
      <c r="DH478" s="2"/>
      <c r="DI478" s="1"/>
      <c r="DJ478" s="31"/>
      <c r="DK478" s="27"/>
      <c r="DL478" s="1"/>
      <c r="DM478" s="27"/>
    </row>
    <row r="479" spans="1:117" x14ac:dyDescent="0.2">
      <c r="A479" s="27" t="s">
        <v>270</v>
      </c>
      <c r="C479" s="51">
        <v>10512</v>
      </c>
      <c r="D479" s="51">
        <v>2487</v>
      </c>
      <c r="E479" s="51">
        <v>15253</v>
      </c>
      <c r="F479" s="47">
        <v>22876</v>
      </c>
      <c r="G479" s="41">
        <v>1514</v>
      </c>
      <c r="H479" s="1">
        <f t="shared" si="274"/>
        <v>52642</v>
      </c>
      <c r="DH479" s="1">
        <f t="shared" si="275"/>
        <v>19.968846168458644</v>
      </c>
      <c r="DI479" s="1">
        <f t="shared" si="276"/>
        <v>4.7243645758139889</v>
      </c>
      <c r="DJ479" s="1">
        <f t="shared" si="277"/>
        <v>28.974962957334448</v>
      </c>
      <c r="DK479" s="31">
        <f t="shared" si="278"/>
        <v>43.45579575244102</v>
      </c>
      <c r="DL479" s="1">
        <f t="shared" si="279"/>
        <v>2.8760305459519016</v>
      </c>
      <c r="DM479" s="27" t="s">
        <v>543</v>
      </c>
    </row>
    <row r="480" spans="1:117" x14ac:dyDescent="0.2">
      <c r="A480" s="27" t="s">
        <v>244</v>
      </c>
      <c r="C480" s="51">
        <v>12441</v>
      </c>
      <c r="D480" s="51">
        <v>1306</v>
      </c>
      <c r="E480" s="51">
        <v>15547</v>
      </c>
      <c r="F480" s="47">
        <v>16094</v>
      </c>
      <c r="G480" s="46">
        <v>499</v>
      </c>
      <c r="H480" s="1">
        <f t="shared" si="274"/>
        <v>45887</v>
      </c>
      <c r="DH480" s="1">
        <f t="shared" si="275"/>
        <v>27.112254015298451</v>
      </c>
      <c r="DI480" s="1">
        <f t="shared" si="276"/>
        <v>2.8461219953363699</v>
      </c>
      <c r="DJ480" s="1">
        <f t="shared" si="277"/>
        <v>33.881055636672698</v>
      </c>
      <c r="DK480" s="31">
        <f t="shared" si="278"/>
        <v>35.073114389696428</v>
      </c>
      <c r="DL480" s="1">
        <f t="shared" si="279"/>
        <v>1.0874539629960556</v>
      </c>
      <c r="DM480" s="27" t="s">
        <v>548</v>
      </c>
    </row>
    <row r="481" spans="1:117" x14ac:dyDescent="0.2">
      <c r="A481" s="27" t="s">
        <v>271</v>
      </c>
      <c r="C481" s="51">
        <v>14612</v>
      </c>
      <c r="D481" s="51">
        <v>2765</v>
      </c>
      <c r="E481" s="47">
        <v>18938</v>
      </c>
      <c r="F481" s="51">
        <v>15537</v>
      </c>
      <c r="G481" s="41">
        <v>628</v>
      </c>
      <c r="H481" s="1">
        <f t="shared" si="274"/>
        <v>52480</v>
      </c>
      <c r="DH481" s="27">
        <f t="shared" si="275"/>
        <v>27.842987804878049</v>
      </c>
      <c r="DI481" s="1">
        <f t="shared" si="276"/>
        <v>5.2686737804878048</v>
      </c>
      <c r="DJ481" s="31">
        <f t="shared" si="277"/>
        <v>36.086128048780488</v>
      </c>
      <c r="DK481" s="27">
        <f t="shared" si="278"/>
        <v>29.605564024390244</v>
      </c>
      <c r="DL481" s="1">
        <f t="shared" si="279"/>
        <v>1.1966463414634145</v>
      </c>
      <c r="DM481" s="27" t="s">
        <v>577</v>
      </c>
    </row>
    <row r="482" spans="1:117" x14ac:dyDescent="0.2">
      <c r="A482" s="27" t="s">
        <v>113</v>
      </c>
      <c r="C482" s="51">
        <v>17301</v>
      </c>
      <c r="D482" s="51">
        <v>5350</v>
      </c>
      <c r="E482" s="47">
        <v>36458</v>
      </c>
      <c r="F482" s="51">
        <v>5015</v>
      </c>
      <c r="G482" s="41">
        <v>230</v>
      </c>
      <c r="H482" s="1">
        <f t="shared" si="274"/>
        <v>64354</v>
      </c>
      <c r="DH482" s="2">
        <f t="shared" si="275"/>
        <v>26.884109767846599</v>
      </c>
      <c r="DI482" s="1">
        <f t="shared" si="276"/>
        <v>8.3133915529726199</v>
      </c>
      <c r="DJ482" s="31">
        <f t="shared" si="277"/>
        <v>56.65226714734127</v>
      </c>
      <c r="DK482" s="1">
        <f t="shared" si="278"/>
        <v>7.7928333903098483</v>
      </c>
      <c r="DL482" s="1">
        <f t="shared" si="279"/>
        <v>0.35739814152966404</v>
      </c>
      <c r="DM482" s="27" t="s">
        <v>546</v>
      </c>
    </row>
    <row r="483" spans="1:117" x14ac:dyDescent="0.2">
      <c r="A483" s="27" t="s">
        <v>589</v>
      </c>
      <c r="C483" s="51">
        <v>17411</v>
      </c>
      <c r="D483" s="51">
        <v>5907</v>
      </c>
      <c r="E483" s="47">
        <v>36300</v>
      </c>
      <c r="F483" s="51">
        <v>6554</v>
      </c>
      <c r="G483" s="41">
        <v>286</v>
      </c>
      <c r="H483" s="1">
        <f t="shared" si="274"/>
        <v>66458</v>
      </c>
      <c r="BY483" s="12"/>
      <c r="CA483" s="12"/>
      <c r="CB483" s="12"/>
      <c r="CC483" s="12"/>
      <c r="CD483" s="12"/>
      <c r="CE483" s="12"/>
      <c r="CG483" s="12"/>
      <c r="CH483" s="12"/>
      <c r="CI483" s="12"/>
      <c r="CJ483" s="12"/>
      <c r="CK483" s="12"/>
      <c r="CL483" s="12"/>
      <c r="CM483" s="12"/>
      <c r="CN483" s="12"/>
      <c r="DH483" s="27">
        <f t="shared" si="275"/>
        <v>26.198501309097477</v>
      </c>
      <c r="DI483" s="2">
        <f t="shared" si="276"/>
        <v>8.8883204429865472</v>
      </c>
      <c r="DJ483" s="31">
        <f t="shared" si="277"/>
        <v>54.620963616118452</v>
      </c>
      <c r="DK483" s="1">
        <f t="shared" si="278"/>
        <v>9.8618676457311381</v>
      </c>
      <c r="DL483" s="1">
        <f t="shared" si="279"/>
        <v>0.43034698606638777</v>
      </c>
      <c r="DM483" s="27" t="s">
        <v>642</v>
      </c>
    </row>
    <row r="484" spans="1:117" x14ac:dyDescent="0.2">
      <c r="A484" s="27" t="s">
        <v>272</v>
      </c>
      <c r="C484" s="51">
        <v>16112</v>
      </c>
      <c r="D484" s="51">
        <v>1878</v>
      </c>
      <c r="E484" s="51">
        <v>16888</v>
      </c>
      <c r="F484" s="47">
        <v>19706</v>
      </c>
      <c r="G484" s="46">
        <v>83</v>
      </c>
      <c r="H484" s="1">
        <f>SUM(B484:G484)</f>
        <v>54667</v>
      </c>
      <c r="DH484" s="27">
        <f t="shared" si="275"/>
        <v>29.47299101834745</v>
      </c>
      <c r="DI484" s="1">
        <f t="shared" si="276"/>
        <v>3.4353449064334973</v>
      </c>
      <c r="DJ484" s="1">
        <f t="shared" si="277"/>
        <v>30.892494557960013</v>
      </c>
      <c r="DK484" s="31">
        <f t="shared" si="278"/>
        <v>36.047341174748937</v>
      </c>
      <c r="DL484" s="1">
        <f t="shared" si="279"/>
        <v>0.15182834251010666</v>
      </c>
      <c r="DM484" s="27" t="s">
        <v>625</v>
      </c>
    </row>
    <row r="485" spans="1:117" x14ac:dyDescent="0.2">
      <c r="A485" s="27" t="s">
        <v>273</v>
      </c>
      <c r="C485" s="51">
        <v>18083</v>
      </c>
      <c r="D485" s="51">
        <v>2076</v>
      </c>
      <c r="E485" s="47">
        <v>19938</v>
      </c>
      <c r="F485" s="51">
        <v>15400</v>
      </c>
      <c r="G485" s="45">
        <v>1014</v>
      </c>
      <c r="H485" s="1">
        <f>SUM(B485:G485)</f>
        <v>56511</v>
      </c>
      <c r="DH485" s="2">
        <f t="shared" si="275"/>
        <v>31.999079825166781</v>
      </c>
      <c r="DI485" s="1">
        <f t="shared" si="276"/>
        <v>3.6736210649254128</v>
      </c>
      <c r="DJ485" s="31">
        <f t="shared" si="277"/>
        <v>35.281626585974415</v>
      </c>
      <c r="DK485" s="1">
        <f t="shared" si="278"/>
        <v>27.251331599157687</v>
      </c>
      <c r="DL485" s="1">
        <f t="shared" si="279"/>
        <v>1.7943409247757074</v>
      </c>
      <c r="DM485" s="27" t="s">
        <v>547</v>
      </c>
    </row>
    <row r="486" spans="1:117" x14ac:dyDescent="0.2">
      <c r="A486" s="27" t="s">
        <v>274</v>
      </c>
      <c r="C486" s="51">
        <v>16373</v>
      </c>
      <c r="D486" s="51">
        <v>2202</v>
      </c>
      <c r="E486" s="47">
        <v>17673</v>
      </c>
      <c r="F486" s="51">
        <v>15450</v>
      </c>
      <c r="G486" s="46">
        <v>452</v>
      </c>
      <c r="H486" s="1">
        <f>SUM(B486:G486)</f>
        <v>52150</v>
      </c>
      <c r="DH486" s="27">
        <f t="shared" si="275"/>
        <v>31.395973154362416</v>
      </c>
      <c r="DI486" s="1">
        <f t="shared" si="276"/>
        <v>4.2224352828379672</v>
      </c>
      <c r="DJ486" s="31">
        <f t="shared" si="277"/>
        <v>33.888782358581018</v>
      </c>
      <c r="DK486" s="27">
        <f t="shared" si="278"/>
        <v>29.62607861936721</v>
      </c>
      <c r="DL486" s="1">
        <f t="shared" si="279"/>
        <v>0.86673058485139021</v>
      </c>
      <c r="DM486" s="27" t="s">
        <v>545</v>
      </c>
    </row>
    <row r="487" spans="1:117" x14ac:dyDescent="0.2">
      <c r="A487" s="32" t="s">
        <v>644</v>
      </c>
      <c r="C487" s="7">
        <f>SUM(C479:C486)</f>
        <v>122845</v>
      </c>
      <c r="D487" s="7">
        <f>SUM(D478:D486)</f>
        <v>23971</v>
      </c>
      <c r="E487" s="7">
        <f>SUM(E479:E486)</f>
        <v>176995</v>
      </c>
      <c r="F487" s="7">
        <f>SUM(F479:F486)</f>
        <v>116632</v>
      </c>
      <c r="G487" s="7">
        <f>SUM(G479:G486)</f>
        <v>4706</v>
      </c>
      <c r="H487" s="27">
        <f>SUM(B487:G487)</f>
        <v>445149</v>
      </c>
      <c r="BY487" s="27">
        <v>0</v>
      </c>
      <c r="BZ487" s="27"/>
      <c r="CA487" s="27">
        <v>5</v>
      </c>
      <c r="CB487" s="27">
        <v>3</v>
      </c>
      <c r="CC487" s="27"/>
      <c r="CD487" s="27"/>
      <c r="CE487" s="27">
        <v>0</v>
      </c>
      <c r="CF487" s="27">
        <v>0</v>
      </c>
      <c r="CG487" s="27">
        <v>3</v>
      </c>
      <c r="CH487" s="27">
        <v>2</v>
      </c>
      <c r="CI487" s="27"/>
      <c r="CJ487" s="27"/>
      <c r="CK487" s="27">
        <v>2</v>
      </c>
      <c r="CL487" s="27">
        <v>1</v>
      </c>
      <c r="CM487" s="27">
        <v>0</v>
      </c>
      <c r="CN487" s="27">
        <v>0</v>
      </c>
      <c r="CO487" s="27"/>
      <c r="CP487" s="2">
        <f>CE487+CK487</f>
        <v>2</v>
      </c>
      <c r="CQ487" s="2">
        <f>CF487+CL487</f>
        <v>1</v>
      </c>
      <c r="CR487" s="2">
        <f>CG487+CM487</f>
        <v>3</v>
      </c>
      <c r="CS487" s="2">
        <f>CH487+CN487</f>
        <v>2</v>
      </c>
      <c r="CT487" s="27"/>
      <c r="CU487" s="27"/>
      <c r="CV487" s="27">
        <f>8*C487/(C487+D487+E487+F487)</f>
        <v>2.2312989422013745</v>
      </c>
      <c r="CW487" s="27">
        <f>8*D487/(C487+D487+E487+F487)</f>
        <v>0.43539799701664006</v>
      </c>
      <c r="CX487" s="27">
        <f>8*E487/(C487+D487+E487+F487)</f>
        <v>3.2148541354953988</v>
      </c>
      <c r="CY487" s="27">
        <f>8*F487/(C487+D487+E487+F487)</f>
        <v>2.1184489252865863</v>
      </c>
      <c r="CZ487" s="27"/>
      <c r="DH487" s="1">
        <f t="shared" si="275"/>
        <v>27.596377842025927</v>
      </c>
      <c r="DI487" s="1">
        <f t="shared" si="276"/>
        <v>5.3849385262013394</v>
      </c>
      <c r="DJ487" s="1">
        <f t="shared" si="277"/>
        <v>39.760844121855826</v>
      </c>
      <c r="DK487" s="1">
        <f t="shared" si="278"/>
        <v>26.200665395182288</v>
      </c>
      <c r="DL487" s="1">
        <f t="shared" si="279"/>
        <v>1.057174114734617</v>
      </c>
      <c r="DM487" s="3" t="s">
        <v>25</v>
      </c>
    </row>
    <row r="488" spans="1:117" x14ac:dyDescent="0.2">
      <c r="A488" s="27" t="s">
        <v>25</v>
      </c>
      <c r="B488" s="27"/>
      <c r="C488" s="25"/>
      <c r="D488" s="25"/>
      <c r="E488" s="25"/>
      <c r="F488" s="25"/>
      <c r="G488" s="25"/>
      <c r="H488" s="27"/>
      <c r="BY488" s="27"/>
      <c r="BZ488" s="27"/>
      <c r="CA488" s="27"/>
      <c r="CB488" s="27"/>
      <c r="CC488" s="27"/>
      <c r="CD488" s="27"/>
      <c r="CE488" s="27"/>
      <c r="CF488" s="27"/>
      <c r="CG488" s="27"/>
      <c r="CH488" s="27"/>
      <c r="CI488" s="27"/>
      <c r="CJ488" s="27"/>
      <c r="CK488" s="27"/>
      <c r="CL488" s="27"/>
      <c r="CM488" s="27"/>
      <c r="CN488" s="27"/>
      <c r="CO488" s="27"/>
      <c r="CP488" s="2"/>
      <c r="CQ488" s="2"/>
      <c r="CR488" s="2"/>
      <c r="CS488" s="2"/>
      <c r="CT488" s="27"/>
      <c r="CU488" s="27"/>
      <c r="CV488" s="27"/>
      <c r="CW488" s="27"/>
      <c r="CX488" s="27"/>
      <c r="CY488" s="27"/>
      <c r="CZ488" s="27"/>
      <c r="DH488" s="1"/>
      <c r="DI488" s="1"/>
      <c r="DJ488" s="1"/>
      <c r="DK488" s="1"/>
      <c r="DL488" s="1"/>
    </row>
    <row r="489" spans="1:117" x14ac:dyDescent="0.2">
      <c r="C489" s="27"/>
      <c r="D489" s="27">
        <v>0</v>
      </c>
      <c r="E489" s="27"/>
      <c r="F489" s="27"/>
      <c r="BY489" s="12" t="s">
        <v>16</v>
      </c>
      <c r="BZ489" s="1" t="s">
        <v>17</v>
      </c>
      <c r="CA489" s="12" t="s">
        <v>18</v>
      </c>
      <c r="CB489" s="12" t="s">
        <v>19</v>
      </c>
      <c r="CC489" s="12" t="s">
        <v>20</v>
      </c>
      <c r="CD489" s="12"/>
      <c r="CE489" s="12" t="s">
        <v>16</v>
      </c>
      <c r="CF489" s="1" t="s">
        <v>17</v>
      </c>
      <c r="CG489" s="12" t="s">
        <v>18</v>
      </c>
      <c r="CH489" s="12" t="s">
        <v>19</v>
      </c>
      <c r="CI489" s="12" t="s">
        <v>21</v>
      </c>
      <c r="CJ489" s="12"/>
      <c r="CK489" s="12" t="s">
        <v>22</v>
      </c>
      <c r="CL489" s="12" t="s">
        <v>17</v>
      </c>
      <c r="CM489" s="12" t="s">
        <v>11</v>
      </c>
      <c r="CN489" s="12" t="s">
        <v>12</v>
      </c>
      <c r="CP489" s="17" t="s">
        <v>16</v>
      </c>
      <c r="CQ489" s="17" t="s">
        <v>23</v>
      </c>
      <c r="CR489" s="17" t="s">
        <v>18</v>
      </c>
      <c r="CS489" s="17" t="s">
        <v>19</v>
      </c>
      <c r="CT489" s="17" t="s">
        <v>20</v>
      </c>
      <c r="DH489" s="17" t="s">
        <v>16</v>
      </c>
      <c r="DI489" s="17" t="s">
        <v>23</v>
      </c>
      <c r="DJ489" s="17" t="s">
        <v>18</v>
      </c>
      <c r="DK489" s="17" t="s">
        <v>19</v>
      </c>
      <c r="DL489" s="33" t="s">
        <v>13</v>
      </c>
    </row>
    <row r="490" spans="1:117" x14ac:dyDescent="0.2">
      <c r="A490" s="27" t="s">
        <v>275</v>
      </c>
      <c r="C490" s="51">
        <v>8556</v>
      </c>
      <c r="D490" s="51">
        <v>1493</v>
      </c>
      <c r="E490" s="47">
        <v>19471</v>
      </c>
      <c r="F490" s="51">
        <v>12992</v>
      </c>
      <c r="G490" s="41">
        <v>686</v>
      </c>
      <c r="H490" s="1">
        <f t="shared" ref="H490:H502" si="280">SUM(B490:G490)</f>
        <v>43198</v>
      </c>
      <c r="DH490" s="27">
        <f t="shared" ref="DH490:DH501" si="281">100*C490/H490</f>
        <v>19.806472521876014</v>
      </c>
      <c r="DI490" s="1">
        <f t="shared" ref="DI490:DI501" si="282">100*D490/H490</f>
        <v>3.4561785267836473</v>
      </c>
      <c r="DJ490" s="31">
        <f t="shared" ref="DJ490:DJ501" si="283">100*E490/H490</f>
        <v>45.073846011389413</v>
      </c>
      <c r="DK490" s="2">
        <f t="shared" ref="DK490:DK501" si="284">100*F490/H490</f>
        <v>30.075466456780408</v>
      </c>
      <c r="DL490" s="1">
        <f t="shared" ref="DL490:DL499" si="285">100*G490/H490</f>
        <v>1.5880364831705172</v>
      </c>
      <c r="DM490" s="27" t="s">
        <v>554</v>
      </c>
    </row>
    <row r="491" spans="1:117" x14ac:dyDescent="0.2">
      <c r="A491" s="27" t="s">
        <v>276</v>
      </c>
      <c r="C491" s="51">
        <v>6978</v>
      </c>
      <c r="D491" s="23">
        <v>975</v>
      </c>
      <c r="E491" s="47">
        <v>24869</v>
      </c>
      <c r="F491" s="51">
        <v>11602</v>
      </c>
      <c r="G491" s="41"/>
      <c r="H491" s="1">
        <f t="shared" si="280"/>
        <v>44424</v>
      </c>
      <c r="DH491" s="1">
        <f t="shared" si="281"/>
        <v>15.707725553754727</v>
      </c>
      <c r="DI491" s="1">
        <f t="shared" si="282"/>
        <v>2.1947595894111291</v>
      </c>
      <c r="DJ491" s="31">
        <f t="shared" si="283"/>
        <v>55.981001260579866</v>
      </c>
      <c r="DK491" s="2">
        <f t="shared" si="284"/>
        <v>26.116513596254276</v>
      </c>
      <c r="DL491" s="1">
        <f t="shared" si="285"/>
        <v>0</v>
      </c>
      <c r="DM491" s="27" t="s">
        <v>555</v>
      </c>
    </row>
    <row r="492" spans="1:117" x14ac:dyDescent="0.2">
      <c r="A492" s="27" t="s">
        <v>247</v>
      </c>
      <c r="C492" s="51">
        <v>14275</v>
      </c>
      <c r="D492" s="51">
        <v>1154</v>
      </c>
      <c r="E492" s="47">
        <v>22871</v>
      </c>
      <c r="F492" s="51">
        <v>10463</v>
      </c>
      <c r="G492" s="41"/>
      <c r="H492" s="1">
        <f t="shared" si="280"/>
        <v>48763</v>
      </c>
      <c r="DH492" s="27">
        <f t="shared" si="281"/>
        <v>29.27424481676681</v>
      </c>
      <c r="DI492" s="1">
        <f t="shared" si="282"/>
        <v>2.3665484076041259</v>
      </c>
      <c r="DJ492" s="31">
        <f t="shared" si="283"/>
        <v>46.902364497672416</v>
      </c>
      <c r="DK492" s="27">
        <f t="shared" si="284"/>
        <v>21.456842277956646</v>
      </c>
      <c r="DL492" s="1">
        <f t="shared" si="285"/>
        <v>0</v>
      </c>
      <c r="DM492" s="27" t="s">
        <v>556</v>
      </c>
    </row>
    <row r="493" spans="1:117" x14ac:dyDescent="0.2">
      <c r="A493" s="27" t="s">
        <v>246</v>
      </c>
      <c r="C493" s="51">
        <v>18800</v>
      </c>
      <c r="D493" s="51">
        <v>2195</v>
      </c>
      <c r="E493" s="47">
        <v>24617</v>
      </c>
      <c r="F493" s="51">
        <v>8463</v>
      </c>
      <c r="G493" s="41"/>
      <c r="H493" s="1">
        <f t="shared" si="280"/>
        <v>54075</v>
      </c>
      <c r="DH493" s="1">
        <f t="shared" si="281"/>
        <v>34.766527970411467</v>
      </c>
      <c r="DI493" s="1">
        <f t="shared" si="282"/>
        <v>4.0591770688858064</v>
      </c>
      <c r="DJ493" s="31">
        <f t="shared" si="283"/>
        <v>45.523809523809526</v>
      </c>
      <c r="DK493" s="1">
        <f t="shared" si="284"/>
        <v>15.650485436893204</v>
      </c>
      <c r="DL493" s="1">
        <f t="shared" si="285"/>
        <v>0</v>
      </c>
      <c r="DM493" s="30" t="s">
        <v>557</v>
      </c>
    </row>
    <row r="494" spans="1:117" x14ac:dyDescent="0.2">
      <c r="A494" s="27" t="s">
        <v>277</v>
      </c>
      <c r="C494" s="47">
        <v>24934</v>
      </c>
      <c r="D494" s="51">
        <v>1938</v>
      </c>
      <c r="E494" s="51">
        <v>23495</v>
      </c>
      <c r="F494" s="51">
        <v>5895</v>
      </c>
      <c r="G494" s="40">
        <v>369</v>
      </c>
      <c r="H494" s="1">
        <f t="shared" si="280"/>
        <v>56631</v>
      </c>
      <c r="DH494" s="31">
        <f t="shared" si="281"/>
        <v>44.028888771167736</v>
      </c>
      <c r="DI494" s="27">
        <f t="shared" si="282"/>
        <v>3.4221539439529587</v>
      </c>
      <c r="DJ494" s="27">
        <f t="shared" si="283"/>
        <v>41.487877664176864</v>
      </c>
      <c r="DK494" s="1">
        <f t="shared" si="284"/>
        <v>10.409493033850717</v>
      </c>
      <c r="DL494" s="1">
        <f t="shared" si="285"/>
        <v>0.65158658685172433</v>
      </c>
      <c r="DM494" s="27" t="s">
        <v>558</v>
      </c>
    </row>
    <row r="495" spans="1:117" x14ac:dyDescent="0.2">
      <c r="A495" s="27" t="s">
        <v>278</v>
      </c>
      <c r="C495" s="47">
        <v>27333</v>
      </c>
      <c r="D495" s="51">
        <v>2644</v>
      </c>
      <c r="E495" s="51">
        <v>21894</v>
      </c>
      <c r="F495" s="51">
        <v>7490</v>
      </c>
      <c r="G495" s="46">
        <v>535</v>
      </c>
      <c r="H495" s="1">
        <f t="shared" si="280"/>
        <v>59896</v>
      </c>
      <c r="DH495" s="3">
        <f t="shared" si="281"/>
        <v>45.634099105115531</v>
      </c>
      <c r="DI495" s="1">
        <f t="shared" si="282"/>
        <v>4.4143181514625347</v>
      </c>
      <c r="DJ495" s="1">
        <f t="shared" si="283"/>
        <v>36.553359155870176</v>
      </c>
      <c r="DK495" s="1">
        <f t="shared" si="284"/>
        <v>12.505008681714973</v>
      </c>
      <c r="DL495" s="1">
        <f t="shared" si="285"/>
        <v>0.89321490583678376</v>
      </c>
      <c r="DM495" s="27" t="s">
        <v>551</v>
      </c>
    </row>
    <row r="496" spans="1:117" x14ac:dyDescent="0.2">
      <c r="A496" s="27" t="s">
        <v>119</v>
      </c>
      <c r="C496" s="47">
        <v>23229</v>
      </c>
      <c r="D496" s="51">
        <v>2416</v>
      </c>
      <c r="E496" s="51">
        <v>15777</v>
      </c>
      <c r="F496" s="51">
        <v>6593</v>
      </c>
      <c r="G496" s="46">
        <v>109</v>
      </c>
      <c r="H496" s="1">
        <f t="shared" si="280"/>
        <v>48124</v>
      </c>
      <c r="DH496" s="31">
        <f t="shared" si="281"/>
        <v>48.269054941401379</v>
      </c>
      <c r="DI496" s="27">
        <f t="shared" si="282"/>
        <v>5.0203640595129251</v>
      </c>
      <c r="DJ496" s="1">
        <f t="shared" si="283"/>
        <v>32.784057850552742</v>
      </c>
      <c r="DK496" s="1">
        <f t="shared" si="284"/>
        <v>13.700024935583077</v>
      </c>
      <c r="DL496" s="1">
        <f t="shared" si="285"/>
        <v>0.22649821294987948</v>
      </c>
      <c r="DM496" s="27" t="s">
        <v>550</v>
      </c>
    </row>
    <row r="497" spans="1:117" x14ac:dyDescent="0.2">
      <c r="A497" s="27" t="s">
        <v>245</v>
      </c>
      <c r="C497" s="51">
        <v>15587</v>
      </c>
      <c r="D497" s="51">
        <v>2293</v>
      </c>
      <c r="E497" s="47">
        <v>16625</v>
      </c>
      <c r="F497" s="51">
        <v>9174</v>
      </c>
      <c r="G497" s="41">
        <v>972</v>
      </c>
      <c r="H497" s="1">
        <f t="shared" si="280"/>
        <v>44651</v>
      </c>
      <c r="DH497" s="1">
        <f t="shared" si="281"/>
        <v>34.908512687285842</v>
      </c>
      <c r="DI497" s="27">
        <f t="shared" si="282"/>
        <v>5.1353833060849698</v>
      </c>
      <c r="DJ497" s="31">
        <f t="shared" si="283"/>
        <v>37.233208662739919</v>
      </c>
      <c r="DK497" s="1">
        <f t="shared" si="284"/>
        <v>20.546012407336903</v>
      </c>
      <c r="DL497" s="1">
        <f t="shared" si="285"/>
        <v>2.176882936552373</v>
      </c>
      <c r="DM497" s="27" t="s">
        <v>549</v>
      </c>
    </row>
    <row r="498" spans="1:117" x14ac:dyDescent="0.2">
      <c r="A498" s="27" t="s">
        <v>267</v>
      </c>
      <c r="C498" s="47">
        <v>21445</v>
      </c>
      <c r="D498" s="51">
        <v>2386</v>
      </c>
      <c r="E498" s="51">
        <v>17114</v>
      </c>
      <c r="F498" s="51">
        <v>9218</v>
      </c>
      <c r="G498" s="41">
        <v>498</v>
      </c>
      <c r="H498" s="1">
        <f t="shared" si="280"/>
        <v>50661</v>
      </c>
      <c r="DH498" s="31">
        <f t="shared" si="281"/>
        <v>42.330392214918774</v>
      </c>
      <c r="DI498" s="1">
        <f t="shared" si="282"/>
        <v>4.7097372732476659</v>
      </c>
      <c r="DJ498" s="1">
        <f t="shared" si="283"/>
        <v>33.781409762934011</v>
      </c>
      <c r="DK498" s="27">
        <f t="shared" si="284"/>
        <v>18.195456070744754</v>
      </c>
      <c r="DL498" s="1">
        <f t="shared" si="285"/>
        <v>0.98300467815479364</v>
      </c>
      <c r="DM498" s="28" t="s">
        <v>559</v>
      </c>
    </row>
    <row r="499" spans="1:117" x14ac:dyDescent="0.2">
      <c r="A499" s="32" t="s">
        <v>757</v>
      </c>
      <c r="C499" s="7">
        <f>SUM(C490:C498)</f>
        <v>161137</v>
      </c>
      <c r="D499" s="7">
        <f>SUM(D489:D498)</f>
        <v>17494</v>
      </c>
      <c r="E499" s="7">
        <f>SUM(E489:E498)</f>
        <v>186733</v>
      </c>
      <c r="F499" s="7">
        <f>SUM(F490:F498)</f>
        <v>81890</v>
      </c>
      <c r="G499" s="7">
        <f>SUM(G490:G498)</f>
        <v>3169</v>
      </c>
      <c r="H499" s="1">
        <f>SUM(B499:G499)</f>
        <v>450423</v>
      </c>
      <c r="BY499" s="1">
        <v>4</v>
      </c>
      <c r="CA499" s="1">
        <v>5</v>
      </c>
      <c r="CB499" s="1">
        <v>0</v>
      </c>
      <c r="CE499" s="1">
        <v>2</v>
      </c>
      <c r="CG499" s="1">
        <v>3</v>
      </c>
      <c r="CH499" s="1">
        <v>0</v>
      </c>
      <c r="CK499" s="1">
        <v>1</v>
      </c>
      <c r="CM499" s="1">
        <v>1</v>
      </c>
      <c r="CN499" s="1">
        <v>2</v>
      </c>
      <c r="CP499" s="2">
        <f>CE499+CK499</f>
        <v>3</v>
      </c>
      <c r="CQ499" s="2">
        <f>CF499+CL499</f>
        <v>0</v>
      </c>
      <c r="CR499" s="2">
        <f>CG499+CM499</f>
        <v>4</v>
      </c>
      <c r="CS499" s="2">
        <f>CH499+CN499</f>
        <v>2</v>
      </c>
      <c r="CV499" s="1">
        <f>9*C499/(B499+C499+D499+E499+F499)</f>
        <v>3.2425266179844114</v>
      </c>
      <c r="CW499" s="1">
        <f>9*D499/(B499+C499+D499+E499+F499)</f>
        <v>0.35202815402433518</v>
      </c>
      <c r="CX499" s="1">
        <f>9*E499/(B499+C499+D499+E499+F499)</f>
        <v>3.7575896470461974</v>
      </c>
      <c r="CY499" s="1">
        <f>9*F499/(B499+C499+D499+E499+F499)</f>
        <v>1.6478555809450559</v>
      </c>
      <c r="DH499" s="1">
        <f t="shared" si="281"/>
        <v>35.774594103764684</v>
      </c>
      <c r="DI499" s="1">
        <f t="shared" si="282"/>
        <v>3.8839046851515131</v>
      </c>
      <c r="DJ499" s="1">
        <f t="shared" si="283"/>
        <v>41.457252404961558</v>
      </c>
      <c r="DK499" s="1">
        <f t="shared" si="284"/>
        <v>18.180687931122524</v>
      </c>
      <c r="DL499" s="1">
        <f t="shared" si="285"/>
        <v>0.70356087499972253</v>
      </c>
      <c r="DM499" s="3" t="s">
        <v>769</v>
      </c>
    </row>
    <row r="500" spans="1:117" x14ac:dyDescent="0.2">
      <c r="A500" s="32"/>
      <c r="C500" s="7"/>
      <c r="D500" s="7"/>
      <c r="E500" s="7"/>
      <c r="F500" s="7"/>
      <c r="G500" s="7"/>
      <c r="CP500" s="2"/>
      <c r="CQ500" s="2"/>
      <c r="CR500" s="2"/>
      <c r="CS500" s="2"/>
      <c r="DH500" s="1"/>
      <c r="DI500" s="1"/>
      <c r="DJ500" s="1"/>
      <c r="DK500" s="1"/>
      <c r="DL500" s="1"/>
      <c r="DM500" s="3"/>
    </row>
    <row r="501" spans="1:117" x14ac:dyDescent="0.2">
      <c r="A501" s="2" t="s">
        <v>812</v>
      </c>
      <c r="C501" s="25">
        <f>SUM(C476,C487,C490:C495)</f>
        <v>344732</v>
      </c>
      <c r="D501" s="25">
        <f t="shared" ref="D501:G501" si="286">SUM(D476,D487,D490:D495)</f>
        <v>54187</v>
      </c>
      <c r="E501" s="25">
        <f t="shared" si="286"/>
        <v>515768</v>
      </c>
      <c r="F501" s="25">
        <f t="shared" si="286"/>
        <v>279835</v>
      </c>
      <c r="G501" s="25">
        <f t="shared" si="286"/>
        <v>9949</v>
      </c>
      <c r="H501" s="1">
        <f t="shared" si="280"/>
        <v>1204471</v>
      </c>
      <c r="BY501" s="1">
        <v>3</v>
      </c>
      <c r="CA501" s="1">
        <v>15</v>
      </c>
      <c r="CB501" s="1">
        <v>5</v>
      </c>
      <c r="CP501" s="2">
        <v>7</v>
      </c>
      <c r="CQ501" s="2">
        <v>1</v>
      </c>
      <c r="CR501" s="2">
        <v>10</v>
      </c>
      <c r="CS501" s="2">
        <v>5</v>
      </c>
      <c r="CV501" s="27">
        <f>23*C501/(C501+D501+E501+F501)</f>
        <v>6.6376642707292124</v>
      </c>
      <c r="CW501" s="27">
        <f>23*D501/(C501+D501+E501+F501)</f>
        <v>1.0433470459313432</v>
      </c>
      <c r="CX501" s="27">
        <f>23*E501/(C501+D501+E501+F501)</f>
        <v>9.93088783630607</v>
      </c>
      <c r="CY501" s="27">
        <f>23*F501/(C501+D501+E501+F501)</f>
        <v>5.3881008470333738</v>
      </c>
      <c r="CZ501" s="27"/>
      <c r="DH501" s="1">
        <f t="shared" si="281"/>
        <v>28.621029480992071</v>
      </c>
      <c r="DI501" s="1">
        <f t="shared" si="282"/>
        <v>4.4988214743235826</v>
      </c>
      <c r="DJ501" s="1">
        <f t="shared" si="283"/>
        <v>42.821122301823792</v>
      </c>
      <c r="DK501" s="1">
        <f t="shared" si="284"/>
        <v>23.233020969371616</v>
      </c>
      <c r="DL501" s="1"/>
      <c r="DM501" s="3"/>
    </row>
    <row r="502" spans="1:117" x14ac:dyDescent="0.2">
      <c r="A502" s="2" t="s">
        <v>817</v>
      </c>
      <c r="C502" s="25">
        <f>SUM(C476,C487,C499)</f>
        <v>404993</v>
      </c>
      <c r="D502" s="25">
        <f t="shared" ref="D502:G502" si="287">SUM(D476,D487,D499)</f>
        <v>61282</v>
      </c>
      <c r="E502" s="25">
        <f t="shared" si="287"/>
        <v>565284</v>
      </c>
      <c r="F502" s="25">
        <f t="shared" si="287"/>
        <v>304820</v>
      </c>
      <c r="G502" s="25">
        <f t="shared" si="287"/>
        <v>11528</v>
      </c>
      <c r="H502" s="1">
        <f t="shared" si="280"/>
        <v>1347907</v>
      </c>
      <c r="BY502" s="25">
        <f t="shared" ref="BY502:CS502" si="288">SUM(BY476,BY487,BY499)</f>
        <v>5</v>
      </c>
      <c r="BZ502" s="25">
        <f t="shared" si="288"/>
        <v>0</v>
      </c>
      <c r="CA502" s="25">
        <f t="shared" si="288"/>
        <v>16</v>
      </c>
      <c r="CB502" s="25">
        <f t="shared" si="288"/>
        <v>5</v>
      </c>
      <c r="CC502" s="25">
        <f t="shared" si="288"/>
        <v>0</v>
      </c>
      <c r="CD502" s="25">
        <f t="shared" si="288"/>
        <v>0</v>
      </c>
      <c r="CE502" s="25">
        <f t="shared" si="288"/>
        <v>2</v>
      </c>
      <c r="CF502" s="25">
        <f t="shared" si="288"/>
        <v>0</v>
      </c>
      <c r="CG502" s="25">
        <f t="shared" si="288"/>
        <v>10</v>
      </c>
      <c r="CH502" s="25">
        <f t="shared" si="288"/>
        <v>3</v>
      </c>
      <c r="CI502" s="25">
        <f t="shared" si="288"/>
        <v>0</v>
      </c>
      <c r="CJ502" s="25">
        <f t="shared" si="288"/>
        <v>0</v>
      </c>
      <c r="CK502" s="25">
        <f t="shared" si="288"/>
        <v>6</v>
      </c>
      <c r="CL502" s="25">
        <f t="shared" si="288"/>
        <v>1</v>
      </c>
      <c r="CM502" s="25">
        <f t="shared" si="288"/>
        <v>1</v>
      </c>
      <c r="CN502" s="25">
        <f t="shared" si="288"/>
        <v>3</v>
      </c>
      <c r="CO502" s="25">
        <f t="shared" si="288"/>
        <v>0</v>
      </c>
      <c r="CP502" s="25">
        <f t="shared" si="288"/>
        <v>8</v>
      </c>
      <c r="CQ502" s="25">
        <f t="shared" si="288"/>
        <v>1</v>
      </c>
      <c r="CR502" s="25">
        <f t="shared" si="288"/>
        <v>11</v>
      </c>
      <c r="CS502" s="25">
        <f t="shared" si="288"/>
        <v>6</v>
      </c>
      <c r="CV502" s="27">
        <f>26*C502/(C502+D502+E502+F502)</f>
        <v>7.8793650603608709</v>
      </c>
      <c r="CW502" s="27">
        <f>26*D502/(C502+D502+E502+F502)</f>
        <v>1.1922755445872766</v>
      </c>
      <c r="CX502" s="27">
        <f>26*E502/(C502+D502+E502+F502)</f>
        <v>10.99791601035335</v>
      </c>
      <c r="CY502" s="27">
        <f>26*F502/(C502+D502+E502+F502)</f>
        <v>5.9304433846985027</v>
      </c>
      <c r="CZ502" s="27"/>
      <c r="DH502" s="1"/>
      <c r="DI502" s="1"/>
      <c r="DJ502" s="1"/>
      <c r="DK502" s="1"/>
      <c r="DL502" s="1"/>
      <c r="DM502" s="3"/>
    </row>
    <row r="503" spans="1:117" x14ac:dyDescent="0.2">
      <c r="C503" s="12" t="s">
        <v>9</v>
      </c>
      <c r="D503" s="12" t="s">
        <v>10</v>
      </c>
      <c r="E503" s="12" t="s">
        <v>11</v>
      </c>
      <c r="F503" s="12" t="s">
        <v>12</v>
      </c>
      <c r="G503" s="12" t="s">
        <v>13</v>
      </c>
      <c r="H503" s="12" t="s">
        <v>14</v>
      </c>
      <c r="BX503" s="2" t="s">
        <v>146</v>
      </c>
      <c r="CE503" s="1" t="s">
        <v>29</v>
      </c>
      <c r="CK503" s="1" t="s">
        <v>43</v>
      </c>
      <c r="CU503" s="1" t="s">
        <v>15</v>
      </c>
      <c r="CV503" s="1" t="s">
        <v>22</v>
      </c>
      <c r="CW503" s="1" t="s">
        <v>17</v>
      </c>
      <c r="CX503" s="1" t="s">
        <v>11</v>
      </c>
      <c r="CY503" s="1" t="s">
        <v>12</v>
      </c>
      <c r="DA503" s="1" t="s">
        <v>15</v>
      </c>
      <c r="DB503" s="1" t="s">
        <v>22</v>
      </c>
      <c r="DC503" s="1" t="s">
        <v>17</v>
      </c>
      <c r="DD503" s="1" t="s">
        <v>11</v>
      </c>
      <c r="DE503" s="1" t="s">
        <v>12</v>
      </c>
      <c r="DF503" s="1" t="s">
        <v>21</v>
      </c>
      <c r="DG503" s="1" t="s">
        <v>15</v>
      </c>
      <c r="DH503" s="1" t="s">
        <v>22</v>
      </c>
      <c r="DI503" s="1" t="s">
        <v>17</v>
      </c>
      <c r="DJ503" s="1" t="s">
        <v>11</v>
      </c>
      <c r="DK503" s="1" t="s">
        <v>12</v>
      </c>
      <c r="DL503" s="1" t="s">
        <v>13</v>
      </c>
    </row>
    <row r="504" spans="1:117" x14ac:dyDescent="0.2">
      <c r="C504" s="12"/>
      <c r="D504" s="12">
        <v>0</v>
      </c>
      <c r="E504" s="44">
        <v>0</v>
      </c>
      <c r="F504" s="12"/>
      <c r="G504" s="12"/>
      <c r="H504" s="12"/>
      <c r="BX504" s="2"/>
      <c r="DG504" s="1"/>
      <c r="DH504" s="1"/>
      <c r="DI504" s="1"/>
      <c r="DJ504" s="1"/>
      <c r="DK504" s="1"/>
      <c r="DL504" s="1"/>
    </row>
    <row r="505" spans="1:117" x14ac:dyDescent="0.2">
      <c r="A505" s="27" t="s">
        <v>248</v>
      </c>
      <c r="C505" s="45">
        <v>10936</v>
      </c>
      <c r="D505" s="45">
        <v>1605</v>
      </c>
      <c r="E505" s="45">
        <v>8257</v>
      </c>
      <c r="F505" s="47">
        <v>22531</v>
      </c>
      <c r="G505" s="46">
        <v>780</v>
      </c>
      <c r="H505" s="1">
        <f t="shared" ref="H505:H528" si="289">SUM(B505:G505)</f>
        <v>44109</v>
      </c>
      <c r="DH505" s="1">
        <f t="shared" ref="DH505:DH514" si="290">100*C505/H505</f>
        <v>24.793126119386066</v>
      </c>
      <c r="DI505" s="1">
        <f t="shared" ref="DI505:DI514" si="291">100*D505/H505</f>
        <v>3.638713187784806</v>
      </c>
      <c r="DJ505" s="1">
        <f t="shared" ref="DJ505:DJ514" si="292">100*E505/H505</f>
        <v>18.719535695663016</v>
      </c>
      <c r="DK505" s="31">
        <f t="shared" ref="DK505:DK514" si="293">100*F505/H505</f>
        <v>51.080278401233308</v>
      </c>
      <c r="DL505" s="1">
        <f t="shared" ref="DL505:DL514" si="294">100*G505/H505</f>
        <v>1.7683465959328029</v>
      </c>
      <c r="DM505" s="27" t="s">
        <v>254</v>
      </c>
    </row>
    <row r="506" spans="1:117" x14ac:dyDescent="0.2">
      <c r="A506" s="27" t="s">
        <v>249</v>
      </c>
      <c r="C506" s="47">
        <v>19688</v>
      </c>
      <c r="D506" s="45">
        <v>1860</v>
      </c>
      <c r="E506" s="45">
        <v>16921</v>
      </c>
      <c r="F506" s="45">
        <v>13879</v>
      </c>
      <c r="G506" s="40">
        <v>1386</v>
      </c>
      <c r="H506" s="1">
        <f t="shared" si="289"/>
        <v>53734</v>
      </c>
      <c r="DH506" s="31">
        <f t="shared" si="290"/>
        <v>36.639743923772656</v>
      </c>
      <c r="DI506" s="1">
        <f t="shared" si="291"/>
        <v>3.4614955149439832</v>
      </c>
      <c r="DJ506" s="2">
        <f t="shared" si="292"/>
        <v>31.49030409051997</v>
      </c>
      <c r="DK506" s="1">
        <f t="shared" si="293"/>
        <v>25.829084006401906</v>
      </c>
      <c r="DL506" s="1">
        <f t="shared" si="294"/>
        <v>2.5793724643614842</v>
      </c>
      <c r="DM506" s="27" t="s">
        <v>561</v>
      </c>
    </row>
    <row r="507" spans="1:117" x14ac:dyDescent="0.2">
      <c r="A507" s="27" t="s">
        <v>330</v>
      </c>
      <c r="C507" s="47">
        <v>27237</v>
      </c>
      <c r="D507" s="45">
        <v>2672</v>
      </c>
      <c r="E507" s="45">
        <v>12913</v>
      </c>
      <c r="F507" s="51">
        <v>8014</v>
      </c>
      <c r="G507" s="41">
        <v>1023</v>
      </c>
      <c r="H507" s="1">
        <f t="shared" si="289"/>
        <v>51859</v>
      </c>
      <c r="DH507" s="31">
        <f t="shared" si="290"/>
        <v>52.521259569216532</v>
      </c>
      <c r="DI507" s="1">
        <f t="shared" si="291"/>
        <v>5.1524325575117143</v>
      </c>
      <c r="DJ507" s="1">
        <f t="shared" si="292"/>
        <v>24.900210185310168</v>
      </c>
      <c r="DK507" s="1">
        <f t="shared" si="293"/>
        <v>15.453441061339401</v>
      </c>
      <c r="DL507" s="1">
        <f t="shared" si="294"/>
        <v>1.972656626622187</v>
      </c>
      <c r="DM507" s="27" t="s">
        <v>562</v>
      </c>
    </row>
    <row r="508" spans="1:117" x14ac:dyDescent="0.2">
      <c r="A508" s="27" t="s">
        <v>250</v>
      </c>
      <c r="C508" s="47">
        <v>24595</v>
      </c>
      <c r="D508" s="45">
        <v>2489</v>
      </c>
      <c r="E508" s="45">
        <v>21215</v>
      </c>
      <c r="F508" s="51">
        <v>21466</v>
      </c>
      <c r="G508" s="41"/>
      <c r="H508" s="1">
        <f t="shared" si="289"/>
        <v>69765</v>
      </c>
      <c r="DH508" s="31">
        <f t="shared" si="290"/>
        <v>35.254067225686235</v>
      </c>
      <c r="DI508" s="1">
        <f t="shared" si="291"/>
        <v>3.5676915358704222</v>
      </c>
      <c r="DJ508" s="1">
        <f t="shared" si="292"/>
        <v>30.409230989751308</v>
      </c>
      <c r="DK508" s="27">
        <f t="shared" si="293"/>
        <v>30.769010248692037</v>
      </c>
      <c r="DL508" s="1">
        <f t="shared" si="294"/>
        <v>0</v>
      </c>
      <c r="DM508" s="27" t="s">
        <v>560</v>
      </c>
    </row>
    <row r="509" spans="1:117" x14ac:dyDescent="0.2">
      <c r="A509" s="27" t="s">
        <v>329</v>
      </c>
      <c r="C509" s="47">
        <v>27490</v>
      </c>
      <c r="D509" s="45">
        <v>3608</v>
      </c>
      <c r="E509" s="45">
        <v>20949</v>
      </c>
      <c r="F509" s="51">
        <v>17907</v>
      </c>
      <c r="H509" s="1">
        <f t="shared" si="289"/>
        <v>69954</v>
      </c>
      <c r="DH509" s="31">
        <f t="shared" si="290"/>
        <v>39.297252480201273</v>
      </c>
      <c r="DI509" s="27">
        <f t="shared" si="291"/>
        <v>5.1576750436000802</v>
      </c>
      <c r="DJ509" s="1">
        <f t="shared" si="292"/>
        <v>29.946822197444035</v>
      </c>
      <c r="DK509" s="1">
        <f t="shared" si="293"/>
        <v>25.598250278754609</v>
      </c>
      <c r="DL509" s="1">
        <f t="shared" si="294"/>
        <v>0</v>
      </c>
      <c r="DM509" s="27" t="s">
        <v>713</v>
      </c>
    </row>
    <row r="510" spans="1:117" x14ac:dyDescent="0.2">
      <c r="A510" s="27" t="s">
        <v>251</v>
      </c>
      <c r="C510" s="51">
        <v>25502</v>
      </c>
      <c r="D510" s="40"/>
      <c r="E510" s="47">
        <v>29614</v>
      </c>
      <c r="F510" s="51">
        <v>9039</v>
      </c>
      <c r="H510" s="1">
        <f t="shared" si="289"/>
        <v>64155</v>
      </c>
      <c r="DH510" s="27">
        <f t="shared" si="290"/>
        <v>39.750604005923158</v>
      </c>
      <c r="DI510" s="1">
        <f t="shared" si="291"/>
        <v>0</v>
      </c>
      <c r="DJ510" s="31">
        <f t="shared" si="292"/>
        <v>46.160081053698072</v>
      </c>
      <c r="DK510" s="1">
        <f t="shared" si="293"/>
        <v>14.08931494037877</v>
      </c>
      <c r="DL510" s="1">
        <f t="shared" si="294"/>
        <v>0</v>
      </c>
      <c r="DM510" s="27" t="s">
        <v>415</v>
      </c>
    </row>
    <row r="511" spans="1:117" x14ac:dyDescent="0.2">
      <c r="A511" s="27" t="s">
        <v>328</v>
      </c>
      <c r="C511" s="47">
        <v>24517</v>
      </c>
      <c r="D511" s="45">
        <v>2436</v>
      </c>
      <c r="E511" s="45">
        <v>23059</v>
      </c>
      <c r="F511" s="51">
        <v>11961</v>
      </c>
      <c r="G511" s="41"/>
      <c r="H511" s="1">
        <f t="shared" si="289"/>
        <v>61973</v>
      </c>
      <c r="DH511" s="31">
        <f t="shared" si="290"/>
        <v>39.560776467171188</v>
      </c>
      <c r="DI511" s="1">
        <f t="shared" si="291"/>
        <v>3.9307440336920916</v>
      </c>
      <c r="DJ511" s="2">
        <f t="shared" si="292"/>
        <v>37.20813902828651</v>
      </c>
      <c r="DK511" s="1">
        <f t="shared" si="293"/>
        <v>19.300340470850209</v>
      </c>
      <c r="DL511" s="1">
        <f t="shared" si="294"/>
        <v>0</v>
      </c>
      <c r="DM511" s="27" t="s">
        <v>563</v>
      </c>
    </row>
    <row r="512" spans="1:117" x14ac:dyDescent="0.2">
      <c r="A512" s="27" t="s">
        <v>266</v>
      </c>
      <c r="C512" s="45">
        <v>19871</v>
      </c>
      <c r="D512" s="45">
        <v>2792</v>
      </c>
      <c r="E512" s="45">
        <v>18732</v>
      </c>
      <c r="F512" s="47">
        <v>24823</v>
      </c>
      <c r="G512" s="41">
        <v>376</v>
      </c>
      <c r="H512" s="1">
        <f t="shared" si="289"/>
        <v>66594</v>
      </c>
      <c r="DH512" s="1">
        <f t="shared" si="290"/>
        <v>29.83902453674505</v>
      </c>
      <c r="DI512" s="1">
        <f t="shared" si="291"/>
        <v>4.1925699011922992</v>
      </c>
      <c r="DJ512" s="1">
        <f t="shared" si="292"/>
        <v>28.12866023966123</v>
      </c>
      <c r="DK512" s="31">
        <f t="shared" si="293"/>
        <v>37.275129891581827</v>
      </c>
      <c r="DL512" s="1">
        <f t="shared" si="294"/>
        <v>0.56461543081959331</v>
      </c>
      <c r="DM512" s="27" t="s">
        <v>416</v>
      </c>
    </row>
    <row r="513" spans="1:117" x14ac:dyDescent="0.2">
      <c r="A513" s="27" t="s">
        <v>252</v>
      </c>
      <c r="C513" s="45">
        <v>23247</v>
      </c>
      <c r="D513" s="45">
        <v>4115</v>
      </c>
      <c r="E513" s="45">
        <v>12315</v>
      </c>
      <c r="F513" s="47">
        <v>23529</v>
      </c>
      <c r="G513" s="41"/>
      <c r="H513" s="1">
        <f>SUM(B513:G513)</f>
        <v>63206</v>
      </c>
      <c r="DH513" s="27">
        <f t="shared" si="290"/>
        <v>36.779736101003067</v>
      </c>
      <c r="DI513" s="1">
        <f t="shared" si="291"/>
        <v>6.5104578679239316</v>
      </c>
      <c r="DJ513" s="1">
        <f t="shared" si="292"/>
        <v>19.483909755402969</v>
      </c>
      <c r="DK513" s="31">
        <f t="shared" si="293"/>
        <v>37.225896275670031</v>
      </c>
      <c r="DL513" s="1">
        <f t="shared" si="294"/>
        <v>0</v>
      </c>
      <c r="DM513" s="27" t="s">
        <v>564</v>
      </c>
    </row>
    <row r="514" spans="1:117" x14ac:dyDescent="0.2">
      <c r="A514" s="2" t="s">
        <v>389</v>
      </c>
      <c r="C514" s="7">
        <f>SUM(C505:C513)</f>
        <v>203083</v>
      </c>
      <c r="D514" s="7">
        <f>SUM(D504:D513)</f>
        <v>21577</v>
      </c>
      <c r="E514" s="7">
        <f>SUM(E504:E513)</f>
        <v>163975</v>
      </c>
      <c r="F514" s="7">
        <f>SUM(F505:F513)</f>
        <v>153149</v>
      </c>
      <c r="G514" s="7">
        <f>SUM(G505:G513)</f>
        <v>3565</v>
      </c>
      <c r="H514" s="1">
        <f t="shared" si="289"/>
        <v>545349</v>
      </c>
      <c r="BY514" s="1">
        <v>5</v>
      </c>
      <c r="CA514" s="1">
        <v>1</v>
      </c>
      <c r="CB514" s="1">
        <v>3</v>
      </c>
      <c r="CE514" s="1">
        <v>3</v>
      </c>
      <c r="CG514" s="1">
        <v>1</v>
      </c>
      <c r="CH514" s="1">
        <v>2</v>
      </c>
      <c r="CM514" s="1">
        <v>2</v>
      </c>
      <c r="CN514" s="1">
        <v>1</v>
      </c>
      <c r="CP514" s="2">
        <f>CE514+CK514</f>
        <v>3</v>
      </c>
      <c r="CQ514" s="2">
        <f>CF514+CL514</f>
        <v>0</v>
      </c>
      <c r="CR514" s="2">
        <f>CG514+CM514</f>
        <v>3</v>
      </c>
      <c r="CS514" s="2">
        <f>CH514+CN514</f>
        <v>3</v>
      </c>
      <c r="CV514" s="1">
        <f>9*C514/(B514+C514+D514+E514+F514)</f>
        <v>3.373571386382765</v>
      </c>
      <c r="CW514" s="1">
        <f>9*D514/(B514+C514+D514+E514+F514)</f>
        <v>0.35843251184974084</v>
      </c>
      <c r="CX514" s="1">
        <f>9*E514/(B514+C514+D514+E514+F514)</f>
        <v>2.7239176498383117</v>
      </c>
      <c r="CY514" s="1">
        <f>9*F514/(B514+C514+D514+E514+F514)</f>
        <v>2.5440784519291819</v>
      </c>
      <c r="DH514" s="1">
        <f t="shared" si="290"/>
        <v>37.239089097073617</v>
      </c>
      <c r="DI514" s="1">
        <f t="shared" si="291"/>
        <v>3.9565489255504271</v>
      </c>
      <c r="DJ514" s="1">
        <f t="shared" si="292"/>
        <v>30.067901472268218</v>
      </c>
      <c r="DK514" s="1">
        <f t="shared" si="293"/>
        <v>28.082750678923038</v>
      </c>
      <c r="DL514" s="1">
        <f t="shared" si="294"/>
        <v>0.65370982618470008</v>
      </c>
      <c r="DM514" s="3" t="s">
        <v>769</v>
      </c>
    </row>
    <row r="515" spans="1:117" x14ac:dyDescent="0.2">
      <c r="A515" s="27" t="s">
        <v>25</v>
      </c>
      <c r="C515" s="2"/>
      <c r="DH515" s="1"/>
      <c r="DI515" s="1"/>
      <c r="DJ515" s="1"/>
      <c r="DK515" s="1"/>
      <c r="DL515" s="1"/>
    </row>
    <row r="516" spans="1:117" x14ac:dyDescent="0.2">
      <c r="A516" s="3"/>
      <c r="C516" s="2"/>
      <c r="D516" s="1">
        <v>0</v>
      </c>
      <c r="E516" s="1">
        <v>0</v>
      </c>
      <c r="BY516" s="12" t="s">
        <v>16</v>
      </c>
      <c r="BZ516" s="1" t="s">
        <v>17</v>
      </c>
      <c r="CA516" s="12" t="s">
        <v>18</v>
      </c>
      <c r="CB516" s="12" t="s">
        <v>19</v>
      </c>
      <c r="CC516" s="12" t="s">
        <v>20</v>
      </c>
      <c r="DH516" s="1"/>
      <c r="DI516" s="1"/>
      <c r="DJ516" s="1"/>
      <c r="DK516" s="1"/>
      <c r="DL516" s="1"/>
    </row>
    <row r="517" spans="1:117" x14ac:dyDescent="0.2">
      <c r="A517" s="27" t="s">
        <v>120</v>
      </c>
      <c r="C517" s="45">
        <v>8480</v>
      </c>
      <c r="D517" s="51">
        <v>23666</v>
      </c>
      <c r="E517" s="51">
        <v>8489</v>
      </c>
      <c r="F517" s="47">
        <v>30397</v>
      </c>
      <c r="G517" s="1">
        <v>863</v>
      </c>
      <c r="H517" s="1">
        <f t="shared" si="289"/>
        <v>71895</v>
      </c>
      <c r="DH517" s="1">
        <f t="shared" ref="DH517:DH524" si="295">100*C517/H517</f>
        <v>11.794978788511022</v>
      </c>
      <c r="DI517" s="2">
        <f t="shared" ref="DI517:DI524" si="296">100*D517/H517</f>
        <v>32.917449057653521</v>
      </c>
      <c r="DJ517" s="27">
        <f t="shared" ref="DJ517:DJ524" si="297">100*E517/H517</f>
        <v>11.807497044300716</v>
      </c>
      <c r="DK517" s="31">
        <f t="shared" ref="DK517:DK524" si="298">100*F517/H517</f>
        <v>42.27971347103415</v>
      </c>
      <c r="DL517" s="1">
        <f t="shared" ref="DL517:DL524" si="299">100*G517/H517</f>
        <v>1.2003616385005911</v>
      </c>
      <c r="DM517" s="27" t="s">
        <v>565</v>
      </c>
    </row>
    <row r="518" spans="1:117" x14ac:dyDescent="0.2">
      <c r="A518" s="27" t="s">
        <v>390</v>
      </c>
      <c r="C518" s="45">
        <v>11912</v>
      </c>
      <c r="D518" s="51">
        <v>13575</v>
      </c>
      <c r="E518" s="51">
        <v>18622</v>
      </c>
      <c r="F518" s="47">
        <v>23836</v>
      </c>
      <c r="G518" s="41">
        <v>136</v>
      </c>
      <c r="H518" s="1">
        <f t="shared" si="289"/>
        <v>68081</v>
      </c>
      <c r="DH518" s="27">
        <f t="shared" si="295"/>
        <v>17.496805276068212</v>
      </c>
      <c r="DI518" s="1">
        <f t="shared" si="296"/>
        <v>19.939483850119711</v>
      </c>
      <c r="DJ518" s="2">
        <f t="shared" si="297"/>
        <v>27.352712210455191</v>
      </c>
      <c r="DK518" s="31">
        <f t="shared" si="298"/>
        <v>35.011236615208354</v>
      </c>
      <c r="DL518" s="1">
        <f t="shared" si="299"/>
        <v>0.19976204814852896</v>
      </c>
      <c r="DM518" s="28" t="s">
        <v>576</v>
      </c>
    </row>
    <row r="519" spans="1:117" x14ac:dyDescent="0.2">
      <c r="A519" s="27" t="s">
        <v>253</v>
      </c>
      <c r="C519" s="45">
        <v>13260</v>
      </c>
      <c r="D519" s="47">
        <v>37070</v>
      </c>
      <c r="E519" s="51">
        <v>11380</v>
      </c>
      <c r="F519" s="51">
        <v>6181</v>
      </c>
      <c r="G519" s="46">
        <v>249</v>
      </c>
      <c r="H519" s="1">
        <f>SUM(B519:G519)</f>
        <v>68140</v>
      </c>
      <c r="DH519" s="27">
        <f t="shared" si="295"/>
        <v>19.459935427061932</v>
      </c>
      <c r="DI519" s="31">
        <f t="shared" si="296"/>
        <v>54.402700322864689</v>
      </c>
      <c r="DJ519" s="1">
        <f t="shared" si="297"/>
        <v>16.700909891400059</v>
      </c>
      <c r="DK519" s="1">
        <f t="shared" si="298"/>
        <v>9.0710302318755502</v>
      </c>
      <c r="DL519" s="1">
        <f t="shared" si="299"/>
        <v>0.36542412679776931</v>
      </c>
      <c r="DM519" s="27" t="s">
        <v>400</v>
      </c>
    </row>
    <row r="520" spans="1:117" x14ac:dyDescent="0.2">
      <c r="A520" s="27" t="s">
        <v>395</v>
      </c>
      <c r="C520" s="45">
        <v>14091</v>
      </c>
      <c r="D520" s="51">
        <v>10462</v>
      </c>
      <c r="E520" s="51">
        <v>14685</v>
      </c>
      <c r="F520" s="47">
        <v>22200</v>
      </c>
      <c r="G520" s="46">
        <v>340</v>
      </c>
      <c r="H520" s="1">
        <f t="shared" si="289"/>
        <v>61778</v>
      </c>
      <c r="DH520" s="27">
        <f t="shared" si="295"/>
        <v>22.809090614781962</v>
      </c>
      <c r="DI520" s="1">
        <f t="shared" si="296"/>
        <v>16.934831169672051</v>
      </c>
      <c r="DJ520" s="1">
        <f t="shared" si="297"/>
        <v>23.770597947489396</v>
      </c>
      <c r="DK520" s="31">
        <f t="shared" si="298"/>
        <v>35.935122535530446</v>
      </c>
      <c r="DL520" s="1">
        <f t="shared" si="299"/>
        <v>0.55035773252614195</v>
      </c>
      <c r="DM520" s="27" t="s">
        <v>575</v>
      </c>
    </row>
    <row r="521" spans="1:117" x14ac:dyDescent="0.2">
      <c r="A521" s="27" t="s">
        <v>255</v>
      </c>
      <c r="C521" s="45">
        <v>16637</v>
      </c>
      <c r="D521" s="51">
        <v>14074</v>
      </c>
      <c r="E521" s="51">
        <v>16753</v>
      </c>
      <c r="F521" s="47">
        <v>23651</v>
      </c>
      <c r="G521" s="46">
        <v>126</v>
      </c>
      <c r="H521" s="1">
        <f t="shared" si="289"/>
        <v>71241</v>
      </c>
      <c r="DH521" s="1">
        <f t="shared" si="295"/>
        <v>23.353125307056331</v>
      </c>
      <c r="DI521" s="1">
        <f t="shared" si="296"/>
        <v>19.755477884925813</v>
      </c>
      <c r="DJ521" s="1">
        <f t="shared" si="297"/>
        <v>23.515952892295168</v>
      </c>
      <c r="DK521" s="31">
        <f t="shared" si="298"/>
        <v>33.198579469687402</v>
      </c>
      <c r="DL521" s="1">
        <f t="shared" si="299"/>
        <v>0.17686444603528867</v>
      </c>
      <c r="DM521" s="27" t="s">
        <v>566</v>
      </c>
    </row>
    <row r="522" spans="1:117" x14ac:dyDescent="0.2">
      <c r="A522" s="57" t="s">
        <v>265</v>
      </c>
      <c r="C522" s="45">
        <v>19714</v>
      </c>
      <c r="D522" s="51">
        <v>8201</v>
      </c>
      <c r="E522" s="51">
        <v>15212</v>
      </c>
      <c r="F522" s="47">
        <v>26582</v>
      </c>
      <c r="G522" s="46">
        <v>140</v>
      </c>
      <c r="H522" s="1">
        <f t="shared" si="289"/>
        <v>69849</v>
      </c>
      <c r="DH522" s="2">
        <f t="shared" si="295"/>
        <v>28.223739781528725</v>
      </c>
      <c r="DI522" s="1">
        <f t="shared" si="296"/>
        <v>11.741041389282595</v>
      </c>
      <c r="DJ522" s="1">
        <f t="shared" si="297"/>
        <v>21.778407708055948</v>
      </c>
      <c r="DK522" s="31">
        <f t="shared" si="298"/>
        <v>38.056378759896347</v>
      </c>
      <c r="DL522" s="1">
        <f t="shared" si="299"/>
        <v>0.20043236123638133</v>
      </c>
      <c r="DM522" s="27" t="s">
        <v>584</v>
      </c>
    </row>
    <row r="523" spans="1:117" x14ac:dyDescent="0.2">
      <c r="A523" s="27" t="s">
        <v>375</v>
      </c>
      <c r="C523" s="45">
        <v>15840</v>
      </c>
      <c r="D523" s="45">
        <v>4940</v>
      </c>
      <c r="E523" s="45">
        <v>15416</v>
      </c>
      <c r="F523" s="47">
        <v>24340</v>
      </c>
      <c r="G523" s="41"/>
      <c r="H523" s="1">
        <f t="shared" si="289"/>
        <v>60536</v>
      </c>
      <c r="DH523" s="27">
        <f t="shared" si="295"/>
        <v>26.16624818289943</v>
      </c>
      <c r="DI523" s="1">
        <f t="shared" si="296"/>
        <v>8.1604334610810092</v>
      </c>
      <c r="DJ523" s="1">
        <f t="shared" si="297"/>
        <v>25.465838509316772</v>
      </c>
      <c r="DK523" s="31">
        <f t="shared" si="298"/>
        <v>40.207479846702789</v>
      </c>
      <c r="DL523" s="1">
        <f t="shared" si="299"/>
        <v>0</v>
      </c>
      <c r="DM523" s="27" t="s">
        <v>580</v>
      </c>
    </row>
    <row r="524" spans="1:117" x14ac:dyDescent="0.2">
      <c r="A524" s="32" t="s">
        <v>399</v>
      </c>
      <c r="C524" s="7">
        <f>SUM(C517:C523)</f>
        <v>99934</v>
      </c>
      <c r="D524" s="7">
        <f>SUM(D516:D523)</f>
        <v>111988</v>
      </c>
      <c r="E524" s="7">
        <f>SUM(E516:E523)</f>
        <v>100557</v>
      </c>
      <c r="F524" s="7">
        <f>SUM(F517:F523)</f>
        <v>157187</v>
      </c>
      <c r="G524" s="7">
        <f>SUM(G517:G523)</f>
        <v>1854</v>
      </c>
      <c r="H524" s="1">
        <f t="shared" si="289"/>
        <v>471520</v>
      </c>
      <c r="BZ524" s="1">
        <v>1</v>
      </c>
      <c r="CB524" s="1">
        <v>6</v>
      </c>
      <c r="CF524" s="1">
        <v>1</v>
      </c>
      <c r="CH524" s="1">
        <v>3</v>
      </c>
      <c r="CI524" s="1" t="s">
        <v>25</v>
      </c>
      <c r="CK524" s="1">
        <v>1</v>
      </c>
      <c r="CL524" s="1">
        <v>1</v>
      </c>
      <c r="CM524" s="1">
        <v>1</v>
      </c>
      <c r="CP524" s="2">
        <f>CE524+CK524</f>
        <v>1</v>
      </c>
      <c r="CQ524" s="2">
        <f>CF524+CL524</f>
        <v>2</v>
      </c>
      <c r="CR524" s="2">
        <f>CG524+CM524</f>
        <v>1</v>
      </c>
      <c r="CS524" s="2">
        <f>CH524+CN524</f>
        <v>3</v>
      </c>
      <c r="CT524" s="2" t="str">
        <f>CI524</f>
        <v xml:space="preserve"> </v>
      </c>
      <c r="CV524" s="1">
        <f>7*C524/(C524+D524+E524+F524)</f>
        <v>1.4894371745027317</v>
      </c>
      <c r="CW524" s="1">
        <f>7*D524/(C524+D524+E524+F524)</f>
        <v>1.6690925040347822</v>
      </c>
      <c r="CX524" s="1">
        <f>7*E524/(C524+D524+E524+F524)</f>
        <v>1.498722496412344</v>
      </c>
      <c r="CY524" s="1">
        <f>7*F524/(C524+D524+E524+F524)</f>
        <v>2.3427478250501421</v>
      </c>
      <c r="DH524" s="1">
        <f t="shared" si="295"/>
        <v>21.194010858500171</v>
      </c>
      <c r="DI524" s="1">
        <f t="shared" si="296"/>
        <v>23.750424160162879</v>
      </c>
      <c r="DJ524" s="1">
        <f t="shared" si="297"/>
        <v>21.326136749236511</v>
      </c>
      <c r="DK524" s="1">
        <f t="shared" si="298"/>
        <v>33.336231761112998</v>
      </c>
      <c r="DL524" s="1">
        <f t="shared" si="299"/>
        <v>0.39319647098744487</v>
      </c>
    </row>
    <row r="525" spans="1:117" x14ac:dyDescent="0.2">
      <c r="A525" s="27" t="s">
        <v>26</v>
      </c>
      <c r="C525" s="7"/>
      <c r="D525" s="7"/>
      <c r="E525" s="7"/>
      <c r="F525" s="7"/>
      <c r="G525" s="7"/>
      <c r="CP525" s="2"/>
      <c r="CQ525" s="2"/>
      <c r="CR525" s="2"/>
      <c r="CS525" s="2"/>
      <c r="CT525" s="2"/>
      <c r="CV525" s="1">
        <f>4*C524/(C524+D524+E524)</f>
        <v>1.2792411650062885</v>
      </c>
      <c r="CW525" s="27">
        <f>4*D524/(C524+D524+E524)</f>
        <v>1.4335427340717297</v>
      </c>
      <c r="CX525" s="1">
        <f>4*E524/(C524+D524+E524)</f>
        <v>1.287216100921982</v>
      </c>
      <c r="DH525" s="1"/>
      <c r="DI525" s="1"/>
      <c r="DJ525" s="1"/>
      <c r="DK525" s="1"/>
      <c r="DL525" s="1"/>
      <c r="DM525" s="3" t="s">
        <v>388</v>
      </c>
    </row>
    <row r="526" spans="1:117" x14ac:dyDescent="0.2">
      <c r="A526" s="63" t="s">
        <v>823</v>
      </c>
      <c r="C526" s="7">
        <f>SUM(C517:C520)</f>
        <v>47743</v>
      </c>
      <c r="D526" s="7">
        <f t="shared" ref="D526:G526" si="300">SUM(D517:D520)</f>
        <v>84773</v>
      </c>
      <c r="E526" s="7">
        <f t="shared" si="300"/>
        <v>53176</v>
      </c>
      <c r="F526" s="7">
        <f t="shared" si="300"/>
        <v>82614</v>
      </c>
      <c r="G526" s="7">
        <f t="shared" si="300"/>
        <v>1588</v>
      </c>
      <c r="H526" s="1">
        <f t="shared" si="289"/>
        <v>269894</v>
      </c>
      <c r="CE526" s="1">
        <v>1</v>
      </c>
      <c r="CF526" s="1">
        <v>1</v>
      </c>
      <c r="CG526" s="1">
        <v>1</v>
      </c>
      <c r="CH526" s="1">
        <v>1</v>
      </c>
      <c r="CP526" s="2"/>
      <c r="CQ526" s="2"/>
      <c r="CR526" s="2"/>
      <c r="CS526" s="2"/>
      <c r="CT526" s="2"/>
      <c r="CV526" s="1">
        <f>4*C526/(C526+D526+E526+F526)</f>
        <v>0.71176939762808134</v>
      </c>
      <c r="CW526" s="1">
        <f>4*D526/(C526+D526+E526+F526)</f>
        <v>1.2638256319277243</v>
      </c>
      <c r="CX526" s="1">
        <f>4*E526/(C526+D526+E526+F526)</f>
        <v>0.79276646813712703</v>
      </c>
      <c r="CY526" s="1">
        <f>4*F526/(C526+D526+E526+F526)</f>
        <v>1.2316385023070673</v>
      </c>
      <c r="DH526" s="1"/>
      <c r="DI526" s="1"/>
      <c r="DJ526" s="1"/>
      <c r="DK526" s="1"/>
      <c r="DL526" s="1"/>
      <c r="DM526" s="3"/>
    </row>
    <row r="527" spans="1:117" x14ac:dyDescent="0.2">
      <c r="A527" s="63" t="s">
        <v>824</v>
      </c>
      <c r="C527" s="7">
        <f>SUM(C521:C523)</f>
        <v>52191</v>
      </c>
      <c r="D527" s="7">
        <f t="shared" ref="D527:F527" si="301">SUM(D521:D523)</f>
        <v>27215</v>
      </c>
      <c r="E527" s="7">
        <f t="shared" si="301"/>
        <v>47381</v>
      </c>
      <c r="F527" s="7">
        <f t="shared" si="301"/>
        <v>74573</v>
      </c>
      <c r="G527" s="7">
        <f>SUM(G521:G523)</f>
        <v>266</v>
      </c>
      <c r="H527" s="1">
        <f t="shared" si="289"/>
        <v>201626</v>
      </c>
      <c r="CE527" s="1">
        <v>1</v>
      </c>
      <c r="CG527" s="1">
        <v>1</v>
      </c>
      <c r="CH527" s="1">
        <v>1</v>
      </c>
      <c r="CP527" s="2"/>
      <c r="CQ527" s="2"/>
      <c r="CR527" s="2"/>
      <c r="CS527" s="2"/>
      <c r="CT527" s="2"/>
      <c r="CV527" s="1">
        <f>3*C527/(C527+D527+E527+F527)</f>
        <v>0.77757747318235992</v>
      </c>
      <c r="CW527" s="1">
        <f>3*D527/(C527+D527+E527+F527)</f>
        <v>0.40546781883194277</v>
      </c>
      <c r="CX527" s="1">
        <f>3*E527/(C527+D527+E527+F527)</f>
        <v>0.70591477949940407</v>
      </c>
      <c r="CY527" s="1">
        <f>3*F527/(C527+D527+E527+F527)</f>
        <v>1.1110399284862933</v>
      </c>
      <c r="DH527" s="1"/>
      <c r="DI527" s="1"/>
      <c r="DJ527" s="1"/>
      <c r="DK527" s="1"/>
      <c r="DL527" s="1"/>
      <c r="DM527" s="3"/>
    </row>
    <row r="528" spans="1:117" x14ac:dyDescent="0.2">
      <c r="A528" s="27" t="s">
        <v>591</v>
      </c>
      <c r="C528" s="7">
        <f>SUM(C371,C394,C418,C464)-C501</f>
        <v>2005843</v>
      </c>
      <c r="D528" s="7">
        <f>SUM(D371,D394,D418,D464)-D501</f>
        <v>219873</v>
      </c>
      <c r="E528" s="7">
        <f>SUM(E371,E394,E418,E464)-E501</f>
        <v>1187425</v>
      </c>
      <c r="F528" s="7">
        <f>SUM(F371,F394,F418,F464)-F501</f>
        <v>780655</v>
      </c>
      <c r="G528" s="7">
        <f>SUM(G371,G394,G418,G464)-G501</f>
        <v>49548</v>
      </c>
      <c r="H528" s="1">
        <f t="shared" si="289"/>
        <v>4243344</v>
      </c>
      <c r="BY528" s="7">
        <f>SUM(BY371,BY394,BY418,BY464)-BY501</f>
        <v>51</v>
      </c>
      <c r="BZ528" s="7">
        <f>SUM(BZ371,BZ394,BZ418,BZ464)-BZ501</f>
        <v>1</v>
      </c>
      <c r="CA528" s="7">
        <f>SUM(CA371,CA394,CA418,CA464)-CA501</f>
        <v>14</v>
      </c>
      <c r="CB528" s="7">
        <f>SUM(CB371,CB394,CB418,CB464)-CB501</f>
        <v>15</v>
      </c>
      <c r="CP528" s="2"/>
      <c r="CQ528" s="2"/>
      <c r="CR528" s="2"/>
      <c r="CS528" s="2"/>
      <c r="CT528" s="2"/>
      <c r="CV528" s="1">
        <f>82*C528/(C528+D528+E528+F528)</f>
        <v>39.21962966248239</v>
      </c>
      <c r="CW528" s="1">
        <f>82*D528/(C528+D528+E528+F528)</f>
        <v>4.2991089695349984</v>
      </c>
      <c r="CX528" s="1">
        <f>82*E528/(C528+D528+E528+F528)</f>
        <v>23.217354873722993</v>
      </c>
      <c r="CY528" s="1">
        <f>82*F528/(C528+D528+E528+F528)</f>
        <v>15.263906494259615</v>
      </c>
      <c r="DB528" s="1">
        <v>39</v>
      </c>
      <c r="DC528" s="1">
        <v>4</v>
      </c>
      <c r="DD528" s="1">
        <v>24</v>
      </c>
      <c r="DE528" s="1">
        <v>15</v>
      </c>
      <c r="DH528" s="1">
        <f>100*C528/H528</f>
        <v>47.270336790983713</v>
      </c>
      <c r="DI528" s="1">
        <f>100*D528/H528</f>
        <v>5.1815973439815393</v>
      </c>
      <c r="DJ528" s="1">
        <f>100*E528/H528</f>
        <v>27.983236805689099</v>
      </c>
      <c r="DK528" s="1">
        <f>100*F528/H528</f>
        <v>18.397165066042252</v>
      </c>
      <c r="DL528" s="1"/>
      <c r="DM528" s="3"/>
    </row>
    <row r="529" spans="1:122" x14ac:dyDescent="0.2">
      <c r="A529" s="19"/>
      <c r="C529" s="7"/>
      <c r="D529" s="7"/>
      <c r="E529" s="7"/>
      <c r="F529" s="7"/>
      <c r="G529" s="7"/>
      <c r="CP529" s="2"/>
      <c r="CQ529" s="2"/>
      <c r="CR529" s="2"/>
      <c r="CS529" s="2"/>
      <c r="CT529" s="2"/>
      <c r="CW529" s="27"/>
      <c r="DH529" s="1"/>
      <c r="DI529" s="1"/>
      <c r="DJ529" s="1"/>
      <c r="DK529" s="1"/>
      <c r="DL529" s="1"/>
      <c r="DM529" s="3"/>
    </row>
    <row r="530" spans="1:122" x14ac:dyDescent="0.2">
      <c r="C530" s="12" t="s">
        <v>9</v>
      </c>
      <c r="D530" s="12" t="s">
        <v>10</v>
      </c>
      <c r="E530" s="12" t="s">
        <v>11</v>
      </c>
      <c r="F530" s="12" t="s">
        <v>12</v>
      </c>
      <c r="G530" s="12" t="s">
        <v>13</v>
      </c>
      <c r="H530" s="12" t="s">
        <v>14</v>
      </c>
      <c r="BX530" s="2" t="s">
        <v>146</v>
      </c>
      <c r="CE530" s="1" t="s">
        <v>29</v>
      </c>
      <c r="CK530" s="27" t="s">
        <v>25</v>
      </c>
      <c r="CO530" s="27" t="s">
        <v>376</v>
      </c>
      <c r="CU530" s="1" t="s">
        <v>24</v>
      </c>
      <c r="DM530" s="27" t="s">
        <v>393</v>
      </c>
    </row>
    <row r="531" spans="1:122" x14ac:dyDescent="0.2">
      <c r="A531" s="27" t="s">
        <v>129</v>
      </c>
      <c r="C531" s="45">
        <v>4928</v>
      </c>
      <c r="D531" s="46">
        <v>533</v>
      </c>
      <c r="E531" s="47">
        <v>10887</v>
      </c>
      <c r="F531" s="45">
        <v>3943</v>
      </c>
      <c r="H531" s="1">
        <f>SUM(B531:G531)</f>
        <v>20291</v>
      </c>
      <c r="CA531" s="1">
        <v>1</v>
      </c>
      <c r="CG531" s="1">
        <v>1</v>
      </c>
      <c r="CP531" s="2">
        <f t="shared" ref="CP531:CS533" si="302">CE531+CK531</f>
        <v>0</v>
      </c>
      <c r="CQ531" s="2">
        <f t="shared" si="302"/>
        <v>0</v>
      </c>
      <c r="CR531" s="2">
        <f t="shared" si="302"/>
        <v>1</v>
      </c>
      <c r="CS531" s="2">
        <f t="shared" si="302"/>
        <v>0</v>
      </c>
      <c r="CT531" s="2" t="s">
        <v>25</v>
      </c>
      <c r="CV531" s="1">
        <f>2*C531/(C531+D531+E531+F531)</f>
        <v>0.48573259080380465</v>
      </c>
      <c r="CW531" s="1">
        <f>2*D531/(C531+D531+E531+F531)</f>
        <v>5.2535606919323838E-2</v>
      </c>
      <c r="CX531" s="1">
        <f>2*E531/(C531+D531+E531+F531)</f>
        <v>1.0730865901138436</v>
      </c>
      <c r="CY531" s="1">
        <f>2*F531/(C531+D531+E531+F531)</f>
        <v>0.38864521216302794</v>
      </c>
      <c r="DD531" s="1">
        <v>1</v>
      </c>
      <c r="DH531" s="1">
        <f>100*C531/H531</f>
        <v>24.286629540190233</v>
      </c>
      <c r="DI531" s="2">
        <f>100*D531/H531</f>
        <v>2.6267803459661918</v>
      </c>
      <c r="DJ531" s="1">
        <f>100*E531/H531</f>
        <v>53.654329505692182</v>
      </c>
      <c r="DK531" s="1">
        <f>100*F531/H531</f>
        <v>19.432260608151399</v>
      </c>
      <c r="DL531" s="1">
        <f>100*G531/H531</f>
        <v>0</v>
      </c>
      <c r="DM531" s="27" t="s">
        <v>394</v>
      </c>
    </row>
    <row r="532" spans="1:122" x14ac:dyDescent="0.2">
      <c r="A532" s="27" t="s">
        <v>264</v>
      </c>
      <c r="C532" s="45">
        <v>3481</v>
      </c>
      <c r="D532" s="46">
        <v>537</v>
      </c>
      <c r="E532" s="47">
        <v>9172</v>
      </c>
      <c r="F532" s="45">
        <v>5783</v>
      </c>
      <c r="H532" s="1">
        <f>SUM(B532:G532)</f>
        <v>18973</v>
      </c>
      <c r="CA532" s="1">
        <v>1</v>
      </c>
      <c r="CG532" s="1">
        <v>1</v>
      </c>
      <c r="CI532" s="1" t="s">
        <v>25</v>
      </c>
      <c r="CP532" s="2">
        <f t="shared" si="302"/>
        <v>0</v>
      </c>
      <c r="CQ532" s="2">
        <f t="shared" si="302"/>
        <v>0</v>
      </c>
      <c r="CR532" s="2">
        <f t="shared" si="302"/>
        <v>1</v>
      </c>
      <c r="CS532" s="2">
        <f t="shared" si="302"/>
        <v>0</v>
      </c>
      <c r="CT532" s="2" t="str">
        <f>CI532</f>
        <v xml:space="preserve"> </v>
      </c>
      <c r="CV532" s="1">
        <f>2*C532/(C532+D532+E532+F532)</f>
        <v>0.36694249723290995</v>
      </c>
      <c r="CW532" s="1">
        <f>2*D532/(C532+D532+E532+F532)</f>
        <v>5.6606756970431667E-2</v>
      </c>
      <c r="CX532" s="1">
        <f>2*E532/(C532+D532+E532+F532)</f>
        <v>0.96684762557318293</v>
      </c>
      <c r="CY532" s="1">
        <f>2*F532/(C532+D532+E532+F532)</f>
        <v>0.60960312022347551</v>
      </c>
      <c r="DD532" s="1">
        <v>1</v>
      </c>
      <c r="DH532" s="1">
        <f>100*C532/H532</f>
        <v>18.347124861645497</v>
      </c>
      <c r="DI532" s="1">
        <f>100*D532/H532</f>
        <v>2.8303378485215833</v>
      </c>
      <c r="DJ532" s="1">
        <f>100*E532/H532</f>
        <v>48.342381278659147</v>
      </c>
      <c r="DK532" s="1">
        <f>100*F532/H532</f>
        <v>30.480156011173772</v>
      </c>
      <c r="DL532" s="1">
        <f>100*G532/H532</f>
        <v>0</v>
      </c>
      <c r="DM532" s="27" t="s">
        <v>410</v>
      </c>
    </row>
    <row r="533" spans="1:122" x14ac:dyDescent="0.2">
      <c r="A533" s="27" t="s">
        <v>130</v>
      </c>
      <c r="C533" s="45">
        <v>2956</v>
      </c>
      <c r="D533" s="46">
        <v>182</v>
      </c>
      <c r="E533" s="47">
        <v>5619</v>
      </c>
      <c r="F533" s="45">
        <v>3171</v>
      </c>
      <c r="H533" s="1">
        <f>SUM(B533:G533)</f>
        <v>11928</v>
      </c>
      <c r="CA533" s="1">
        <v>1</v>
      </c>
      <c r="CG533" s="1">
        <v>1</v>
      </c>
      <c r="CP533" s="2">
        <f t="shared" si="302"/>
        <v>0</v>
      </c>
      <c r="CQ533" s="2">
        <f t="shared" si="302"/>
        <v>0</v>
      </c>
      <c r="CR533" s="2">
        <f t="shared" si="302"/>
        <v>1</v>
      </c>
      <c r="CS533" s="2">
        <f t="shared" si="302"/>
        <v>0</v>
      </c>
      <c r="CT533" s="2" t="s">
        <v>25</v>
      </c>
      <c r="CV533" s="1">
        <f>2*C533/(C533+D533+E533+F533)</f>
        <v>0.49564050972501678</v>
      </c>
      <c r="CW533" s="1">
        <f>2*D533/(C533+D533+E533+F533)</f>
        <v>3.0516431924882629E-2</v>
      </c>
      <c r="CX533" s="1">
        <f>2*E533/(C533+D533+E533+F533)</f>
        <v>0.94215291750503016</v>
      </c>
      <c r="CY533" s="1">
        <f>2*F533/(C533+D533+E533+F533)</f>
        <v>0.53169014084507038</v>
      </c>
      <c r="DD533" s="1">
        <v>1</v>
      </c>
      <c r="DE533" s="27"/>
      <c r="DH533" s="1">
        <f>100*C533/H533</f>
        <v>24.782025486250838</v>
      </c>
      <c r="DI533" s="1">
        <f>100*D533/H533</f>
        <v>1.5258215962441315</v>
      </c>
      <c r="DJ533" s="1">
        <f>100*E533/H533</f>
        <v>47.107645875251507</v>
      </c>
      <c r="DK533" s="1">
        <f>100*F533/H533</f>
        <v>26.58450704225352</v>
      </c>
      <c r="DL533" s="1">
        <f>100*G533/H533</f>
        <v>0</v>
      </c>
      <c r="DM533" s="27" t="s">
        <v>410</v>
      </c>
    </row>
    <row r="534" spans="1:122" x14ac:dyDescent="0.2">
      <c r="C534" s="7"/>
      <c r="D534" s="6"/>
      <c r="E534" s="8"/>
      <c r="F534" s="7"/>
      <c r="BY534" s="12" t="s">
        <v>16</v>
      </c>
      <c r="BZ534" s="1" t="s">
        <v>17</v>
      </c>
      <c r="CA534" s="12" t="s">
        <v>18</v>
      </c>
      <c r="CB534" s="12" t="s">
        <v>19</v>
      </c>
      <c r="CC534" s="12" t="s">
        <v>20</v>
      </c>
      <c r="CD534" s="12"/>
      <c r="CE534" s="12" t="s">
        <v>16</v>
      </c>
      <c r="CF534" s="1" t="s">
        <v>17</v>
      </c>
      <c r="CG534" s="12" t="s">
        <v>18</v>
      </c>
      <c r="CH534" s="12" t="s">
        <v>19</v>
      </c>
      <c r="CI534" s="12" t="s">
        <v>21</v>
      </c>
      <c r="CJ534" s="12"/>
      <c r="CK534" s="12" t="s">
        <v>22</v>
      </c>
      <c r="CL534" s="12" t="s">
        <v>17</v>
      </c>
      <c r="CM534" s="12" t="s">
        <v>11</v>
      </c>
      <c r="CN534" s="12" t="s">
        <v>12</v>
      </c>
      <c r="CP534" s="17" t="s">
        <v>16</v>
      </c>
      <c r="CQ534" s="17" t="s">
        <v>23</v>
      </c>
      <c r="CR534" s="17" t="s">
        <v>18</v>
      </c>
      <c r="CS534" s="17" t="s">
        <v>19</v>
      </c>
      <c r="CT534" s="17" t="s">
        <v>20</v>
      </c>
      <c r="CU534" s="1" t="s">
        <v>15</v>
      </c>
      <c r="CV534" s="1" t="s">
        <v>22</v>
      </c>
      <c r="CW534" s="1" t="s">
        <v>17</v>
      </c>
      <c r="CX534" s="1" t="s">
        <v>11</v>
      </c>
      <c r="CY534" s="1" t="s">
        <v>12</v>
      </c>
      <c r="DA534" s="1" t="s">
        <v>15</v>
      </c>
      <c r="DB534" s="1" t="s">
        <v>22</v>
      </c>
      <c r="DC534" s="1" t="s">
        <v>17</v>
      </c>
      <c r="DD534" s="1" t="s">
        <v>11</v>
      </c>
      <c r="DE534" s="1" t="s">
        <v>12</v>
      </c>
      <c r="DF534" s="1" t="s">
        <v>21</v>
      </c>
      <c r="DG534" s="1" t="s">
        <v>15</v>
      </c>
      <c r="DH534" s="1" t="s">
        <v>22</v>
      </c>
      <c r="DI534" s="1" t="s">
        <v>17</v>
      </c>
      <c r="DJ534" s="1" t="s">
        <v>11</v>
      </c>
      <c r="DK534" s="1" t="s">
        <v>12</v>
      </c>
      <c r="DL534" s="1" t="s">
        <v>13</v>
      </c>
    </row>
    <row r="535" spans="1:122" x14ac:dyDescent="0.2">
      <c r="A535" s="9" t="s">
        <v>121</v>
      </c>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c r="BS535" s="9"/>
      <c r="BT535" s="9"/>
      <c r="BU535" s="9"/>
      <c r="BV535" s="9"/>
      <c r="BW535" s="9"/>
      <c r="BX535" s="9"/>
      <c r="BY535" s="9"/>
      <c r="CA535" s="9"/>
      <c r="CB535" s="9"/>
      <c r="CC535" s="9"/>
      <c r="CD535" s="9"/>
      <c r="CE535" s="9"/>
      <c r="CG535" s="9"/>
      <c r="CH535" s="9"/>
      <c r="CI535" s="9"/>
      <c r="CJ535" s="9"/>
      <c r="CK535" s="9"/>
      <c r="CL535" s="9"/>
      <c r="CM535" s="9"/>
      <c r="CN535" s="9"/>
    </row>
    <row r="536" spans="1:122" x14ac:dyDescent="0.2">
      <c r="A536" s="27" t="s">
        <v>392</v>
      </c>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c r="BK536" s="9"/>
      <c r="BL536" s="9"/>
      <c r="BM536" s="9"/>
      <c r="BN536" s="9"/>
      <c r="BO536" s="9"/>
      <c r="BP536" s="9"/>
      <c r="BQ536" s="9"/>
      <c r="BR536" s="9"/>
      <c r="BS536" s="9"/>
      <c r="BT536" s="9"/>
      <c r="BU536" s="9"/>
      <c r="BV536" s="9"/>
      <c r="BW536" s="9"/>
      <c r="BX536" s="9"/>
      <c r="BY536" s="9"/>
      <c r="CA536" s="9"/>
      <c r="CB536" s="9"/>
      <c r="CC536" s="9"/>
      <c r="CD536" s="9"/>
      <c r="CE536" s="9"/>
      <c r="CG536" s="9"/>
      <c r="CH536" s="9"/>
      <c r="CI536" s="9"/>
      <c r="CJ536" s="9"/>
      <c r="CK536" s="9"/>
      <c r="CL536" s="9"/>
      <c r="CM536" s="9"/>
      <c r="CN536" s="9"/>
    </row>
    <row r="537" spans="1:122" x14ac:dyDescent="0.2">
      <c r="A537" s="18" t="s">
        <v>124</v>
      </c>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c r="BF537" s="9"/>
      <c r="BG537" s="9"/>
      <c r="BH537" s="9"/>
      <c r="BI537" s="9"/>
      <c r="BJ537" s="9"/>
      <c r="BK537" s="9"/>
      <c r="BL537" s="9"/>
      <c r="BM537" s="9"/>
      <c r="BN537" s="9"/>
      <c r="BO537" s="9"/>
      <c r="BP537" s="9"/>
      <c r="BQ537" s="9"/>
      <c r="BR537" s="9"/>
      <c r="BS537" s="9"/>
      <c r="BT537" s="9"/>
      <c r="BU537" s="9"/>
      <c r="BV537" s="9"/>
      <c r="BW537" s="9"/>
      <c r="BX537" s="9"/>
      <c r="BY537" s="9"/>
      <c r="CA537" s="9"/>
      <c r="CB537" s="9"/>
      <c r="CC537" s="9"/>
      <c r="CD537" s="9"/>
      <c r="CE537" s="9"/>
      <c r="CG537" s="9"/>
      <c r="CH537" s="9"/>
      <c r="CI537" s="9"/>
      <c r="CJ537" s="9"/>
      <c r="CK537" s="9"/>
      <c r="CL537" s="9"/>
      <c r="CM537" s="9"/>
      <c r="CN537" s="9"/>
    </row>
    <row r="538" spans="1:122" x14ac:dyDescent="0.2">
      <c r="A538" s="57" t="s">
        <v>590</v>
      </c>
      <c r="B538" s="7" t="e">
        <f>SUM(B150,#REF!,#REF!,B501)</f>
        <v>#REF!</v>
      </c>
      <c r="C538" s="7" t="e">
        <f>SUM(C150,#REF!,#REF!,C501)</f>
        <v>#REF!</v>
      </c>
      <c r="D538" s="7" t="e">
        <f>SUM(D150,#REF!,#REF!,D501)</f>
        <v>#REF!</v>
      </c>
      <c r="E538" s="7" t="e">
        <f>SUM(E150,#REF!,#REF!,E501)</f>
        <v>#REF!</v>
      </c>
      <c r="F538" s="7" t="e">
        <f>SUM(F150,#REF!,#REF!,F501)</f>
        <v>#REF!</v>
      </c>
      <c r="G538" s="7" t="e">
        <f>SUM(G150,#REF!,#REF!,G501)</f>
        <v>#REF!</v>
      </c>
      <c r="H538" s="1" t="e">
        <f>SUM(B538:G538)</f>
        <v>#REF!</v>
      </c>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c r="BF538" s="9"/>
      <c r="BG538" s="9"/>
      <c r="BH538" s="9"/>
      <c r="BI538" s="9"/>
      <c r="BJ538" s="9"/>
      <c r="BK538" s="9"/>
      <c r="BL538" s="9"/>
      <c r="BM538" s="9"/>
      <c r="BN538" s="9"/>
      <c r="BO538" s="9"/>
      <c r="BP538" s="9"/>
      <c r="BQ538" s="9"/>
      <c r="BR538" s="9"/>
      <c r="BS538" s="9"/>
      <c r="BT538" s="9"/>
      <c r="BU538" s="9"/>
      <c r="BV538" s="9"/>
      <c r="BW538" s="9"/>
      <c r="BX538" s="7" t="e">
        <f>SUM(BX150,#REF!,#REF!,BX501)</f>
        <v>#REF!</v>
      </c>
      <c r="BY538" s="7" t="e">
        <f>SUM(BY150,#REF!,#REF!,BY501)</f>
        <v>#REF!</v>
      </c>
      <c r="BZ538" s="7" t="e">
        <f>SUM(BZ150,#REF!,#REF!,BZ501)</f>
        <v>#REF!</v>
      </c>
      <c r="CA538" s="7" t="e">
        <f>SUM(CA150,#REF!,#REF!,CA501)</f>
        <v>#REF!</v>
      </c>
      <c r="CB538" s="7" t="e">
        <f>SUM(CB150,#REF!,#REF!,CB501)</f>
        <v>#REF!</v>
      </c>
      <c r="CC538" s="9"/>
      <c r="CD538" s="9"/>
      <c r="CE538" s="9"/>
      <c r="CG538" s="9"/>
      <c r="CH538" s="9"/>
      <c r="CI538" s="9"/>
      <c r="CJ538" s="9"/>
      <c r="CK538" s="9"/>
      <c r="CL538" s="9"/>
      <c r="CM538" s="9"/>
      <c r="CN538" s="9"/>
      <c r="CU538" s="27" t="e">
        <f>126*B538/(B538+C538+D538+E538+F538)</f>
        <v>#REF!</v>
      </c>
      <c r="CV538" s="27" t="e">
        <f>126*C538/(B538+C538+D538+E538+F538)</f>
        <v>#REF!</v>
      </c>
      <c r="CW538" s="1" t="e">
        <f>126*D538/(B538+C538+D538+E538+F538)</f>
        <v>#REF!</v>
      </c>
      <c r="CX538" s="27" t="e">
        <f>126*E538/(B538+C538+D538+E538+F538)</f>
        <v>#REF!</v>
      </c>
      <c r="CY538" s="27" t="e">
        <f>126*F538/(B538+C538+D538+E538+F538)</f>
        <v>#REF!</v>
      </c>
      <c r="CZ538" s="27"/>
      <c r="DG538" s="1" t="e">
        <f>100*B538/H538</f>
        <v>#REF!</v>
      </c>
      <c r="DH538" s="1" t="e">
        <f>100*C538/H538</f>
        <v>#REF!</v>
      </c>
      <c r="DI538" s="1" t="e">
        <f>100*D538/H538</f>
        <v>#REF!</v>
      </c>
      <c r="DJ538" s="1" t="e">
        <f>100*E538/H538</f>
        <v>#REF!</v>
      </c>
      <c r="DK538" s="1" t="e">
        <f>100*F538/H538</f>
        <v>#REF!</v>
      </c>
      <c r="DL538" s="1" t="e">
        <f>100*G538/H538</f>
        <v>#REF!</v>
      </c>
    </row>
    <row r="539" spans="1:122" x14ac:dyDescent="0.2">
      <c r="A539" s="18" t="s">
        <v>125</v>
      </c>
      <c r="C539" s="7">
        <f>SUM(C371,C394,C418,C464)</f>
        <v>2350575</v>
      </c>
      <c r="D539" s="7">
        <f>SUM(D371,D394,D418,D464)</f>
        <v>274060</v>
      </c>
      <c r="E539" s="7">
        <f>SUM(E371,E394,E418,E464)</f>
        <v>1703193</v>
      </c>
      <c r="F539" s="7">
        <f>SUM(F371,F394,F418,F464)</f>
        <v>1060490</v>
      </c>
      <c r="G539" s="7">
        <f>SUM(G371,G394,G418,G464)</f>
        <v>59497</v>
      </c>
      <c r="H539" s="1">
        <f>SUM(B539:G539)</f>
        <v>5447815</v>
      </c>
      <c r="BY539" s="7">
        <f>SUM(BY371,BY394,BY418,BY464)</f>
        <v>54</v>
      </c>
      <c r="BZ539" s="7">
        <f>SUM(BZ371,BZ394,BZ418,BZ464)</f>
        <v>1</v>
      </c>
      <c r="CA539" s="7">
        <f>SUM(CA371,CA394,CA418,CA464)</f>
        <v>29</v>
      </c>
      <c r="CB539" s="7">
        <f>SUM(CB371,CB394,CB418,CB464)</f>
        <v>20</v>
      </c>
      <c r="CD539" s="7"/>
      <c r="CE539" s="7">
        <f>SUM(CE371,CE394,CE418,CE464)</f>
        <v>34</v>
      </c>
      <c r="CF539" s="7">
        <f>SUM(CF371,CF394,CF418,CF464)</f>
        <v>1</v>
      </c>
      <c r="CG539" s="7">
        <f>SUM(CG371,CG394,CG418,CG464)</f>
        <v>17</v>
      </c>
      <c r="CH539" s="7">
        <f>SUM(CH371,CH394,CH418,CH464)</f>
        <v>12</v>
      </c>
      <c r="CI539" s="7"/>
      <c r="CJ539" s="7"/>
      <c r="CK539" s="7">
        <f>SUM(CK371,CK394,CK418,CK464)</f>
        <v>12</v>
      </c>
      <c r="CL539" s="7">
        <f>SUM(CL371,CL394,CL418,CL464)</f>
        <v>2</v>
      </c>
      <c r="CM539" s="7">
        <f>SUM(CM371,CM394,CM418,CM464)</f>
        <v>16</v>
      </c>
      <c r="CN539" s="7">
        <f>SUM(CN371,CN394,CN418,CN464)</f>
        <v>10</v>
      </c>
      <c r="CO539" s="7"/>
      <c r="CP539" s="7">
        <f>SUM(CP371,CP394,CP418,CP464)</f>
        <v>46</v>
      </c>
      <c r="CQ539" s="7">
        <f>SUM(CQ371,CQ394,CQ418,CQ464)</f>
        <v>3</v>
      </c>
      <c r="CR539" s="7">
        <f>SUM(CR371,CR394,CR418,CR464)</f>
        <v>33</v>
      </c>
      <c r="CS539" s="7">
        <f>SUM(CS371,CS394,CS418,CS464)</f>
        <v>22</v>
      </c>
      <c r="CT539" s="7"/>
      <c r="DB539" s="7">
        <f>SUM(DB371,DB394,DB418,DB464)</f>
        <v>46</v>
      </c>
      <c r="DC539" s="7">
        <f>SUM(DC371,DC394,DC418,DC464)</f>
        <v>5</v>
      </c>
      <c r="DD539" s="7">
        <f>SUM(DD371,DD394,DD418,DD464)</f>
        <v>32</v>
      </c>
      <c r="DE539" s="7">
        <f>SUM(DE371,DE394,DE418,DE464)</f>
        <v>21</v>
      </c>
      <c r="DH539" s="1">
        <f>100*C539/H539</f>
        <v>43.147114944248287</v>
      </c>
      <c r="DI539" s="1">
        <f>100*D539/H539</f>
        <v>5.0306407247676361</v>
      </c>
      <c r="DJ539" s="1">
        <f>100*E539/H539</f>
        <v>31.263781901551354</v>
      </c>
      <c r="DK539" s="1">
        <f>100*F539/H539</f>
        <v>19.466336503717546</v>
      </c>
      <c r="DL539" s="1">
        <f>100*G539/H539</f>
        <v>1.0921259257151721</v>
      </c>
      <c r="DN539" s="27" t="s">
        <v>25</v>
      </c>
      <c r="DO539" s="1">
        <f>C539/BY539</f>
        <v>43529.166666666664</v>
      </c>
      <c r="DP539" s="1">
        <v>0</v>
      </c>
      <c r="DQ539" s="1">
        <f>E539/CA539</f>
        <v>58730.793103448275</v>
      </c>
      <c r="DR539" s="1">
        <f>F539/CB539</f>
        <v>53024.5</v>
      </c>
    </row>
    <row r="540" spans="1:122" x14ac:dyDescent="0.2">
      <c r="A540" s="1" t="s">
        <v>122</v>
      </c>
      <c r="C540" s="5">
        <f>C19-C71</f>
        <v>4904469</v>
      </c>
      <c r="D540" s="1">
        <f>D19-D71</f>
        <v>507538</v>
      </c>
      <c r="E540" s="1">
        <f>E19-E71</f>
        <v>5427264</v>
      </c>
      <c r="F540" s="1">
        <f>F19-F71</f>
        <v>2394002</v>
      </c>
      <c r="G540" s="1">
        <f>G19-G71</f>
        <v>116708</v>
      </c>
      <c r="H540" s="1">
        <f>SUM(B540:G540)</f>
        <v>13349981</v>
      </c>
      <c r="BY540" s="1">
        <f>BY19-BY71</f>
        <v>87</v>
      </c>
      <c r="BZ540" s="1">
        <f>BZ19-BZ71</f>
        <v>1</v>
      </c>
      <c r="CA540" s="1">
        <f>CA19-CA71</f>
        <v>144</v>
      </c>
      <c r="CB540" s="1">
        <f>CB19-CB71</f>
        <v>28</v>
      </c>
      <c r="CC540" s="18" t="s">
        <v>25</v>
      </c>
      <c r="CD540" s="18" t="s">
        <v>25</v>
      </c>
      <c r="CE540" s="1">
        <f>CE19-CE71</f>
        <v>55</v>
      </c>
      <c r="CF540" s="1">
        <f>CF19-CF71</f>
        <v>1</v>
      </c>
      <c r="CG540" s="1">
        <f>CG19-CG71</f>
        <v>90</v>
      </c>
      <c r="CH540" s="1">
        <f>CH19-CH71</f>
        <v>17</v>
      </c>
      <c r="CI540" s="18" t="s">
        <v>25</v>
      </c>
      <c r="CJ540" s="18" t="s">
        <v>25</v>
      </c>
      <c r="CK540" s="1">
        <f>CK19-CK71</f>
        <v>39</v>
      </c>
      <c r="CL540" s="1">
        <f>CL19-CL71</f>
        <v>2</v>
      </c>
      <c r="CM540" s="1">
        <f>CM19-CM71</f>
        <v>24</v>
      </c>
      <c r="CN540" s="1">
        <f>CN19-CN71</f>
        <v>32</v>
      </c>
      <c r="CO540" s="18" t="s">
        <v>25</v>
      </c>
      <c r="CP540" s="1">
        <f>CP19-CP71</f>
        <v>94</v>
      </c>
      <c r="CQ540" s="1">
        <f>CQ19-CQ71</f>
        <v>3</v>
      </c>
      <c r="CR540" s="1">
        <f>CR19-CR71</f>
        <v>114</v>
      </c>
      <c r="CS540" s="1">
        <f>CS19-CS71</f>
        <v>49</v>
      </c>
      <c r="DB540" s="5">
        <f>DB20-DB71</f>
        <v>96</v>
      </c>
      <c r="DC540" s="5">
        <f>DC20-DC71</f>
        <v>8</v>
      </c>
      <c r="DD540" s="5">
        <f>DD20-DD71</f>
        <v>109</v>
      </c>
      <c r="DE540" s="5">
        <f>DE20-DE71</f>
        <v>47</v>
      </c>
      <c r="DH540" s="1">
        <f>100*C540/H540</f>
        <v>36.73764779140884</v>
      </c>
      <c r="DI540" s="1">
        <f>100*D540/H540</f>
        <v>3.8017881823202595</v>
      </c>
      <c r="DJ540" s="1">
        <f>100*E540/H540</f>
        <v>40.653720780576393</v>
      </c>
      <c r="DK540" s="1">
        <f>100*F540/H540</f>
        <v>17.93262477302402</v>
      </c>
      <c r="DL540" s="1">
        <f>100*G540/H540</f>
        <v>0.87421847267048547</v>
      </c>
    </row>
    <row r="541" spans="1:122" x14ac:dyDescent="0.2">
      <c r="A541" s="18" t="s">
        <v>126</v>
      </c>
      <c r="C541" s="7">
        <f>SUM(C371,C394,C418)</f>
        <v>1642565</v>
      </c>
      <c r="D541" s="7">
        <f>SUM(D371,D394,D418)</f>
        <v>79213</v>
      </c>
      <c r="E541" s="7">
        <f>SUM(E371,E394,E418)</f>
        <v>873377</v>
      </c>
      <c r="F541" s="7">
        <f>SUM(F371,F394,F418)</f>
        <v>445334</v>
      </c>
      <c r="G541" s="7">
        <f>SUM(G371,G394,G418)</f>
        <v>42550</v>
      </c>
      <c r="H541" s="1">
        <f>SUM(B541:G541)</f>
        <v>3083039</v>
      </c>
      <c r="BY541" s="7">
        <f>SUM(BY371,BY394,BY418)</f>
        <v>44</v>
      </c>
      <c r="BZ541" s="7">
        <f>SUM(BZ371,BZ394,BZ418)</f>
        <v>0</v>
      </c>
      <c r="CA541" s="7">
        <f>SUM(CA371,CA394,CA418)</f>
        <v>12</v>
      </c>
      <c r="CB541" s="7">
        <f>SUM(CB371,CB394,CB418)</f>
        <v>6</v>
      </c>
      <c r="CC541" s="24" t="s">
        <v>25</v>
      </c>
      <c r="CD541" s="24" t="s">
        <v>25</v>
      </c>
      <c r="CE541" s="7">
        <f>SUM(CE371,CE394,CE418)</f>
        <v>29</v>
      </c>
      <c r="CF541" s="7">
        <f>SUM(CF371,CF394,CF418)</f>
        <v>0</v>
      </c>
      <c r="CG541" s="7">
        <f>SUM(CG371,CG394,CG418)</f>
        <v>6</v>
      </c>
      <c r="CH541" s="7">
        <f>SUM(CH371,CH394,CH418)</f>
        <v>4</v>
      </c>
      <c r="CI541" s="24" t="s">
        <v>25</v>
      </c>
      <c r="CJ541" s="24" t="s">
        <v>25</v>
      </c>
      <c r="CK541" s="7">
        <f>SUM(CK371,CK394,CK418)</f>
        <v>5</v>
      </c>
      <c r="CL541" s="7">
        <f>SUM(CL371,CL394,CL418)</f>
        <v>0</v>
      </c>
      <c r="CM541" s="7">
        <f>SUM(CM371,CM394,CM418)</f>
        <v>12</v>
      </c>
      <c r="CN541" s="7">
        <f>SUM(CN371,CN394,CN418)</f>
        <v>6</v>
      </c>
      <c r="CO541" s="24" t="s">
        <v>25</v>
      </c>
      <c r="CP541" s="7">
        <f>SUM(CP371,CP394,CP418)</f>
        <v>34</v>
      </c>
      <c r="CQ541" s="7">
        <f>SUM(CQ371,CQ394,CQ418)</f>
        <v>0</v>
      </c>
      <c r="CR541" s="7">
        <f>SUM(CR371,CR394,CR418)</f>
        <v>18</v>
      </c>
      <c r="CS541" s="7">
        <f>SUM(CS371,CS394,CS418)</f>
        <v>10</v>
      </c>
      <c r="DB541" s="7">
        <f>SUM(DB371,DB394,DB418)</f>
        <v>33</v>
      </c>
      <c r="DC541" s="7">
        <f>SUM(DC371,DC394,DC418)</f>
        <v>2</v>
      </c>
      <c r="DD541" s="7">
        <f>SUM(DD371,DD394,DD418)</f>
        <v>17</v>
      </c>
      <c r="DE541" s="7">
        <f>SUM(DE371,DE394,DE418)</f>
        <v>10</v>
      </c>
      <c r="DH541" s="1">
        <f>100*C541/H541</f>
        <v>53.277464216313838</v>
      </c>
      <c r="DI541" s="1">
        <f>100*D541/H541</f>
        <v>2.5693155357424931</v>
      </c>
      <c r="DJ541" s="1">
        <f>100*E541/H541</f>
        <v>28.328444758564519</v>
      </c>
      <c r="DK541" s="1">
        <f>100*F541/H541</f>
        <v>14.444643742748632</v>
      </c>
      <c r="DL541" s="1">
        <f>100*G541/H541</f>
        <v>1.3801317466305163</v>
      </c>
      <c r="DO541" s="1">
        <f>C541/BY541</f>
        <v>37331.022727272728</v>
      </c>
      <c r="DP541" s="1">
        <v>0</v>
      </c>
      <c r="DQ541" s="1">
        <f>E541/CA541</f>
        <v>72781.416666666672</v>
      </c>
      <c r="DR541" s="1">
        <f>F541/CB541</f>
        <v>74222.333333333328</v>
      </c>
    </row>
    <row r="542" spans="1:122" x14ac:dyDescent="0.2">
      <c r="A542" s="27" t="s">
        <v>593</v>
      </c>
      <c r="B542" s="7" t="e">
        <f>SUM(B189,#REF!,B528)</f>
        <v>#REF!</v>
      </c>
      <c r="C542" s="7" t="e">
        <f>SUM(C189,#REF!,C528)</f>
        <v>#REF!</v>
      </c>
      <c r="D542" s="7" t="e">
        <f>SUM(D189,#REF!,D528)</f>
        <v>#REF!</v>
      </c>
      <c r="E542" s="7" t="e">
        <f>SUM(E189,#REF!,E528)</f>
        <v>#REF!</v>
      </c>
      <c r="F542" s="7" t="e">
        <f>SUM(F189,#REF!,F528)</f>
        <v>#REF!</v>
      </c>
      <c r="G542" s="7" t="e">
        <f>SUM(G189,#REF!,G528)</f>
        <v>#REF!</v>
      </c>
      <c r="H542" s="1" t="e">
        <f>SUM(B542:G542)</f>
        <v>#REF!</v>
      </c>
      <c r="BX542" s="7" t="e">
        <f>SUM(BX189,#REF!,BX528)</f>
        <v>#REF!</v>
      </c>
      <c r="BY542" s="7" t="e">
        <f>SUM(BY189,#REF!,BY528)</f>
        <v>#REF!</v>
      </c>
      <c r="BZ542" s="7" t="e">
        <f>SUM(BZ189,#REF!,BZ528)</f>
        <v>#REF!</v>
      </c>
      <c r="CA542" s="7" t="e">
        <f>SUM(CA189,#REF!,CA528)</f>
        <v>#REF!</v>
      </c>
      <c r="CB542" s="7" t="e">
        <f>SUM(CB189,#REF!,CB528)</f>
        <v>#REF!</v>
      </c>
      <c r="CU542" s="27" t="e">
        <f>177*B542/(B542+C542+D542+E542+F542)</f>
        <v>#REF!</v>
      </c>
      <c r="CV542" s="27" t="e">
        <f>177*C542/(B542+C542+D542+E542+F542)</f>
        <v>#REF!</v>
      </c>
      <c r="CW542" s="1" t="e">
        <f>177*D542/(B542+C542+D542+E542+F542)</f>
        <v>#REF!</v>
      </c>
      <c r="CX542" s="27" t="e">
        <f>177*E542/(B542+C542+D542+E542+F542)</f>
        <v>#REF!</v>
      </c>
      <c r="CY542" s="27" t="e">
        <f>177*F542/(B542+C542+D542+E542+F542)</f>
        <v>#REF!</v>
      </c>
      <c r="CZ542" s="27"/>
      <c r="DA542" s="1">
        <v>7</v>
      </c>
      <c r="DB542" s="1">
        <v>69</v>
      </c>
      <c r="DC542" s="1">
        <v>7</v>
      </c>
      <c r="DD542" s="1">
        <v>58</v>
      </c>
      <c r="DE542" s="1">
        <v>36</v>
      </c>
      <c r="DG542" s="1" t="e">
        <f>100*B542/H542</f>
        <v>#REF!</v>
      </c>
      <c r="DH542" s="1" t="e">
        <f>100*C542/H542</f>
        <v>#REF!</v>
      </c>
      <c r="DI542" s="1" t="e">
        <f>100*D542/H542</f>
        <v>#REF!</v>
      </c>
      <c r="DJ542" s="1" t="e">
        <f>100*E542/H542</f>
        <v>#REF!</v>
      </c>
      <c r="DK542" s="1" t="e">
        <f>100*F542/H542</f>
        <v>#REF!</v>
      </c>
      <c r="DL542" s="1" t="e">
        <f>100*G542/H542</f>
        <v>#REF!</v>
      </c>
    </row>
    <row r="544" spans="1:122" x14ac:dyDescent="0.2">
      <c r="A544" s="27" t="s">
        <v>807</v>
      </c>
      <c r="E544" s="5">
        <f>SUM(E390,E395-E398,E418-E424-E429-E452-E458,E514-E510,E524)</f>
        <v>808825</v>
      </c>
    </row>
    <row r="545" spans="1:5" x14ac:dyDescent="0.2">
      <c r="A545" s="27" t="s">
        <v>808</v>
      </c>
      <c r="E545" s="5">
        <f>SUM(E324,E345-E339-E340,E355)</f>
        <v>315417</v>
      </c>
    </row>
    <row r="546" spans="1:5" x14ac:dyDescent="0.2">
      <c r="E546" s="5">
        <f>SUM(E544:E545)</f>
        <v>1124242</v>
      </c>
    </row>
  </sheetData>
  <pageMargins left="1.25" right="1.25" top="1" bottom="1" header="0.51180555555555551" footer="0.51180555555555551"/>
  <pageSetup scale="55" fitToHeight="0" orientation="landscape" useFirstPageNumber="1"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Wilfred</dc:creator>
  <cp:lastModifiedBy>Wilfred Day</cp:lastModifiedBy>
  <cp:lastPrinted>2016-06-03T00:45:29Z</cp:lastPrinted>
  <dcterms:created xsi:type="dcterms:W3CDTF">2013-02-24T23:16:37Z</dcterms:created>
  <dcterms:modified xsi:type="dcterms:W3CDTF">2016-07-29T04:24:16Z</dcterms:modified>
</cp:coreProperties>
</file>