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autoCompressPictures="0"/>
  <mc:AlternateContent xmlns:mc="http://schemas.openxmlformats.org/markup-compatibility/2006">
    <mc:Choice Requires="x15">
      <x15ac:absPath xmlns:x15ac="http://schemas.microsoft.com/office/spreadsheetml/2010/11/ac" url="/Users/sabrinamcnew/Dropbox/Projects/telomeres/2020_TRES_Telomere_Labwork/"/>
    </mc:Choice>
  </mc:AlternateContent>
  <xr:revisionPtr revIDLastSave="0" documentId="13_ncr:1_{F1DA3C8F-FAA5-AE49-9481-977A74F85448}" xr6:coauthVersionLast="40" xr6:coauthVersionMax="45" xr10:uidLastSave="{00000000-0000-0000-0000-000000000000}"/>
  <bookViews>
    <workbookView xWindow="0" yWindow="460" windowWidth="28800" windowHeight="17540" tabRatio="500" firstSheet="2" activeTab="5" xr2:uid="{00000000-000D-0000-FFFF-FFFF00000000}"/>
  </bookViews>
  <sheets>
    <sheet name="File_metadata" sheetId="18" r:id="rId1"/>
    <sheet name="Study Descriptions" sheetId="1" r:id="rId2"/>
    <sheet name="Samples" sheetId="2" r:id="rId3"/>
    <sheet name="Standards_samples" sheetId="5" r:id="rId4"/>
    <sheet name="Gel_samples" sheetId="22" r:id="rId5"/>
    <sheet name="Redo_samples_telo_plate_3_dec4" sheetId="36" r:id="rId6"/>
    <sheet name="Redo_samples_gadph" sheetId="34" r:id="rId7"/>
    <sheet name="Redo_samples_telo_plate_2" sheetId="35" r:id="rId8"/>
    <sheet name="Redo_samples_telo_plate1" sheetId="33" r:id="rId9"/>
    <sheet name="PCR_12_nov_telo" sheetId="32" r:id="rId10"/>
    <sheet name="PCR_10_nov_telo" sheetId="30" r:id="rId11"/>
    <sheet name="PCR_10_Nov_gadph" sheetId="31" r:id="rId12"/>
    <sheet name="PCR_2_Nov_telo" sheetId="28" r:id="rId13"/>
    <sheet name="PCR_2_Nov_gadph" sheetId="29" r:id="rId14"/>
    <sheet name="PCR_29_Oct_Telo" sheetId="26" r:id="rId15"/>
    <sheet name="PCR_29_Oct_gadph" sheetId="27" r:id="rId16"/>
    <sheet name="PCR_26_Oct_telo" sheetId="24" r:id="rId17"/>
    <sheet name="PCR_26_Oct_gadph" sheetId="25" r:id="rId18"/>
    <sheet name="PCR_test_standards_oct_12" sheetId="23" r:id="rId19"/>
    <sheet name="PCR_test_standards_oct_9" sheetId="21" r:id="rId20"/>
    <sheet name="PCR_test_25ul" sheetId="20" r:id="rId21"/>
    <sheet name="PCR_august_tests" sheetId="17" r:id="rId22"/>
    <sheet name="PCR_16_JULY_telo" sheetId="6" r:id="rId23"/>
    <sheet name="PCR_17_JULY_gadph" sheetId="7" r:id="rId24"/>
    <sheet name="PCR_21_JULY_telo" sheetId="8" r:id="rId25"/>
    <sheet name="PCR_21_JULY_gadph" sheetId="9" r:id="rId26"/>
    <sheet name="PCR_23_JULY_telo" sheetId="10" r:id="rId27"/>
    <sheet name="PCR_23_JULY_gadph" sheetId="11" r:id="rId28"/>
    <sheet name="PCR_28_JULY_telo" sheetId="12" r:id="rId29"/>
    <sheet name="PCR_28_JULY_gadph" sheetId="13" r:id="rId30"/>
    <sheet name="PCR_31_JULY_telo" sheetId="14" r:id="rId31"/>
    <sheet name="PCR_31_JULY_gadph " sheetId="15" r:id="rId32"/>
    <sheet name="OldList_DontUse" sheetId="4" r:id="rId33"/>
  </sheets>
  <definedNames>
    <definedName name="_xlnm._FilterDatabase" localSheetId="9" hidden="1">PCR_12_nov_telo!$A$1:$F$86</definedName>
    <definedName name="_xlnm._FilterDatabase" localSheetId="30" hidden="1">PCR_31_JULY_telo!$A$1:$F$122</definedName>
    <definedName name="_xlnm._FilterDatabase" localSheetId="2" hidden="1">Samples!$A$1:$AO$567</definedName>
    <definedName name="add_stock">Samples!$G:$G</definedName>
    <definedName name="gold">PCR_16_JULY_telo!$L$365</definedName>
    <definedName name="jdate" localSheetId="11">#REF!</definedName>
    <definedName name="jdate" localSheetId="23">#REF!</definedName>
    <definedName name="jdate" localSheetId="13">#REF!</definedName>
    <definedName name="jdate" localSheetId="25">#REF!</definedName>
    <definedName name="jdate" localSheetId="27">#REF!</definedName>
    <definedName name="jdate" localSheetId="17">#REF!</definedName>
    <definedName name="jdate" localSheetId="29">#REF!</definedName>
    <definedName name="jdate" localSheetId="15">#REF!</definedName>
    <definedName name="jdate" localSheetId="31">#REF!</definedName>
    <definedName name="jdate" localSheetId="18">#REF!</definedName>
    <definedName name="jdate" localSheetId="19">#REF!</definedName>
    <definedName name="jdate">#REF!</definedName>
    <definedName name="target_vol">Samples!$E:$E</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O7" i="36" l="1"/>
  <c r="R6" i="31" l="1"/>
  <c r="N4" i="36" l="1"/>
  <c r="N5" i="36"/>
  <c r="O5" i="36" s="1"/>
  <c r="N3" i="36"/>
  <c r="O3" i="36" s="1"/>
  <c r="O4" i="36"/>
  <c r="A35" i="36"/>
  <c r="P7" i="36"/>
  <c r="K7" i="36"/>
  <c r="AD2" i="2" l="1"/>
  <c r="AF2" i="2" s="1"/>
  <c r="AD3" i="2"/>
  <c r="AF3" i="2" s="1"/>
  <c r="AB4" i="2"/>
  <c r="AC4" i="2"/>
  <c r="AD4" i="2"/>
  <c r="AF4" i="2" s="1"/>
  <c r="AD5" i="2"/>
  <c r="AF5" i="2" s="1"/>
  <c r="AG5" i="2" s="1"/>
  <c r="AH5" i="2" s="1"/>
  <c r="AD6" i="2"/>
  <c r="AF6" i="2" s="1"/>
  <c r="AG6" i="2" s="1"/>
  <c r="AH6" i="2" s="1"/>
  <c r="AD7" i="2"/>
  <c r="AF7" i="2" s="1"/>
  <c r="AG7" i="2" s="1"/>
  <c r="AH7" i="2" s="1"/>
  <c r="AD8" i="2"/>
  <c r="AF8" i="2" s="1"/>
  <c r="AG8" i="2" s="1"/>
  <c r="AH8" i="2" s="1"/>
  <c r="AB9" i="2"/>
  <c r="AC9" i="2"/>
  <c r="AD9" i="2"/>
  <c r="AF9" i="2" s="1"/>
  <c r="AD10" i="2"/>
  <c r="AF10" i="2" s="1"/>
  <c r="AD11" i="2"/>
  <c r="AF11" i="2" s="1"/>
  <c r="AD12" i="2"/>
  <c r="AF12" i="2" s="1"/>
  <c r="AD13" i="2"/>
  <c r="AF13" i="2" s="1"/>
  <c r="AD14" i="2"/>
  <c r="AF14" i="2" s="1"/>
  <c r="AD15" i="2"/>
  <c r="AF15" i="2" s="1"/>
  <c r="AD16" i="2"/>
  <c r="AF16" i="2" s="1"/>
  <c r="AD17" i="2"/>
  <c r="AF17" i="2" s="1"/>
  <c r="AD18" i="2"/>
  <c r="AF18" i="2" s="1"/>
  <c r="AD19" i="2"/>
  <c r="AF19" i="2" s="1"/>
  <c r="AD20" i="2"/>
  <c r="AF20" i="2" s="1"/>
  <c r="AD21" i="2"/>
  <c r="AF21" i="2" s="1"/>
  <c r="AG21" i="2" s="1"/>
  <c r="AH21" i="2" s="1"/>
  <c r="AD22" i="2"/>
  <c r="AF22" i="2" s="1"/>
  <c r="AG22" i="2" s="1"/>
  <c r="AH22" i="2" s="1"/>
  <c r="AD23" i="2"/>
  <c r="AF23" i="2" s="1"/>
  <c r="A30" i="34"/>
  <c r="A54" i="35"/>
  <c r="B133" i="33"/>
  <c r="B134" i="30"/>
  <c r="B133" i="31"/>
  <c r="B133" i="28"/>
  <c r="B133" i="26"/>
  <c r="B134" i="27"/>
  <c r="A135" i="24"/>
  <c r="A135" i="25"/>
  <c r="B133" i="11"/>
  <c r="B133" i="15"/>
  <c r="AG23" i="2" l="1"/>
  <c r="AH23" i="2" s="1"/>
  <c r="AI23" i="2" s="1"/>
  <c r="AI21" i="2"/>
  <c r="AI22" i="2"/>
  <c r="AG20" i="2"/>
  <c r="AH20" i="2" s="1"/>
  <c r="AI20" i="2" s="1"/>
  <c r="AG4" i="2"/>
  <c r="AH4" i="2" s="1"/>
  <c r="AI4" i="2" s="1"/>
  <c r="AG2" i="2"/>
  <c r="AH2" i="2" s="1"/>
  <c r="AI2" i="2" s="1"/>
  <c r="AG19" i="2"/>
  <c r="AH19" i="2" s="1"/>
  <c r="AI19" i="2" s="1"/>
  <c r="AG18" i="2"/>
  <c r="AH18" i="2" s="1"/>
  <c r="AI18" i="2" s="1"/>
  <c r="AG17" i="2"/>
  <c r="AH17" i="2" s="1"/>
  <c r="AI17" i="2" s="1"/>
  <c r="AG16" i="2"/>
  <c r="AH16" i="2" s="1"/>
  <c r="AI16" i="2" s="1"/>
  <c r="AG15" i="2"/>
  <c r="AH15" i="2" s="1"/>
  <c r="AI15" i="2" s="1"/>
  <c r="AG14" i="2"/>
  <c r="AH14" i="2" s="1"/>
  <c r="AI14" i="2" s="1"/>
  <c r="AG13" i="2"/>
  <c r="AH13" i="2" s="1"/>
  <c r="AI13" i="2" s="1"/>
  <c r="AG12" i="2"/>
  <c r="AH12" i="2" s="1"/>
  <c r="AI12" i="2" s="1"/>
  <c r="AG11" i="2"/>
  <c r="AH11" i="2" s="1"/>
  <c r="AI11" i="2" s="1"/>
  <c r="AG10" i="2"/>
  <c r="AH10" i="2" s="1"/>
  <c r="AI10" i="2" s="1"/>
  <c r="AG9" i="2"/>
  <c r="AH9" i="2" s="1"/>
  <c r="AI9" i="2" s="1"/>
  <c r="AI8" i="2"/>
  <c r="AI7" i="2"/>
  <c r="AI6" i="2"/>
  <c r="AI5" i="2"/>
  <c r="AG3" i="2"/>
  <c r="AH3" i="2" s="1"/>
  <c r="AI3" i="2" s="1"/>
  <c r="I48" i="35"/>
  <c r="N3" i="34" l="1"/>
  <c r="N4" i="34"/>
  <c r="N5" i="34"/>
  <c r="O5" i="34" s="1"/>
  <c r="N2" i="34"/>
  <c r="O2" i="34" s="1"/>
  <c r="P2" i="34" s="1"/>
  <c r="P7" i="34"/>
  <c r="K7" i="34"/>
  <c r="O4" i="34"/>
  <c r="O3" i="34"/>
  <c r="O7" i="35"/>
  <c r="M3" i="35"/>
  <c r="M4" i="35"/>
  <c r="M5" i="35"/>
  <c r="M2" i="35"/>
  <c r="P7" i="33"/>
  <c r="S5" i="33"/>
  <c r="T5" i="33" s="1"/>
  <c r="U5" i="33" s="1"/>
  <c r="S4" i="33"/>
  <c r="T4" i="33" s="1"/>
  <c r="U4" i="33" s="1"/>
  <c r="S3" i="33"/>
  <c r="T3" i="33" s="1"/>
  <c r="U3" i="33" s="1"/>
  <c r="S2" i="33"/>
  <c r="T2" i="33" s="1"/>
  <c r="U2" i="33" s="1"/>
  <c r="V2" i="33" s="1"/>
  <c r="O6" i="34" l="1"/>
  <c r="O7" i="34" s="1"/>
  <c r="T6" i="33"/>
  <c r="J7" i="35"/>
  <c r="N5" i="35"/>
  <c r="N4" i="35"/>
  <c r="N3" i="35"/>
  <c r="N2" i="35"/>
  <c r="G94" i="32"/>
  <c r="E131" i="30"/>
  <c r="E131" i="31"/>
  <c r="O2" i="35" l="1"/>
  <c r="N6" i="35"/>
  <c r="N7" i="35" s="1"/>
  <c r="T7" i="33"/>
  <c r="U6" i="33"/>
  <c r="R3" i="32"/>
  <c r="R4" i="32"/>
  <c r="S4" i="32" s="1"/>
  <c r="T4" i="32" s="1"/>
  <c r="R5" i="32"/>
  <c r="S5" i="32" s="1"/>
  <c r="T5" i="32" s="1"/>
  <c r="R2" i="32"/>
  <c r="S2" i="32" s="1"/>
  <c r="S8" i="32"/>
  <c r="O7" i="32"/>
  <c r="S3" i="32"/>
  <c r="T3" i="32" s="1"/>
  <c r="E21" i="32"/>
  <c r="S6" i="32" l="1"/>
  <c r="T2" i="32"/>
  <c r="U2" i="32" s="1"/>
  <c r="O8" i="30"/>
  <c r="N5" i="30"/>
  <c r="O5" i="30" s="1"/>
  <c r="P5" i="30" s="1"/>
  <c r="N4" i="30"/>
  <c r="O4" i="30" s="1"/>
  <c r="P4" i="30" s="1"/>
  <c r="N3" i="30"/>
  <c r="O3" i="30" s="1"/>
  <c r="P3" i="30" s="1"/>
  <c r="N2" i="30"/>
  <c r="O2" i="30" s="1"/>
  <c r="R8" i="31"/>
  <c r="N7" i="31"/>
  <c r="Q5" i="31"/>
  <c r="R5" i="31" s="1"/>
  <c r="S5" i="31" s="1"/>
  <c r="Q4" i="31"/>
  <c r="R4" i="31" s="1"/>
  <c r="S4" i="31" s="1"/>
  <c r="Q3" i="31"/>
  <c r="R3" i="31" s="1"/>
  <c r="S3" i="31" s="1"/>
  <c r="Q2" i="31"/>
  <c r="R2" i="31" s="1"/>
  <c r="S2" i="31" s="1"/>
  <c r="T2" i="31" s="1"/>
  <c r="T6" i="32" l="1"/>
  <c r="S7" i="32"/>
  <c r="O6" i="30"/>
  <c r="P2" i="30"/>
  <c r="Q2" i="30" s="1"/>
  <c r="P6" i="30" l="1"/>
  <c r="O7" i="30"/>
  <c r="R7" i="31"/>
  <c r="S6" i="31"/>
  <c r="N5" i="28"/>
  <c r="O5" i="28" s="1"/>
  <c r="P5" i="28" s="1"/>
  <c r="N4" i="28"/>
  <c r="O4" i="28" s="1"/>
  <c r="P4" i="28" s="1"/>
  <c r="N3" i="28"/>
  <c r="O3" i="28" s="1"/>
  <c r="P3" i="28" s="1"/>
  <c r="N2" i="28"/>
  <c r="O2" i="28" s="1"/>
  <c r="Q5" i="29"/>
  <c r="R5" i="29" s="1"/>
  <c r="S5" i="29" s="1"/>
  <c r="Q4" i="29"/>
  <c r="R4" i="29" s="1"/>
  <c r="S4" i="29" s="1"/>
  <c r="Q3" i="29"/>
  <c r="R3" i="29" s="1"/>
  <c r="S3" i="29" s="1"/>
  <c r="Q2" i="29"/>
  <c r="R2" i="29" s="1"/>
  <c r="O8" i="28"/>
  <c r="P2" i="28" l="1"/>
  <c r="Q2" i="28" s="1"/>
  <c r="O6" i="28"/>
  <c r="S2" i="29"/>
  <c r="T2" i="29" s="1"/>
  <c r="R6" i="29"/>
  <c r="O7" i="28" l="1"/>
  <c r="P6" i="28"/>
  <c r="R7" i="29"/>
  <c r="S6" i="29"/>
  <c r="N8" i="26"/>
  <c r="O5" i="26" l="1"/>
  <c r="P5" i="26" s="1"/>
  <c r="Q5" i="26" s="1"/>
  <c r="O4" i="26"/>
  <c r="P4" i="26" s="1"/>
  <c r="Q4" i="26" s="1"/>
  <c r="O3" i="26"/>
  <c r="P3" i="26" s="1"/>
  <c r="Q3" i="26" s="1"/>
  <c r="O2" i="26"/>
  <c r="P2" i="26" s="1"/>
  <c r="O5" i="27"/>
  <c r="P5" i="27" s="1"/>
  <c r="Q5" i="27" s="1"/>
  <c r="O4" i="27"/>
  <c r="P4" i="27" s="1"/>
  <c r="Q4" i="27" s="1"/>
  <c r="O3" i="27"/>
  <c r="P3" i="27" s="1"/>
  <c r="Q3" i="27" s="1"/>
  <c r="O2" i="27"/>
  <c r="P2" i="27" s="1"/>
  <c r="Q2" i="27" s="1"/>
  <c r="Q2" i="26" l="1"/>
  <c r="R2" i="26" s="1"/>
  <c r="P6" i="26"/>
  <c r="P6" i="27"/>
  <c r="P7" i="26" l="1"/>
  <c r="Q6" i="26"/>
  <c r="P7" i="27"/>
  <c r="Q6" i="27"/>
  <c r="K8" i="24"/>
  <c r="O8" i="25" l="1"/>
  <c r="N5" i="25"/>
  <c r="O5" i="25" s="1"/>
  <c r="P5" i="25" s="1"/>
  <c r="N4" i="25"/>
  <c r="O4" i="25" s="1"/>
  <c r="P4" i="25" s="1"/>
  <c r="N3" i="25"/>
  <c r="O3" i="25" s="1"/>
  <c r="P3" i="25" s="1"/>
  <c r="N2" i="25"/>
  <c r="O2" i="25" s="1"/>
  <c r="P2" i="25" s="1"/>
  <c r="Q2" i="25" s="1"/>
  <c r="L4" i="24"/>
  <c r="M4" i="24" s="1"/>
  <c r="N4" i="24" s="1"/>
  <c r="L5" i="24"/>
  <c r="M5" i="24" s="1"/>
  <c r="N5" i="24" s="1"/>
  <c r="M8" i="24"/>
  <c r="L3" i="24"/>
  <c r="M3" i="24" s="1"/>
  <c r="N3" i="24" s="1"/>
  <c r="L2" i="24"/>
  <c r="M2" i="24" s="1"/>
  <c r="N2" i="24" s="1"/>
  <c r="O6" i="25" l="1"/>
  <c r="P6" i="25" s="1"/>
  <c r="M6" i="24"/>
  <c r="E23" i="23"/>
  <c r="H3" i="23"/>
  <c r="H4" i="23"/>
  <c r="H5" i="23"/>
  <c r="H6" i="23"/>
  <c r="H7" i="23"/>
  <c r="H8" i="23"/>
  <c r="H9" i="23"/>
  <c r="H10" i="23"/>
  <c r="H11" i="23"/>
  <c r="H12" i="23"/>
  <c r="H13" i="23"/>
  <c r="H14" i="23"/>
  <c r="H15" i="23"/>
  <c r="H16" i="23"/>
  <c r="H17" i="23"/>
  <c r="H18" i="23"/>
  <c r="H19" i="23"/>
  <c r="H20" i="23"/>
  <c r="H21" i="23"/>
  <c r="H22" i="23"/>
  <c r="H2" i="23"/>
  <c r="H23" i="23" l="1"/>
  <c r="N6" i="24"/>
  <c r="M7" i="24"/>
  <c r="O7" i="25"/>
  <c r="Q7" i="23"/>
  <c r="Q8" i="23" s="1"/>
  <c r="S8" i="23" s="1"/>
  <c r="Q3" i="23"/>
  <c r="R3" i="23" s="1"/>
  <c r="S3" i="23" s="1"/>
  <c r="T3" i="23" s="1"/>
  <c r="Q4" i="23"/>
  <c r="R4" i="23" s="1"/>
  <c r="S4" i="23" s="1"/>
  <c r="T4" i="23" s="1"/>
  <c r="Q5" i="23"/>
  <c r="R5" i="23" s="1"/>
  <c r="S5" i="23" s="1"/>
  <c r="T5" i="23" s="1"/>
  <c r="K22" i="23"/>
  <c r="I22" i="23"/>
  <c r="K21" i="23"/>
  <c r="I21" i="23"/>
  <c r="K20" i="23"/>
  <c r="I20" i="23"/>
  <c r="K19" i="23"/>
  <c r="I19" i="23"/>
  <c r="K18" i="23"/>
  <c r="I18" i="23"/>
  <c r="I17" i="23"/>
  <c r="I16" i="23"/>
  <c r="K6" i="23"/>
  <c r="M5" i="23"/>
  <c r="K5" i="23"/>
  <c r="M4" i="23"/>
  <c r="K4" i="23"/>
  <c r="M3" i="23"/>
  <c r="K3" i="23"/>
  <c r="W2" i="23"/>
  <c r="W6" i="23" s="1"/>
  <c r="K2" i="23"/>
  <c r="Q2" i="23" l="1"/>
  <c r="R2" i="23" s="1"/>
  <c r="Q6" i="23"/>
  <c r="S2" i="23"/>
  <c r="S6" i="23" s="1"/>
  <c r="S7" i="23" s="1"/>
  <c r="L5" i="21"/>
  <c r="L4" i="21"/>
  <c r="L3" i="21"/>
  <c r="T2" i="23" l="1"/>
  <c r="T6" i="23"/>
  <c r="E23" i="21"/>
  <c r="J6" i="21"/>
  <c r="J5" i="21"/>
  <c r="J4" i="21"/>
  <c r="J3" i="21"/>
  <c r="J2" i="21"/>
  <c r="Q3" i="21" l="1"/>
  <c r="Q4" i="21"/>
  <c r="Q5" i="21"/>
  <c r="P2" i="21" l="1"/>
  <c r="J22" i="21"/>
  <c r="H22" i="21"/>
  <c r="J21" i="21"/>
  <c r="H21" i="21"/>
  <c r="J20" i="21"/>
  <c r="H20" i="21"/>
  <c r="J19" i="21"/>
  <c r="H19" i="21"/>
  <c r="J18" i="21"/>
  <c r="H18" i="21"/>
  <c r="H17" i="21"/>
  <c r="H16" i="21"/>
  <c r="R8" i="21"/>
  <c r="R5" i="21"/>
  <c r="S5" i="21" s="1"/>
  <c r="R4" i="21"/>
  <c r="S4" i="21" s="1"/>
  <c r="R3" i="21"/>
  <c r="S3" i="21" s="1"/>
  <c r="P6" i="21" l="1"/>
  <c r="Q2" i="21"/>
  <c r="R2" i="21" s="1"/>
  <c r="Q2" i="20"/>
  <c r="R2" i="20" s="1"/>
  <c r="Q3" i="20"/>
  <c r="R3" i="20" s="1"/>
  <c r="Q4" i="20"/>
  <c r="R4" i="20" s="1"/>
  <c r="Q5" i="20"/>
  <c r="R5" i="20" s="1"/>
  <c r="R8" i="20"/>
  <c r="P45" i="20"/>
  <c r="P46" i="20"/>
  <c r="P47" i="20"/>
  <c r="P48" i="20"/>
  <c r="P49"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2" i="20"/>
  <c r="S2" i="21" l="1"/>
  <c r="R6" i="21"/>
  <c r="R7" i="21" s="1"/>
  <c r="R6" i="20"/>
  <c r="R7" i="20" s="1"/>
  <c r="S5" i="20"/>
  <c r="S2" i="20"/>
  <c r="S3" i="20"/>
  <c r="S6" i="21" l="1"/>
  <c r="S4" i="20"/>
  <c r="S6" i="20" l="1"/>
  <c r="B128" i="6" l="1"/>
  <c r="B127" i="6"/>
  <c r="B126" i="6"/>
  <c r="B125" i="6"/>
  <c r="C128" i="7"/>
  <c r="C127" i="7"/>
  <c r="C126" i="7"/>
  <c r="C125" i="7"/>
  <c r="C128" i="8"/>
  <c r="C127" i="8"/>
  <c r="C126" i="8"/>
  <c r="C125" i="8"/>
  <c r="C128" i="9"/>
  <c r="C127" i="9"/>
  <c r="C126" i="9"/>
  <c r="C125" i="9"/>
  <c r="B128" i="10"/>
  <c r="B127" i="10"/>
  <c r="B126" i="10"/>
  <c r="B125" i="10"/>
  <c r="B128" i="12"/>
  <c r="B127" i="12"/>
  <c r="B126" i="12"/>
  <c r="B125" i="12"/>
  <c r="B128" i="13"/>
  <c r="B127" i="13"/>
  <c r="B126" i="13"/>
  <c r="B125" i="13"/>
  <c r="E128" i="14"/>
  <c r="E127" i="14"/>
  <c r="E126" i="14"/>
  <c r="E125" i="14"/>
  <c r="J34" i="17" l="1"/>
  <c r="J33" i="17"/>
  <c r="J32" i="17"/>
  <c r="J31" i="17"/>
  <c r="J30" i="17"/>
  <c r="J27" i="17"/>
  <c r="J26" i="17"/>
  <c r="J25" i="17"/>
  <c r="J24" i="17"/>
  <c r="J23" i="17"/>
  <c r="J22" i="17"/>
  <c r="J21" i="17"/>
  <c r="J20" i="17"/>
  <c r="J19" i="17"/>
  <c r="J18" i="17"/>
  <c r="J4" i="17"/>
  <c r="J5" i="17"/>
  <c r="J6" i="17"/>
  <c r="J7" i="17"/>
  <c r="J3" i="17"/>
  <c r="J38" i="5" l="1"/>
  <c r="M29" i="5"/>
  <c r="L30" i="5"/>
  <c r="M30" i="5" s="1"/>
  <c r="I30" i="5"/>
  <c r="K30" i="5" s="1"/>
  <c r="K29" i="5"/>
  <c r="I31" i="5" l="1"/>
  <c r="L31" i="5"/>
  <c r="M31" i="5" s="1"/>
  <c r="M23" i="17"/>
  <c r="N23" i="17" s="1"/>
  <c r="M24" i="17"/>
  <c r="N24" i="17" s="1"/>
  <c r="M25" i="17"/>
  <c r="M13" i="17"/>
  <c r="N13" i="17" s="1"/>
  <c r="M14" i="17"/>
  <c r="N14" i="17" s="1"/>
  <c r="M15" i="17"/>
  <c r="N15" i="17" s="1"/>
  <c r="M4" i="17"/>
  <c r="M5" i="17"/>
  <c r="N5" i="17" s="1"/>
  <c r="M6" i="17"/>
  <c r="N6" i="17" s="1"/>
  <c r="N25" i="17"/>
  <c r="L22" i="17"/>
  <c r="L26" i="17" s="1"/>
  <c r="M26" i="17" s="1"/>
  <c r="L12" i="17"/>
  <c r="L16" i="17" s="1"/>
  <c r="M16" i="17" s="1"/>
  <c r="L3" i="17"/>
  <c r="L7" i="17" s="1"/>
  <c r="M7" i="17" s="1"/>
  <c r="N4" i="17"/>
  <c r="L32" i="5" l="1"/>
  <c r="M32" i="5" s="1"/>
  <c r="K31" i="5"/>
  <c r="I32" i="5"/>
  <c r="M22" i="17"/>
  <c r="N22" i="17" s="1"/>
  <c r="N26" i="17" s="1"/>
  <c r="M3" i="17"/>
  <c r="N3" i="17" s="1"/>
  <c r="N7" i="17" s="1"/>
  <c r="M12" i="17"/>
  <c r="N12" i="17" s="1"/>
  <c r="N16" i="17" s="1"/>
  <c r="K32" i="5" l="1"/>
  <c r="I33" i="5"/>
  <c r="K33" i="5" s="1"/>
  <c r="L33" i="5"/>
  <c r="M33" i="5" s="1"/>
  <c r="M18" i="5"/>
  <c r="L19" i="5"/>
  <c r="K18" i="5"/>
  <c r="I19" i="5"/>
  <c r="I20" i="5" s="1"/>
  <c r="I21" i="5" s="1"/>
  <c r="I22" i="5" s="1"/>
  <c r="K22" i="5" s="1"/>
  <c r="J28" i="5" l="1"/>
  <c r="M19" i="5"/>
  <c r="L20" i="5"/>
  <c r="K21" i="5"/>
  <c r="K20" i="5"/>
  <c r="K19" i="5"/>
  <c r="K28" i="5" l="1"/>
  <c r="L21" i="5"/>
  <c r="M20" i="5"/>
  <c r="L28" i="5" l="1"/>
  <c r="M28" i="5" s="1"/>
  <c r="L22" i="5"/>
  <c r="M22" i="5" s="1"/>
  <c r="M21" i="5"/>
  <c r="E21" i="14"/>
  <c r="J17" i="5" l="1"/>
  <c r="K17" i="5" s="1"/>
  <c r="L17" i="5" s="1"/>
  <c r="M17" i="5" s="1"/>
  <c r="I2"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2" i="8"/>
  <c r="I131" i="8" l="1"/>
  <c r="K131" i="8"/>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31" i="6"/>
  <c r="I131" i="9" l="1"/>
  <c r="Q8" i="15"/>
  <c r="O6" i="15"/>
  <c r="P5" i="15"/>
  <c r="Q5" i="15" s="1"/>
  <c r="R5" i="15" s="1"/>
  <c r="P4" i="15"/>
  <c r="Q4" i="15" s="1"/>
  <c r="R4" i="15" s="1"/>
  <c r="P3" i="15"/>
  <c r="Q3" i="15" s="1"/>
  <c r="R3" i="15" s="1"/>
  <c r="P2" i="15"/>
  <c r="Q2" i="15" s="1"/>
  <c r="P8" i="14"/>
  <c r="N6" i="14"/>
  <c r="O5" i="14"/>
  <c r="P5" i="14" s="1"/>
  <c r="Q5" i="14" s="1"/>
  <c r="O4" i="14"/>
  <c r="P4" i="14" s="1"/>
  <c r="Q4" i="14" s="1"/>
  <c r="O3" i="14"/>
  <c r="P3" i="14" s="1"/>
  <c r="Q3" i="14" s="1"/>
  <c r="O2" i="14"/>
  <c r="P2" i="14" s="1"/>
  <c r="R2" i="15" l="1"/>
  <c r="Q6" i="15"/>
  <c r="Q2" i="14"/>
  <c r="P6" i="14"/>
  <c r="M8" i="13"/>
  <c r="K6" i="13"/>
  <c r="L5" i="13"/>
  <c r="M5" i="13" s="1"/>
  <c r="N5" i="13" s="1"/>
  <c r="L4" i="13"/>
  <c r="M4" i="13" s="1"/>
  <c r="N4" i="13" s="1"/>
  <c r="L3" i="13"/>
  <c r="M3" i="13" s="1"/>
  <c r="N3" i="13" s="1"/>
  <c r="L2" i="13"/>
  <c r="M2" i="13" s="1"/>
  <c r="N2" i="13" s="1"/>
  <c r="M8" i="12"/>
  <c r="K6" i="12"/>
  <c r="L5" i="12"/>
  <c r="M5" i="12" s="1"/>
  <c r="N5" i="12" s="1"/>
  <c r="L4" i="12"/>
  <c r="M4" i="12" s="1"/>
  <c r="N4" i="12" s="1"/>
  <c r="L3" i="12"/>
  <c r="M3" i="12" s="1"/>
  <c r="N3" i="12" s="1"/>
  <c r="L2" i="12"/>
  <c r="M2" i="12" s="1"/>
  <c r="K6" i="10"/>
  <c r="L5" i="10"/>
  <c r="M5" i="10" s="1"/>
  <c r="N5" i="10" s="1"/>
  <c r="L4" i="10"/>
  <c r="M4" i="10" s="1"/>
  <c r="N4" i="10" s="1"/>
  <c r="L3" i="10"/>
  <c r="M3" i="10" s="1"/>
  <c r="N3" i="10" s="1"/>
  <c r="L2" i="10"/>
  <c r="M2" i="10" s="1"/>
  <c r="C37" i="5"/>
  <c r="C38" i="5" s="1"/>
  <c r="C40" i="5" s="1"/>
  <c r="D38" i="5"/>
  <c r="C30" i="5"/>
  <c r="C31" i="5" s="1"/>
  <c r="S8" i="11"/>
  <c r="Q6" i="11"/>
  <c r="R5" i="11"/>
  <c r="S5" i="11" s="1"/>
  <c r="R4" i="11"/>
  <c r="S4" i="11" s="1"/>
  <c r="R3" i="11"/>
  <c r="S3" i="11" s="1"/>
  <c r="R2" i="11"/>
  <c r="S2" i="11" s="1"/>
  <c r="M8" i="10"/>
  <c r="S6" i="11" l="1"/>
  <c r="P7" i="14"/>
  <c r="Q6" i="14"/>
  <c r="Q7" i="15"/>
  <c r="R6" i="15"/>
  <c r="M6" i="12"/>
  <c r="N2" i="12"/>
  <c r="M6" i="13"/>
  <c r="N2" i="10"/>
  <c r="M6" i="10"/>
  <c r="N6" i="10" s="1"/>
  <c r="T5" i="11"/>
  <c r="T2" i="11"/>
  <c r="T4" i="11"/>
  <c r="T3" i="11"/>
  <c r="M7" i="13" l="1"/>
  <c r="N6" i="13"/>
  <c r="M7" i="12"/>
  <c r="N6" i="12"/>
  <c r="M7" i="10"/>
  <c r="M8" i="9"/>
  <c r="K6" i="9"/>
  <c r="L5" i="9"/>
  <c r="L4" i="9"/>
  <c r="O4" i="9" s="1"/>
  <c r="L3" i="9"/>
  <c r="L2" i="9"/>
  <c r="O8" i="8"/>
  <c r="M6" i="8"/>
  <c r="N5" i="8"/>
  <c r="O5" i="8" s="1"/>
  <c r="P5" i="8" s="1"/>
  <c r="N4" i="8"/>
  <c r="O4" i="8" s="1"/>
  <c r="P4" i="8" s="1"/>
  <c r="N3" i="8"/>
  <c r="O3" i="8" s="1"/>
  <c r="P3" i="8" s="1"/>
  <c r="N2" i="8"/>
  <c r="O2" i="8" s="1"/>
  <c r="O8" i="7"/>
  <c r="M6" i="7"/>
  <c r="N5" i="7"/>
  <c r="O5" i="7" s="1"/>
  <c r="P5" i="7" s="1"/>
  <c r="N4" i="7"/>
  <c r="O4" i="7" s="1"/>
  <c r="P4" i="7" s="1"/>
  <c r="N3" i="7"/>
  <c r="O3" i="7" s="1"/>
  <c r="P3" i="7" s="1"/>
  <c r="N2" i="7"/>
  <c r="O2" i="7" s="1"/>
  <c r="M2" i="9" l="1"/>
  <c r="N2" i="9" s="1"/>
  <c r="P2" i="9" s="1"/>
  <c r="O2" i="9"/>
  <c r="M5" i="9"/>
  <c r="N5" i="9" s="1"/>
  <c r="O5" i="9"/>
  <c r="M3" i="9"/>
  <c r="N3" i="9" s="1"/>
  <c r="O3" i="9"/>
  <c r="M4" i="9"/>
  <c r="N4" i="9" s="1"/>
  <c r="P4" i="9" s="1"/>
  <c r="T6" i="11"/>
  <c r="S7" i="11"/>
  <c r="P2" i="8"/>
  <c r="O6" i="8"/>
  <c r="P2" i="7"/>
  <c r="O6" i="7"/>
  <c r="M8" i="6"/>
  <c r="K6" i="6"/>
  <c r="L5" i="6"/>
  <c r="M5" i="6" s="1"/>
  <c r="N5" i="6" s="1"/>
  <c r="L4" i="6"/>
  <c r="M4" i="6" s="1"/>
  <c r="N4" i="6" s="1"/>
  <c r="L3" i="6"/>
  <c r="M3" i="6" s="1"/>
  <c r="N3" i="6" s="1"/>
  <c r="L2" i="6"/>
  <c r="M2" i="6" s="1"/>
  <c r="P5" i="9" l="1"/>
  <c r="M6" i="9"/>
  <c r="N6" i="9" s="1"/>
  <c r="O6" i="9"/>
  <c r="O7" i="8"/>
  <c r="P6" i="8"/>
  <c r="M7" i="9"/>
  <c r="O7" i="7"/>
  <c r="P6" i="7"/>
  <c r="N2" i="6"/>
  <c r="M6" i="6"/>
  <c r="AD24" i="2"/>
  <c r="AF24" i="2" s="1"/>
  <c r="AD25" i="2"/>
  <c r="AF25" i="2" s="1"/>
  <c r="AD26" i="2"/>
  <c r="AF26" i="2" s="1"/>
  <c r="AD27" i="2"/>
  <c r="AF27" i="2" s="1"/>
  <c r="AG27" i="2" s="1"/>
  <c r="AH27" i="2" s="1"/>
  <c r="AD28" i="2"/>
  <c r="AF28" i="2" s="1"/>
  <c r="AD29" i="2"/>
  <c r="AF29" i="2" s="1"/>
  <c r="AD30" i="2"/>
  <c r="AF30" i="2" s="1"/>
  <c r="AD31" i="2"/>
  <c r="AF31" i="2" s="1"/>
  <c r="AD32" i="2"/>
  <c r="AF32" i="2" s="1"/>
  <c r="AD33" i="2"/>
  <c r="AF33" i="2" s="1"/>
  <c r="AD34" i="2"/>
  <c r="AF34" i="2" s="1"/>
  <c r="AD35" i="2"/>
  <c r="AF35" i="2" s="1"/>
  <c r="AG35" i="2" s="1"/>
  <c r="AH35" i="2" s="1"/>
  <c r="AD36" i="2"/>
  <c r="AF36" i="2" s="1"/>
  <c r="AD37" i="2"/>
  <c r="AF37" i="2" s="1"/>
  <c r="AD38" i="2"/>
  <c r="AF38" i="2" s="1"/>
  <c r="AD39" i="2"/>
  <c r="AF39" i="2" s="1"/>
  <c r="AD40" i="2"/>
  <c r="AF40" i="2" s="1"/>
  <c r="AD41" i="2"/>
  <c r="AF41" i="2" s="1"/>
  <c r="AD42" i="2"/>
  <c r="AF42" i="2" s="1"/>
  <c r="AD43" i="2"/>
  <c r="AF43" i="2" s="1"/>
  <c r="AG43" i="2" s="1"/>
  <c r="AH43" i="2" s="1"/>
  <c r="AD44" i="2"/>
  <c r="AF44" i="2" s="1"/>
  <c r="AD45" i="2"/>
  <c r="AF45" i="2" s="1"/>
  <c r="AD46" i="2"/>
  <c r="AF46" i="2" s="1"/>
  <c r="AD47" i="2"/>
  <c r="AF47" i="2" s="1"/>
  <c r="AG47" i="2" s="1"/>
  <c r="AH47" i="2" s="1"/>
  <c r="AD48" i="2"/>
  <c r="AF48" i="2" s="1"/>
  <c r="AD49" i="2"/>
  <c r="AF49" i="2" s="1"/>
  <c r="AD50" i="2"/>
  <c r="AF50" i="2" s="1"/>
  <c r="AG50" i="2" s="1"/>
  <c r="AH50" i="2" s="1"/>
  <c r="AI50" i="2" s="1"/>
  <c r="AD51" i="2"/>
  <c r="AF51" i="2" s="1"/>
  <c r="AD52" i="2"/>
  <c r="AF52" i="2" s="1"/>
  <c r="AG52" i="2" s="1"/>
  <c r="AH52" i="2" s="1"/>
  <c r="AI52" i="2" s="1"/>
  <c r="AD53" i="2"/>
  <c r="AF53" i="2" s="1"/>
  <c r="AG53" i="2" s="1"/>
  <c r="AH53" i="2" s="1"/>
  <c r="AI53" i="2" s="1"/>
  <c r="AD54" i="2"/>
  <c r="AF54" i="2" s="1"/>
  <c r="AD55" i="2"/>
  <c r="AF55" i="2" s="1"/>
  <c r="AG55" i="2" s="1"/>
  <c r="AH55" i="2" s="1"/>
  <c r="AI55" i="2" s="1"/>
  <c r="AD56" i="2"/>
  <c r="AF56" i="2" s="1"/>
  <c r="AG56" i="2" s="1"/>
  <c r="AH56" i="2" s="1"/>
  <c r="AI56" i="2" s="1"/>
  <c r="AD57" i="2"/>
  <c r="AF57" i="2" s="1"/>
  <c r="AG57" i="2" s="1"/>
  <c r="AH57" i="2" s="1"/>
  <c r="AI57" i="2" s="1"/>
  <c r="AD58" i="2"/>
  <c r="AF58" i="2" s="1"/>
  <c r="AD59" i="2"/>
  <c r="AF59" i="2" s="1"/>
  <c r="AG59" i="2" s="1"/>
  <c r="AH59" i="2" s="1"/>
  <c r="AI59" i="2" s="1"/>
  <c r="AD60" i="2"/>
  <c r="AF60" i="2" s="1"/>
  <c r="AG60" i="2" s="1"/>
  <c r="AH60" i="2" s="1"/>
  <c r="AI60" i="2" s="1"/>
  <c r="AD61" i="2"/>
  <c r="AF61" i="2" s="1"/>
  <c r="AG61" i="2" s="1"/>
  <c r="AH61" i="2" s="1"/>
  <c r="AI61" i="2" s="1"/>
  <c r="AD62" i="2"/>
  <c r="AF62" i="2" s="1"/>
  <c r="AD63" i="2"/>
  <c r="AF63" i="2" s="1"/>
  <c r="AG63" i="2" s="1"/>
  <c r="AH63" i="2" s="1"/>
  <c r="AI63" i="2" s="1"/>
  <c r="AD64" i="2"/>
  <c r="AF64" i="2" s="1"/>
  <c r="AG64" i="2" s="1"/>
  <c r="AH64" i="2" s="1"/>
  <c r="AI64" i="2" s="1"/>
  <c r="AD65" i="2"/>
  <c r="AF65" i="2" s="1"/>
  <c r="AG65" i="2" s="1"/>
  <c r="AH65" i="2" s="1"/>
  <c r="AI65" i="2" s="1"/>
  <c r="AD66" i="2"/>
  <c r="AF66" i="2" s="1"/>
  <c r="AD67" i="2"/>
  <c r="AF67" i="2" s="1"/>
  <c r="AG67" i="2" s="1"/>
  <c r="AH67" i="2" s="1"/>
  <c r="AI67" i="2" s="1"/>
  <c r="AD68" i="2"/>
  <c r="AF68" i="2" s="1"/>
  <c r="AG68" i="2" s="1"/>
  <c r="AH68" i="2" s="1"/>
  <c r="AI68" i="2" s="1"/>
  <c r="AD69" i="2"/>
  <c r="AF69" i="2" s="1"/>
  <c r="AG69" i="2" s="1"/>
  <c r="AH69" i="2" s="1"/>
  <c r="AI69" i="2" s="1"/>
  <c r="AD70" i="2"/>
  <c r="AF70" i="2" s="1"/>
  <c r="AD71" i="2"/>
  <c r="AF71" i="2" s="1"/>
  <c r="AG71" i="2" s="1"/>
  <c r="AH71" i="2" s="1"/>
  <c r="AI71" i="2" s="1"/>
  <c r="AD72" i="2"/>
  <c r="AF72" i="2" s="1"/>
  <c r="AG72" i="2" s="1"/>
  <c r="AH72" i="2" s="1"/>
  <c r="AI72" i="2" s="1"/>
  <c r="AD73" i="2"/>
  <c r="AF73" i="2" s="1"/>
  <c r="AG73" i="2" s="1"/>
  <c r="AH73" i="2" s="1"/>
  <c r="AI73" i="2" s="1"/>
  <c r="AD74" i="2"/>
  <c r="AF74" i="2" s="1"/>
  <c r="AD75" i="2"/>
  <c r="AF75" i="2" s="1"/>
  <c r="AG75" i="2" s="1"/>
  <c r="AH75" i="2" s="1"/>
  <c r="AI75" i="2" s="1"/>
  <c r="AD76" i="2"/>
  <c r="AF76" i="2" s="1"/>
  <c r="AG76" i="2" s="1"/>
  <c r="AH76" i="2" s="1"/>
  <c r="AI76" i="2" s="1"/>
  <c r="AD77" i="2"/>
  <c r="AF77" i="2" s="1"/>
  <c r="AG77" i="2" s="1"/>
  <c r="AH77" i="2" s="1"/>
  <c r="AI77" i="2" s="1"/>
  <c r="AD78" i="2"/>
  <c r="AF78" i="2" s="1"/>
  <c r="AD79" i="2"/>
  <c r="AF79" i="2" s="1"/>
  <c r="AG79" i="2" s="1"/>
  <c r="AH79" i="2" s="1"/>
  <c r="AI79" i="2" s="1"/>
  <c r="AD80" i="2"/>
  <c r="AF80" i="2" s="1"/>
  <c r="AG80" i="2" s="1"/>
  <c r="AH80" i="2" s="1"/>
  <c r="AI80" i="2" s="1"/>
  <c r="AD81" i="2"/>
  <c r="AF81" i="2" s="1"/>
  <c r="AG81" i="2" s="1"/>
  <c r="AH81" i="2" s="1"/>
  <c r="AI81" i="2" s="1"/>
  <c r="AD82" i="2"/>
  <c r="AF82" i="2" s="1"/>
  <c r="AD83" i="2"/>
  <c r="AF83" i="2" s="1"/>
  <c r="AG83" i="2" s="1"/>
  <c r="AH83" i="2" s="1"/>
  <c r="AI83" i="2" s="1"/>
  <c r="AD84" i="2"/>
  <c r="AF84" i="2" s="1"/>
  <c r="AG84" i="2" s="1"/>
  <c r="AH84" i="2" s="1"/>
  <c r="AI84" i="2" s="1"/>
  <c r="AD85" i="2"/>
  <c r="AF85" i="2" s="1"/>
  <c r="AD86" i="2"/>
  <c r="AF86" i="2" s="1"/>
  <c r="AD87" i="2"/>
  <c r="AF87" i="2" s="1"/>
  <c r="AG87" i="2" s="1"/>
  <c r="AH87" i="2" s="1"/>
  <c r="AI87" i="2" s="1"/>
  <c r="AD88" i="2"/>
  <c r="AF88" i="2" s="1"/>
  <c r="AG88" i="2" s="1"/>
  <c r="AH88" i="2" s="1"/>
  <c r="AI88" i="2" s="1"/>
  <c r="AD89" i="2"/>
  <c r="AF89" i="2" s="1"/>
  <c r="AD90" i="2"/>
  <c r="AF90" i="2" s="1"/>
  <c r="AD91" i="2"/>
  <c r="AF91" i="2" s="1"/>
  <c r="AG91" i="2" s="1"/>
  <c r="AH91" i="2" s="1"/>
  <c r="AI91" i="2" s="1"/>
  <c r="AD92" i="2"/>
  <c r="AF92" i="2" s="1"/>
  <c r="AG92" i="2" s="1"/>
  <c r="AH92" i="2" s="1"/>
  <c r="AI92" i="2" s="1"/>
  <c r="AD93" i="2"/>
  <c r="AF93" i="2" s="1"/>
  <c r="AD94" i="2"/>
  <c r="AF94" i="2" s="1"/>
  <c r="AD95" i="2"/>
  <c r="AF95" i="2" s="1"/>
  <c r="AG95" i="2" s="1"/>
  <c r="AH95" i="2" s="1"/>
  <c r="AI95" i="2" s="1"/>
  <c r="AD96" i="2"/>
  <c r="AF96" i="2" s="1"/>
  <c r="AG96" i="2" s="1"/>
  <c r="AH96" i="2" s="1"/>
  <c r="AI96" i="2" s="1"/>
  <c r="AD97" i="2"/>
  <c r="AF97" i="2" s="1"/>
  <c r="AG97" i="2" s="1"/>
  <c r="AH97" i="2" s="1"/>
  <c r="AI97" i="2" s="1"/>
  <c r="AD98" i="2"/>
  <c r="AF98" i="2" s="1"/>
  <c r="AD99" i="2"/>
  <c r="AF99" i="2" s="1"/>
  <c r="AD100" i="2"/>
  <c r="AF100" i="2" s="1"/>
  <c r="AD101" i="2"/>
  <c r="AF101" i="2" s="1"/>
  <c r="AD102" i="2"/>
  <c r="AF102" i="2" s="1"/>
  <c r="AD103" i="2"/>
  <c r="AF103" i="2" s="1"/>
  <c r="AD104" i="2"/>
  <c r="AF104" i="2" s="1"/>
  <c r="AD105" i="2"/>
  <c r="AF105" i="2" s="1"/>
  <c r="AD106" i="2"/>
  <c r="AF106" i="2" s="1"/>
  <c r="AD107" i="2"/>
  <c r="AF107" i="2" s="1"/>
  <c r="AD108" i="2"/>
  <c r="AF108" i="2" s="1"/>
  <c r="AD109" i="2"/>
  <c r="AF109" i="2" s="1"/>
  <c r="AD110" i="2"/>
  <c r="AF110" i="2" s="1"/>
  <c r="AD111" i="2"/>
  <c r="AF111" i="2" s="1"/>
  <c r="AD112" i="2"/>
  <c r="AF112" i="2" s="1"/>
  <c r="AD113" i="2"/>
  <c r="AF113" i="2" s="1"/>
  <c r="AG113" i="2" s="1"/>
  <c r="AH113" i="2" s="1"/>
  <c r="AI113" i="2" s="1"/>
  <c r="AD114" i="2"/>
  <c r="AF114" i="2" s="1"/>
  <c r="AD115" i="2"/>
  <c r="AF115" i="2" s="1"/>
  <c r="AD116" i="2"/>
  <c r="AF116" i="2" s="1"/>
  <c r="AD117" i="2"/>
  <c r="AF117" i="2" s="1"/>
  <c r="AD118" i="2"/>
  <c r="AF118" i="2" s="1"/>
  <c r="AD119" i="2"/>
  <c r="AF119" i="2" s="1"/>
  <c r="AD120" i="2"/>
  <c r="AF120" i="2" s="1"/>
  <c r="AD121" i="2"/>
  <c r="AF121" i="2" s="1"/>
  <c r="AD122" i="2"/>
  <c r="AF122" i="2" s="1"/>
  <c r="AD123" i="2"/>
  <c r="AF123" i="2" s="1"/>
  <c r="AD124" i="2"/>
  <c r="AF124" i="2" s="1"/>
  <c r="AD125" i="2"/>
  <c r="AF125" i="2" s="1"/>
  <c r="AD126" i="2"/>
  <c r="AF126" i="2" s="1"/>
  <c r="AD127" i="2"/>
  <c r="AF127" i="2" s="1"/>
  <c r="AD128" i="2"/>
  <c r="AF128" i="2" s="1"/>
  <c r="AD129" i="2"/>
  <c r="AF129" i="2" s="1"/>
  <c r="AG129" i="2" s="1"/>
  <c r="AH129" i="2" s="1"/>
  <c r="AI129" i="2" s="1"/>
  <c r="AD130" i="2"/>
  <c r="AF130" i="2" s="1"/>
  <c r="AD131" i="2"/>
  <c r="AF131" i="2" s="1"/>
  <c r="AD132" i="2"/>
  <c r="AF132" i="2" s="1"/>
  <c r="AD133" i="2"/>
  <c r="AF133" i="2" s="1"/>
  <c r="AD134" i="2"/>
  <c r="AF134" i="2" s="1"/>
  <c r="AD135" i="2"/>
  <c r="AF135" i="2" s="1"/>
  <c r="AD136" i="2"/>
  <c r="AF136" i="2" s="1"/>
  <c r="AG136" i="2" s="1"/>
  <c r="AH136" i="2" s="1"/>
  <c r="AD137" i="2"/>
  <c r="AF137" i="2" s="1"/>
  <c r="AG137" i="2" s="1"/>
  <c r="AH137" i="2" s="1"/>
  <c r="AD138" i="2"/>
  <c r="AF138" i="2" s="1"/>
  <c r="AG138" i="2" s="1"/>
  <c r="AH138" i="2" s="1"/>
  <c r="AD139" i="2"/>
  <c r="AF139" i="2" s="1"/>
  <c r="AG139" i="2" s="1"/>
  <c r="AH139" i="2" s="1"/>
  <c r="AD140" i="2"/>
  <c r="AF140" i="2" s="1"/>
  <c r="AG140" i="2" s="1"/>
  <c r="AH140" i="2" s="1"/>
  <c r="AD141" i="2"/>
  <c r="AF141" i="2" s="1"/>
  <c r="AG141" i="2" s="1"/>
  <c r="AH141" i="2" s="1"/>
  <c r="AD142" i="2"/>
  <c r="AF142" i="2" s="1"/>
  <c r="AG142" i="2" s="1"/>
  <c r="AH142" i="2" s="1"/>
  <c r="AD143" i="2"/>
  <c r="AF143" i="2" s="1"/>
  <c r="AG143" i="2" s="1"/>
  <c r="AH143" i="2" s="1"/>
  <c r="AD144" i="2"/>
  <c r="AF144" i="2" s="1"/>
  <c r="AG144" i="2" s="1"/>
  <c r="AH144" i="2" s="1"/>
  <c r="AD145" i="2"/>
  <c r="AF145" i="2" s="1"/>
  <c r="AG145" i="2" s="1"/>
  <c r="AH145" i="2" s="1"/>
  <c r="AD146" i="2"/>
  <c r="AF146" i="2" s="1"/>
  <c r="AG146" i="2" s="1"/>
  <c r="AH146" i="2" s="1"/>
  <c r="AD147" i="2"/>
  <c r="AF147" i="2" s="1"/>
  <c r="AG147" i="2" s="1"/>
  <c r="AH147" i="2" s="1"/>
  <c r="AD148" i="2"/>
  <c r="AF148" i="2" s="1"/>
  <c r="AG148" i="2" s="1"/>
  <c r="AH148" i="2" s="1"/>
  <c r="AD149" i="2"/>
  <c r="AF149" i="2" s="1"/>
  <c r="AG149" i="2" s="1"/>
  <c r="AH149" i="2" s="1"/>
  <c r="AD150" i="2"/>
  <c r="AF150" i="2" s="1"/>
  <c r="AG150" i="2" s="1"/>
  <c r="AH150" i="2" s="1"/>
  <c r="AD151" i="2"/>
  <c r="AF151" i="2" s="1"/>
  <c r="AG151" i="2" s="1"/>
  <c r="AH151" i="2" s="1"/>
  <c r="AD152" i="2"/>
  <c r="AF152" i="2" s="1"/>
  <c r="AG152" i="2" s="1"/>
  <c r="AH152" i="2" s="1"/>
  <c r="AD153" i="2"/>
  <c r="AF153" i="2" s="1"/>
  <c r="AG153" i="2" s="1"/>
  <c r="AH153" i="2" s="1"/>
  <c r="AD154" i="2"/>
  <c r="AF154" i="2" s="1"/>
  <c r="AG154" i="2" s="1"/>
  <c r="AH154" i="2" s="1"/>
  <c r="AD155" i="2"/>
  <c r="AF155" i="2" s="1"/>
  <c r="AG155" i="2" s="1"/>
  <c r="AH155" i="2" s="1"/>
  <c r="AD156" i="2"/>
  <c r="AF156" i="2" s="1"/>
  <c r="AG156" i="2" s="1"/>
  <c r="AH156" i="2" s="1"/>
  <c r="AD157" i="2"/>
  <c r="AF157" i="2" s="1"/>
  <c r="AG157" i="2" s="1"/>
  <c r="AH157" i="2" s="1"/>
  <c r="AD158" i="2"/>
  <c r="AF158" i="2" s="1"/>
  <c r="AG158" i="2" s="1"/>
  <c r="AH158" i="2" s="1"/>
  <c r="AD159" i="2"/>
  <c r="AF159" i="2" s="1"/>
  <c r="AG159" i="2" s="1"/>
  <c r="AH159" i="2" s="1"/>
  <c r="AD160" i="2"/>
  <c r="AF160" i="2" s="1"/>
  <c r="AG160" i="2" s="1"/>
  <c r="AH160" i="2" s="1"/>
  <c r="AD161" i="2"/>
  <c r="AF161" i="2" s="1"/>
  <c r="AG161" i="2" s="1"/>
  <c r="AH161" i="2" s="1"/>
  <c r="AD162" i="2"/>
  <c r="AF162" i="2" s="1"/>
  <c r="AG162" i="2" s="1"/>
  <c r="AH162" i="2" s="1"/>
  <c r="AD163" i="2"/>
  <c r="AF163" i="2" s="1"/>
  <c r="AG163" i="2" s="1"/>
  <c r="AH163" i="2" s="1"/>
  <c r="AD164" i="2"/>
  <c r="AF164" i="2" s="1"/>
  <c r="AG164" i="2" s="1"/>
  <c r="AH164" i="2" s="1"/>
  <c r="AD165" i="2"/>
  <c r="AF165" i="2" s="1"/>
  <c r="AG165" i="2" s="1"/>
  <c r="AH165" i="2" s="1"/>
  <c r="AD166" i="2"/>
  <c r="AF166" i="2" s="1"/>
  <c r="AG166" i="2" s="1"/>
  <c r="AH166" i="2" s="1"/>
  <c r="AD167" i="2"/>
  <c r="AF167" i="2" s="1"/>
  <c r="AG167" i="2" s="1"/>
  <c r="AH167" i="2" s="1"/>
  <c r="AD168" i="2"/>
  <c r="AF168" i="2" s="1"/>
  <c r="AG168" i="2" s="1"/>
  <c r="AH168" i="2" s="1"/>
  <c r="AD169" i="2"/>
  <c r="AF169" i="2" s="1"/>
  <c r="AG169" i="2" s="1"/>
  <c r="AH169" i="2" s="1"/>
  <c r="AD170" i="2"/>
  <c r="AF170" i="2" s="1"/>
  <c r="AG170" i="2" s="1"/>
  <c r="AH170" i="2" s="1"/>
  <c r="AD171" i="2"/>
  <c r="AF171" i="2" s="1"/>
  <c r="AG171" i="2" s="1"/>
  <c r="AH171" i="2" s="1"/>
  <c r="AD172" i="2"/>
  <c r="AF172" i="2" s="1"/>
  <c r="AG172" i="2" s="1"/>
  <c r="AH172" i="2" s="1"/>
  <c r="AD173" i="2"/>
  <c r="AF173" i="2" s="1"/>
  <c r="AG173" i="2" s="1"/>
  <c r="AH173" i="2" s="1"/>
  <c r="AD174" i="2"/>
  <c r="AF174" i="2" s="1"/>
  <c r="AG174" i="2" s="1"/>
  <c r="AH174" i="2" s="1"/>
  <c r="AD175" i="2"/>
  <c r="AF175" i="2" s="1"/>
  <c r="AG175" i="2" s="1"/>
  <c r="AH175" i="2" s="1"/>
  <c r="AD176" i="2"/>
  <c r="AF176" i="2" s="1"/>
  <c r="AG176" i="2" s="1"/>
  <c r="AH176" i="2" s="1"/>
  <c r="AD177" i="2"/>
  <c r="AF177" i="2" s="1"/>
  <c r="AG177" i="2" s="1"/>
  <c r="AH177" i="2" s="1"/>
  <c r="AD178" i="2"/>
  <c r="AF178" i="2" s="1"/>
  <c r="AG178" i="2" s="1"/>
  <c r="AH178" i="2" s="1"/>
  <c r="AD179" i="2"/>
  <c r="AF179" i="2" s="1"/>
  <c r="AG179" i="2" s="1"/>
  <c r="AH179" i="2" s="1"/>
  <c r="AD180" i="2"/>
  <c r="AF180" i="2" s="1"/>
  <c r="AG180" i="2" s="1"/>
  <c r="AH180" i="2" s="1"/>
  <c r="AD181" i="2"/>
  <c r="AF181" i="2" s="1"/>
  <c r="AG181" i="2" s="1"/>
  <c r="AH181" i="2" s="1"/>
  <c r="AD182" i="2"/>
  <c r="AF182" i="2" s="1"/>
  <c r="AG182" i="2" s="1"/>
  <c r="AH182" i="2" s="1"/>
  <c r="AD183" i="2"/>
  <c r="AF183" i="2" s="1"/>
  <c r="AG183" i="2" s="1"/>
  <c r="AH183" i="2" s="1"/>
  <c r="AD184" i="2"/>
  <c r="AF184" i="2" s="1"/>
  <c r="AG184" i="2" s="1"/>
  <c r="AH184" i="2" s="1"/>
  <c r="AD185" i="2"/>
  <c r="AF185" i="2" s="1"/>
  <c r="AG185" i="2" s="1"/>
  <c r="AH185" i="2" s="1"/>
  <c r="AD186" i="2"/>
  <c r="AF186" i="2" s="1"/>
  <c r="AG186" i="2" s="1"/>
  <c r="AH186" i="2" s="1"/>
  <c r="AD187" i="2"/>
  <c r="AF187" i="2" s="1"/>
  <c r="AG187" i="2" s="1"/>
  <c r="AH187" i="2" s="1"/>
  <c r="AD188" i="2"/>
  <c r="AF188" i="2" s="1"/>
  <c r="AG188" i="2" s="1"/>
  <c r="AH188" i="2" s="1"/>
  <c r="AD189" i="2"/>
  <c r="AF189" i="2" s="1"/>
  <c r="AG189" i="2" s="1"/>
  <c r="AH189" i="2" s="1"/>
  <c r="AD190" i="2"/>
  <c r="AF190" i="2" s="1"/>
  <c r="AG190" i="2" s="1"/>
  <c r="AH190" i="2" s="1"/>
  <c r="AD191" i="2"/>
  <c r="AF191" i="2" s="1"/>
  <c r="AG191" i="2" s="1"/>
  <c r="AH191" i="2" s="1"/>
  <c r="AD192" i="2"/>
  <c r="AF192" i="2" s="1"/>
  <c r="AG192" i="2" s="1"/>
  <c r="AH192" i="2" s="1"/>
  <c r="AD193" i="2"/>
  <c r="AF193" i="2" s="1"/>
  <c r="AG193" i="2" s="1"/>
  <c r="AH193" i="2" s="1"/>
  <c r="AD194" i="2"/>
  <c r="AF194" i="2" s="1"/>
  <c r="AG194" i="2" s="1"/>
  <c r="AH194" i="2" s="1"/>
  <c r="AD195" i="2"/>
  <c r="AF195" i="2" s="1"/>
  <c r="AG195" i="2" s="1"/>
  <c r="AH195" i="2" s="1"/>
  <c r="AD196" i="2"/>
  <c r="AF196" i="2" s="1"/>
  <c r="AG196" i="2" s="1"/>
  <c r="AH196" i="2" s="1"/>
  <c r="AD197" i="2"/>
  <c r="AF197" i="2" s="1"/>
  <c r="AG197" i="2" s="1"/>
  <c r="AH197" i="2" s="1"/>
  <c r="AD198" i="2"/>
  <c r="AF198" i="2" s="1"/>
  <c r="AG198" i="2" s="1"/>
  <c r="AH198" i="2" s="1"/>
  <c r="AD199" i="2"/>
  <c r="AF199" i="2" s="1"/>
  <c r="AG199" i="2" s="1"/>
  <c r="AH199" i="2" s="1"/>
  <c r="AD200" i="2"/>
  <c r="AF200" i="2" s="1"/>
  <c r="AG200" i="2" s="1"/>
  <c r="AH200" i="2" s="1"/>
  <c r="AD201" i="2"/>
  <c r="AF201" i="2" s="1"/>
  <c r="AD202" i="2"/>
  <c r="AF202" i="2" s="1"/>
  <c r="AD203" i="2"/>
  <c r="AF203" i="2" s="1"/>
  <c r="AD204" i="2"/>
  <c r="AF204" i="2" s="1"/>
  <c r="AG204" i="2" s="1"/>
  <c r="AH204" i="2" s="1"/>
  <c r="AD205" i="2"/>
  <c r="AF205" i="2" s="1"/>
  <c r="AD206" i="2"/>
  <c r="AF206" i="2" s="1"/>
  <c r="AD207" i="2"/>
  <c r="AF207" i="2" s="1"/>
  <c r="AD208" i="2"/>
  <c r="AF208" i="2" s="1"/>
  <c r="AD209" i="2"/>
  <c r="AF209" i="2" s="1"/>
  <c r="AG209" i="2" s="1"/>
  <c r="AH209" i="2" s="1"/>
  <c r="AD210" i="2"/>
  <c r="AF210" i="2" s="1"/>
  <c r="AD211" i="2"/>
  <c r="AF211" i="2" s="1"/>
  <c r="AG211" i="2" s="1"/>
  <c r="AH211" i="2" s="1"/>
  <c r="AI211" i="2" s="1"/>
  <c r="AD212" i="2"/>
  <c r="AF212" i="2" s="1"/>
  <c r="AD213" i="2"/>
  <c r="AF213" i="2" s="1"/>
  <c r="AG213" i="2" s="1"/>
  <c r="AH213" i="2" s="1"/>
  <c r="AD214" i="2"/>
  <c r="AF214" i="2" s="1"/>
  <c r="AD215" i="2"/>
  <c r="AF215" i="2" s="1"/>
  <c r="AD216" i="2"/>
  <c r="AF216" i="2" s="1"/>
  <c r="AD217" i="2"/>
  <c r="AF217" i="2" s="1"/>
  <c r="AD218" i="2"/>
  <c r="AF218" i="2" s="1"/>
  <c r="AD219" i="2"/>
  <c r="AF219" i="2" s="1"/>
  <c r="AD220" i="2"/>
  <c r="AF220" i="2" s="1"/>
  <c r="AD221" i="2"/>
  <c r="AF221" i="2" s="1"/>
  <c r="AD222" i="2"/>
  <c r="AF222" i="2" s="1"/>
  <c r="AD223" i="2"/>
  <c r="AF223" i="2" s="1"/>
  <c r="AD224" i="2"/>
  <c r="AF224" i="2" s="1"/>
  <c r="AD225" i="2"/>
  <c r="AF225" i="2" s="1"/>
  <c r="AD226" i="2"/>
  <c r="AF226" i="2" s="1"/>
  <c r="AD227" i="2"/>
  <c r="AF227" i="2" s="1"/>
  <c r="AD228" i="2"/>
  <c r="AF228" i="2" s="1"/>
  <c r="AD229" i="2"/>
  <c r="AF229" i="2" s="1"/>
  <c r="AD230" i="2"/>
  <c r="AF230" i="2" s="1"/>
  <c r="AG230" i="2" s="1"/>
  <c r="AH230" i="2" s="1"/>
  <c r="AD231" i="2"/>
  <c r="AF231" i="2" s="1"/>
  <c r="AD232" i="2"/>
  <c r="AF232" i="2" s="1"/>
  <c r="AD233" i="2"/>
  <c r="AF233" i="2" s="1"/>
  <c r="AD234" i="2"/>
  <c r="AF234" i="2" s="1"/>
  <c r="AD235" i="2"/>
  <c r="AF235" i="2" s="1"/>
  <c r="AD236" i="2"/>
  <c r="AF236" i="2" s="1"/>
  <c r="AD237" i="2"/>
  <c r="AF237" i="2" s="1"/>
  <c r="AD238" i="2"/>
  <c r="AF238" i="2" s="1"/>
  <c r="AD239" i="2"/>
  <c r="AF239" i="2" s="1"/>
  <c r="AD240" i="2"/>
  <c r="AF240" i="2" s="1"/>
  <c r="AD241" i="2"/>
  <c r="AF241" i="2" s="1"/>
  <c r="AD242" i="2"/>
  <c r="AF242" i="2" s="1"/>
  <c r="AD243" i="2"/>
  <c r="AF243" i="2" s="1"/>
  <c r="AG243" i="2" s="1"/>
  <c r="AH243" i="2" s="1"/>
  <c r="AI243" i="2" s="1"/>
  <c r="AD244" i="2"/>
  <c r="AF244" i="2" s="1"/>
  <c r="AG244" i="2" s="1"/>
  <c r="AH244" i="2" s="1"/>
  <c r="AD245" i="2"/>
  <c r="AF245" i="2" s="1"/>
  <c r="AG245" i="2" s="1"/>
  <c r="AH245" i="2" s="1"/>
  <c r="AI245" i="2" s="1"/>
  <c r="AD246" i="2"/>
  <c r="AF246" i="2" s="1"/>
  <c r="AD247" i="2"/>
  <c r="AF247" i="2" s="1"/>
  <c r="AG247" i="2" s="1"/>
  <c r="AH247" i="2" s="1"/>
  <c r="AI247" i="2" s="1"/>
  <c r="AD248" i="2"/>
  <c r="AF248" i="2" s="1"/>
  <c r="AD249" i="2"/>
  <c r="AF249" i="2" s="1"/>
  <c r="AG249" i="2" s="1"/>
  <c r="AH249" i="2" s="1"/>
  <c r="AI249" i="2" s="1"/>
  <c r="AD250" i="2"/>
  <c r="AF250" i="2" s="1"/>
  <c r="AD251" i="2"/>
  <c r="AF251" i="2" s="1"/>
  <c r="AG251" i="2" s="1"/>
  <c r="AH251" i="2" s="1"/>
  <c r="AI251" i="2" s="1"/>
  <c r="AD252" i="2"/>
  <c r="AF252" i="2" s="1"/>
  <c r="AG252" i="2" s="1"/>
  <c r="AH252" i="2" s="1"/>
  <c r="AD253" i="2"/>
  <c r="AF253" i="2" s="1"/>
  <c r="AG253" i="2" s="1"/>
  <c r="AH253" i="2" s="1"/>
  <c r="AI253" i="2" s="1"/>
  <c r="AD254" i="2"/>
  <c r="AF254" i="2" s="1"/>
  <c r="AD255" i="2"/>
  <c r="AF255" i="2" s="1"/>
  <c r="AG255" i="2" s="1"/>
  <c r="AH255" i="2" s="1"/>
  <c r="AI255" i="2" s="1"/>
  <c r="AD256" i="2"/>
  <c r="AF256" i="2" s="1"/>
  <c r="AD257" i="2"/>
  <c r="AF257" i="2" s="1"/>
  <c r="AG257" i="2" s="1"/>
  <c r="AH257" i="2" s="1"/>
  <c r="AI257" i="2" s="1"/>
  <c r="AD258" i="2"/>
  <c r="AF258" i="2" s="1"/>
  <c r="AD259" i="2"/>
  <c r="AF259" i="2" s="1"/>
  <c r="AG259" i="2" s="1"/>
  <c r="AH259" i="2" s="1"/>
  <c r="AI259" i="2" s="1"/>
  <c r="AD260" i="2"/>
  <c r="AF260" i="2" s="1"/>
  <c r="AG260" i="2" s="1"/>
  <c r="AH260" i="2" s="1"/>
  <c r="AD261" i="2"/>
  <c r="AF261" i="2" s="1"/>
  <c r="AG261" i="2" s="1"/>
  <c r="AH261" i="2" s="1"/>
  <c r="AI261" i="2" s="1"/>
  <c r="AD262" i="2"/>
  <c r="AF262" i="2" s="1"/>
  <c r="AD263" i="2"/>
  <c r="AF263" i="2" s="1"/>
  <c r="AG263" i="2" s="1"/>
  <c r="AH263" i="2" s="1"/>
  <c r="AI263" i="2" s="1"/>
  <c r="AD264" i="2"/>
  <c r="AF264" i="2" s="1"/>
  <c r="AD265" i="2"/>
  <c r="AF265" i="2" s="1"/>
  <c r="AG265" i="2" s="1"/>
  <c r="AH265" i="2" s="1"/>
  <c r="AI265" i="2" s="1"/>
  <c r="AD266" i="2"/>
  <c r="AF266" i="2" s="1"/>
  <c r="AG266" i="2" s="1"/>
  <c r="AH266" i="2" s="1"/>
  <c r="AD267" i="2"/>
  <c r="AF267" i="2" s="1"/>
  <c r="AG267" i="2" s="1"/>
  <c r="AH267" i="2" s="1"/>
  <c r="AI267" i="2" s="1"/>
  <c r="AD268" i="2"/>
  <c r="AF268" i="2" s="1"/>
  <c r="AG268" i="2" s="1"/>
  <c r="AH268" i="2" s="1"/>
  <c r="AD269" i="2"/>
  <c r="AF269" i="2" s="1"/>
  <c r="AG269" i="2" s="1"/>
  <c r="AH269" i="2" s="1"/>
  <c r="AI269" i="2" s="1"/>
  <c r="AD270" i="2"/>
  <c r="AF270" i="2" s="1"/>
  <c r="AD271" i="2"/>
  <c r="AF271" i="2" s="1"/>
  <c r="AG271" i="2" s="1"/>
  <c r="AH271" i="2" s="1"/>
  <c r="AI271" i="2" s="1"/>
  <c r="AD272" i="2"/>
  <c r="AF272" i="2" s="1"/>
  <c r="AD273" i="2"/>
  <c r="AF273" i="2" s="1"/>
  <c r="AG273" i="2" s="1"/>
  <c r="AH273" i="2" s="1"/>
  <c r="AI273" i="2" s="1"/>
  <c r="AD274" i="2"/>
  <c r="AF274" i="2" s="1"/>
  <c r="AD275" i="2"/>
  <c r="AF275" i="2" s="1"/>
  <c r="AG275" i="2" s="1"/>
  <c r="AH275" i="2" s="1"/>
  <c r="AI275" i="2" s="1"/>
  <c r="AD276" i="2"/>
  <c r="AF276" i="2" s="1"/>
  <c r="AG276" i="2" s="1"/>
  <c r="AH276" i="2" s="1"/>
  <c r="AD277" i="2"/>
  <c r="AF277" i="2" s="1"/>
  <c r="AG277" i="2" s="1"/>
  <c r="AH277" i="2" s="1"/>
  <c r="AI277" i="2" s="1"/>
  <c r="AD278" i="2"/>
  <c r="AF278" i="2" s="1"/>
  <c r="AD279" i="2"/>
  <c r="AF279" i="2" s="1"/>
  <c r="AG279" i="2" s="1"/>
  <c r="AH279" i="2" s="1"/>
  <c r="AI279" i="2" s="1"/>
  <c r="AD280" i="2"/>
  <c r="AF280" i="2" s="1"/>
  <c r="AG280" i="2" s="1"/>
  <c r="AH280" i="2" s="1"/>
  <c r="AD281" i="2"/>
  <c r="AF281" i="2" s="1"/>
  <c r="AG281" i="2" s="1"/>
  <c r="AH281" i="2" s="1"/>
  <c r="AI281" i="2" s="1"/>
  <c r="AD282" i="2"/>
  <c r="AF282" i="2" s="1"/>
  <c r="AD283" i="2"/>
  <c r="AF283" i="2" s="1"/>
  <c r="AG283" i="2" s="1"/>
  <c r="AH283" i="2" s="1"/>
  <c r="AI283" i="2" s="1"/>
  <c r="AD284" i="2"/>
  <c r="AF284" i="2" s="1"/>
  <c r="AG284" i="2" s="1"/>
  <c r="AH284" i="2" s="1"/>
  <c r="AD285" i="2"/>
  <c r="AF285" i="2" s="1"/>
  <c r="AG285" i="2" s="1"/>
  <c r="AH285" i="2" s="1"/>
  <c r="AI285" i="2" s="1"/>
  <c r="AD286" i="2"/>
  <c r="AF286" i="2" s="1"/>
  <c r="AD287" i="2"/>
  <c r="AF287" i="2" s="1"/>
  <c r="AG287" i="2" s="1"/>
  <c r="AH287" i="2" s="1"/>
  <c r="AI287" i="2" s="1"/>
  <c r="AD288" i="2"/>
  <c r="AF288" i="2" s="1"/>
  <c r="AD289" i="2"/>
  <c r="AF289" i="2" s="1"/>
  <c r="AG289" i="2" s="1"/>
  <c r="AH289" i="2" s="1"/>
  <c r="AI289" i="2" s="1"/>
  <c r="AD290" i="2"/>
  <c r="AF290" i="2" s="1"/>
  <c r="AD291" i="2"/>
  <c r="AF291" i="2" s="1"/>
  <c r="AG291" i="2" s="1"/>
  <c r="AH291" i="2" s="1"/>
  <c r="AI291" i="2" s="1"/>
  <c r="AD292" i="2"/>
  <c r="AF292" i="2" s="1"/>
  <c r="AG292" i="2" s="1"/>
  <c r="AH292" i="2" s="1"/>
  <c r="AD293" i="2"/>
  <c r="AF293" i="2" s="1"/>
  <c r="AG293" i="2" s="1"/>
  <c r="AH293" i="2" s="1"/>
  <c r="AI293" i="2" s="1"/>
  <c r="AD294" i="2"/>
  <c r="AF294" i="2" s="1"/>
  <c r="AD295" i="2"/>
  <c r="AF295" i="2" s="1"/>
  <c r="AG295" i="2" s="1"/>
  <c r="AH295" i="2" s="1"/>
  <c r="AI295" i="2" s="1"/>
  <c r="AD296" i="2"/>
  <c r="AF296" i="2" s="1"/>
  <c r="AD297" i="2"/>
  <c r="AF297" i="2" s="1"/>
  <c r="AG297" i="2" s="1"/>
  <c r="AH297" i="2" s="1"/>
  <c r="AI297" i="2" s="1"/>
  <c r="AD298" i="2"/>
  <c r="AF298" i="2" s="1"/>
  <c r="AG298" i="2" s="1"/>
  <c r="AH298" i="2" s="1"/>
  <c r="AD299" i="2"/>
  <c r="AF299" i="2" s="1"/>
  <c r="AG299" i="2" s="1"/>
  <c r="AH299" i="2" s="1"/>
  <c r="AD300" i="2"/>
  <c r="AF300" i="2" s="1"/>
  <c r="AG300" i="2" s="1"/>
  <c r="AH300" i="2" s="1"/>
  <c r="AD301" i="2"/>
  <c r="AF301" i="2" s="1"/>
  <c r="AG301" i="2" s="1"/>
  <c r="AH301" i="2" s="1"/>
  <c r="AD302" i="2"/>
  <c r="AF302" i="2" s="1"/>
  <c r="AD303" i="2"/>
  <c r="AF303" i="2" s="1"/>
  <c r="AG303" i="2" s="1"/>
  <c r="AH303" i="2" s="1"/>
  <c r="AD304" i="2"/>
  <c r="AF304" i="2" s="1"/>
  <c r="AD305" i="2"/>
  <c r="AF305" i="2" s="1"/>
  <c r="AG305" i="2" s="1"/>
  <c r="AH305" i="2" s="1"/>
  <c r="AD306" i="2"/>
  <c r="AF306" i="2" s="1"/>
  <c r="AD307" i="2"/>
  <c r="AF307" i="2" s="1"/>
  <c r="AG307" i="2" s="1"/>
  <c r="AH307" i="2" s="1"/>
  <c r="AD308" i="2"/>
  <c r="AF308" i="2" s="1"/>
  <c r="AG308" i="2" s="1"/>
  <c r="AH308" i="2" s="1"/>
  <c r="AD309" i="2"/>
  <c r="AF309" i="2" s="1"/>
  <c r="AG309" i="2" s="1"/>
  <c r="AH309" i="2" s="1"/>
  <c r="AD310" i="2"/>
  <c r="AF310" i="2" s="1"/>
  <c r="AD311" i="2"/>
  <c r="AF311" i="2" s="1"/>
  <c r="AG311" i="2" s="1"/>
  <c r="AH311" i="2" s="1"/>
  <c r="AD312" i="2"/>
  <c r="AF312" i="2" s="1"/>
  <c r="AD313" i="2"/>
  <c r="AF313" i="2" s="1"/>
  <c r="AG313" i="2" s="1"/>
  <c r="AH313" i="2" s="1"/>
  <c r="AD314" i="2"/>
  <c r="AF314" i="2" s="1"/>
  <c r="AD315" i="2"/>
  <c r="AF315" i="2" s="1"/>
  <c r="AG315" i="2" s="1"/>
  <c r="AH315" i="2" s="1"/>
  <c r="AD316" i="2"/>
  <c r="AF316" i="2" s="1"/>
  <c r="AG316" i="2" s="1"/>
  <c r="AH316" i="2" s="1"/>
  <c r="AD317" i="2"/>
  <c r="AF317" i="2" s="1"/>
  <c r="AG317" i="2" s="1"/>
  <c r="AH317" i="2" s="1"/>
  <c r="AD318" i="2"/>
  <c r="AF318" i="2" s="1"/>
  <c r="AD319" i="2"/>
  <c r="AF319" i="2" s="1"/>
  <c r="AG319" i="2" s="1"/>
  <c r="AH319" i="2" s="1"/>
  <c r="AD320" i="2"/>
  <c r="AF320" i="2" s="1"/>
  <c r="AD321" i="2"/>
  <c r="AF321" i="2" s="1"/>
  <c r="AG321" i="2" s="1"/>
  <c r="AH321" i="2" s="1"/>
  <c r="AD322" i="2"/>
  <c r="AF322" i="2" s="1"/>
  <c r="AD323" i="2"/>
  <c r="AF323" i="2" s="1"/>
  <c r="AG323" i="2" s="1"/>
  <c r="AH323" i="2" s="1"/>
  <c r="AD324" i="2"/>
  <c r="AF324" i="2" s="1"/>
  <c r="AG324" i="2" s="1"/>
  <c r="AH324" i="2" s="1"/>
  <c r="AD325" i="2"/>
  <c r="AF325" i="2" s="1"/>
  <c r="AG325" i="2" s="1"/>
  <c r="AH325" i="2" s="1"/>
  <c r="AD326" i="2"/>
  <c r="AF326" i="2" s="1"/>
  <c r="AG326" i="2" s="1"/>
  <c r="AH326" i="2" s="1"/>
  <c r="AD327" i="2"/>
  <c r="AF327" i="2" s="1"/>
  <c r="AD328" i="2"/>
  <c r="AF328" i="2" s="1"/>
  <c r="AG328" i="2" s="1"/>
  <c r="AH328" i="2" s="1"/>
  <c r="AI328" i="2" s="1"/>
  <c r="AD329" i="2"/>
  <c r="AF329" i="2" s="1"/>
  <c r="AG329" i="2" s="1"/>
  <c r="AH329" i="2" s="1"/>
  <c r="AD330" i="2"/>
  <c r="AF330" i="2" s="1"/>
  <c r="AG330" i="2" s="1"/>
  <c r="AH330" i="2" s="1"/>
  <c r="AD331" i="2"/>
  <c r="AF331" i="2" s="1"/>
  <c r="AG331" i="2" s="1"/>
  <c r="AH331" i="2" s="1"/>
  <c r="AD332" i="2"/>
  <c r="AF332" i="2" s="1"/>
  <c r="AG332" i="2" s="1"/>
  <c r="AH332" i="2" s="1"/>
  <c r="AI332" i="2" s="1"/>
  <c r="AD333" i="2"/>
  <c r="AF333" i="2" s="1"/>
  <c r="AG333" i="2" s="1"/>
  <c r="AH333" i="2" s="1"/>
  <c r="AD334" i="2"/>
  <c r="AF334" i="2" s="1"/>
  <c r="AG334" i="2" s="1"/>
  <c r="AH334" i="2" s="1"/>
  <c r="AD335" i="2"/>
  <c r="AF335" i="2" s="1"/>
  <c r="AD336" i="2"/>
  <c r="AF336" i="2" s="1"/>
  <c r="AG336" i="2" s="1"/>
  <c r="AH336" i="2" s="1"/>
  <c r="AI336" i="2" s="1"/>
  <c r="AD337" i="2"/>
  <c r="AF337" i="2" s="1"/>
  <c r="AG337" i="2" s="1"/>
  <c r="AH337" i="2" s="1"/>
  <c r="AD338" i="2"/>
  <c r="AF338" i="2" s="1"/>
  <c r="AG338" i="2" s="1"/>
  <c r="AH338" i="2" s="1"/>
  <c r="AD339" i="2"/>
  <c r="AF339" i="2" s="1"/>
  <c r="AD340" i="2"/>
  <c r="AF340" i="2" s="1"/>
  <c r="AG340" i="2" s="1"/>
  <c r="AH340" i="2" s="1"/>
  <c r="AI340" i="2" s="1"/>
  <c r="AD341" i="2"/>
  <c r="AF341" i="2" s="1"/>
  <c r="AG341" i="2" s="1"/>
  <c r="AH341" i="2" s="1"/>
  <c r="AD342" i="2"/>
  <c r="AF342" i="2" s="1"/>
  <c r="AG342" i="2" s="1"/>
  <c r="AH342" i="2" s="1"/>
  <c r="AD343" i="2"/>
  <c r="AF343" i="2" s="1"/>
  <c r="AD344" i="2"/>
  <c r="AF344" i="2" s="1"/>
  <c r="AG344" i="2" s="1"/>
  <c r="AH344" i="2" s="1"/>
  <c r="AI344" i="2" s="1"/>
  <c r="AD345" i="2"/>
  <c r="AF345" i="2" s="1"/>
  <c r="AG345" i="2" s="1"/>
  <c r="AH345" i="2" s="1"/>
  <c r="AD346" i="2"/>
  <c r="AF346" i="2" s="1"/>
  <c r="AG346" i="2" s="1"/>
  <c r="AH346" i="2" s="1"/>
  <c r="AD347" i="2"/>
  <c r="AF347" i="2" s="1"/>
  <c r="AG347" i="2" s="1"/>
  <c r="AH347" i="2" s="1"/>
  <c r="AD348" i="2"/>
  <c r="AF348" i="2" s="1"/>
  <c r="AG348" i="2" s="1"/>
  <c r="AH348" i="2" s="1"/>
  <c r="AI348" i="2" s="1"/>
  <c r="AD349" i="2"/>
  <c r="AF349" i="2" s="1"/>
  <c r="AG349" i="2" s="1"/>
  <c r="AH349" i="2" s="1"/>
  <c r="AD350" i="2"/>
  <c r="AF350" i="2" s="1"/>
  <c r="AG350" i="2" s="1"/>
  <c r="AH350" i="2" s="1"/>
  <c r="AD351" i="2"/>
  <c r="AF351" i="2" s="1"/>
  <c r="AD352" i="2"/>
  <c r="AF352" i="2" s="1"/>
  <c r="AG352" i="2" s="1"/>
  <c r="AH352" i="2" s="1"/>
  <c r="AI352" i="2" s="1"/>
  <c r="AD353" i="2"/>
  <c r="AF353" i="2" s="1"/>
  <c r="AG353" i="2" s="1"/>
  <c r="AH353" i="2" s="1"/>
  <c r="AD354" i="2"/>
  <c r="AF354" i="2" s="1"/>
  <c r="AG354" i="2" s="1"/>
  <c r="AH354" i="2" s="1"/>
  <c r="AD355" i="2"/>
  <c r="AF355" i="2" s="1"/>
  <c r="AD356" i="2"/>
  <c r="AF356" i="2" s="1"/>
  <c r="AG356" i="2" s="1"/>
  <c r="AH356" i="2" s="1"/>
  <c r="AI356" i="2" s="1"/>
  <c r="AD357" i="2"/>
  <c r="AF357" i="2" s="1"/>
  <c r="AG357" i="2" s="1"/>
  <c r="AH357" i="2" s="1"/>
  <c r="AD358" i="2"/>
  <c r="AF358" i="2" s="1"/>
  <c r="AG358" i="2" s="1"/>
  <c r="AH358" i="2" s="1"/>
  <c r="AD359" i="2"/>
  <c r="AF359" i="2" s="1"/>
  <c r="AD360" i="2"/>
  <c r="AF360" i="2" s="1"/>
  <c r="AG360" i="2" s="1"/>
  <c r="AH360" i="2" s="1"/>
  <c r="AI360" i="2" s="1"/>
  <c r="AD361" i="2"/>
  <c r="AF361" i="2" s="1"/>
  <c r="AG361" i="2" s="1"/>
  <c r="AH361" i="2" s="1"/>
  <c r="AD362" i="2"/>
  <c r="AF362" i="2" s="1"/>
  <c r="AG362" i="2" s="1"/>
  <c r="AH362" i="2" s="1"/>
  <c r="AD363" i="2"/>
  <c r="AF363" i="2" s="1"/>
  <c r="AG363" i="2" s="1"/>
  <c r="AH363" i="2" s="1"/>
  <c r="AD364" i="2"/>
  <c r="AF364" i="2" s="1"/>
  <c r="AG364" i="2" s="1"/>
  <c r="AH364" i="2" s="1"/>
  <c r="AI364" i="2" s="1"/>
  <c r="AD365" i="2"/>
  <c r="AF365" i="2" s="1"/>
  <c r="AG365" i="2" s="1"/>
  <c r="AH365" i="2" s="1"/>
  <c r="AD366" i="2"/>
  <c r="AF366" i="2" s="1"/>
  <c r="AG366" i="2" s="1"/>
  <c r="AH366" i="2" s="1"/>
  <c r="AD367" i="2"/>
  <c r="AF367" i="2" s="1"/>
  <c r="AD368" i="2"/>
  <c r="AF368" i="2" s="1"/>
  <c r="AG368" i="2" s="1"/>
  <c r="AH368" i="2" s="1"/>
  <c r="AI368" i="2" s="1"/>
  <c r="AD369" i="2"/>
  <c r="AF369" i="2" s="1"/>
  <c r="AG369" i="2" s="1"/>
  <c r="AH369" i="2" s="1"/>
  <c r="AD370" i="2"/>
  <c r="AF370" i="2" s="1"/>
  <c r="AG370" i="2" s="1"/>
  <c r="AH370" i="2" s="1"/>
  <c r="AD371" i="2"/>
  <c r="AF371" i="2" s="1"/>
  <c r="AD372" i="2"/>
  <c r="AF372" i="2" s="1"/>
  <c r="AG372" i="2" s="1"/>
  <c r="AH372" i="2" s="1"/>
  <c r="AI372" i="2" s="1"/>
  <c r="AD373" i="2"/>
  <c r="AF373" i="2" s="1"/>
  <c r="AG373" i="2" s="1"/>
  <c r="AH373" i="2" s="1"/>
  <c r="AD374" i="2"/>
  <c r="AF374" i="2" s="1"/>
  <c r="AG374" i="2" s="1"/>
  <c r="AH374" i="2" s="1"/>
  <c r="AD375" i="2"/>
  <c r="AF375" i="2" s="1"/>
  <c r="AG375" i="2" s="1"/>
  <c r="AH375" i="2" s="1"/>
  <c r="AD376" i="2"/>
  <c r="AF376" i="2" s="1"/>
  <c r="AG376" i="2" s="1"/>
  <c r="AH376" i="2" s="1"/>
  <c r="AI376" i="2" s="1"/>
  <c r="AD377" i="2"/>
  <c r="AF377" i="2" s="1"/>
  <c r="AG377" i="2" s="1"/>
  <c r="AH377" i="2" s="1"/>
  <c r="AD378" i="2"/>
  <c r="AF378" i="2" s="1"/>
  <c r="AG378" i="2" s="1"/>
  <c r="AH378" i="2" s="1"/>
  <c r="AD379" i="2"/>
  <c r="AF379" i="2" s="1"/>
  <c r="AG379" i="2" s="1"/>
  <c r="AH379" i="2" s="1"/>
  <c r="AI379" i="2" s="1"/>
  <c r="AD380" i="2"/>
  <c r="AF380" i="2" s="1"/>
  <c r="AG380" i="2" s="1"/>
  <c r="AH380" i="2" s="1"/>
  <c r="AI380" i="2" s="1"/>
  <c r="AD381" i="2"/>
  <c r="AF381" i="2" s="1"/>
  <c r="AG381" i="2" s="1"/>
  <c r="AH381" i="2" s="1"/>
  <c r="AD382" i="2"/>
  <c r="AF382" i="2" s="1"/>
  <c r="AG382" i="2" s="1"/>
  <c r="AH382" i="2" s="1"/>
  <c r="AD383" i="2"/>
  <c r="AF383" i="2" s="1"/>
  <c r="AD384" i="2"/>
  <c r="AF384" i="2" s="1"/>
  <c r="AG384" i="2" s="1"/>
  <c r="AH384" i="2" s="1"/>
  <c r="AI384" i="2" s="1"/>
  <c r="AD385" i="2"/>
  <c r="AF385" i="2" s="1"/>
  <c r="AG385" i="2" s="1"/>
  <c r="AH385" i="2" s="1"/>
  <c r="AD386" i="2"/>
  <c r="AF386" i="2" s="1"/>
  <c r="AG386" i="2" s="1"/>
  <c r="AH386" i="2" s="1"/>
  <c r="AD387" i="2"/>
  <c r="AF387" i="2" s="1"/>
  <c r="AD388" i="2"/>
  <c r="AF388" i="2" s="1"/>
  <c r="AG388" i="2" s="1"/>
  <c r="AH388" i="2" s="1"/>
  <c r="AI388" i="2" s="1"/>
  <c r="AD389" i="2"/>
  <c r="AF389" i="2" s="1"/>
  <c r="AG389" i="2" s="1"/>
  <c r="AH389" i="2" s="1"/>
  <c r="AD390" i="2"/>
  <c r="AF390" i="2" s="1"/>
  <c r="AG390" i="2" s="1"/>
  <c r="AH390" i="2" s="1"/>
  <c r="AD391" i="2"/>
  <c r="AF391" i="2" s="1"/>
  <c r="AD392" i="2"/>
  <c r="AF392" i="2" s="1"/>
  <c r="AG392" i="2" s="1"/>
  <c r="AH392" i="2" s="1"/>
  <c r="AI392" i="2" s="1"/>
  <c r="AD393" i="2"/>
  <c r="AF393" i="2" s="1"/>
  <c r="AG393" i="2" s="1"/>
  <c r="AH393" i="2" s="1"/>
  <c r="AD394" i="2"/>
  <c r="AF394" i="2" s="1"/>
  <c r="AD395" i="2"/>
  <c r="AF395" i="2" s="1"/>
  <c r="AG395" i="2" s="1"/>
  <c r="AH395" i="2" s="1"/>
  <c r="AD396" i="2"/>
  <c r="AF396" i="2" s="1"/>
  <c r="AG396" i="2" s="1"/>
  <c r="AH396" i="2" s="1"/>
  <c r="AD397" i="2"/>
  <c r="AF397" i="2" s="1"/>
  <c r="AG397" i="2" s="1"/>
  <c r="AH397" i="2" s="1"/>
  <c r="AD398" i="2"/>
  <c r="AF398" i="2" s="1"/>
  <c r="AD399" i="2"/>
  <c r="AF399" i="2" s="1"/>
  <c r="AG399" i="2" s="1"/>
  <c r="AH399" i="2" s="1"/>
  <c r="AD400" i="2"/>
  <c r="AF400" i="2" s="1"/>
  <c r="AD401" i="2"/>
  <c r="AF401" i="2" s="1"/>
  <c r="AG401" i="2" s="1"/>
  <c r="AH401" i="2" s="1"/>
  <c r="AD402" i="2"/>
  <c r="AF402" i="2" s="1"/>
  <c r="AD403" i="2"/>
  <c r="AF403" i="2" s="1"/>
  <c r="AG403" i="2" s="1"/>
  <c r="AH403" i="2" s="1"/>
  <c r="AD404" i="2"/>
  <c r="AF404" i="2" s="1"/>
  <c r="AG404" i="2" s="1"/>
  <c r="AH404" i="2" s="1"/>
  <c r="AD405" i="2"/>
  <c r="AF405" i="2" s="1"/>
  <c r="AG405" i="2" s="1"/>
  <c r="AH405" i="2" s="1"/>
  <c r="AD406" i="2"/>
  <c r="AF406" i="2" s="1"/>
  <c r="AD407" i="2"/>
  <c r="AF407" i="2" s="1"/>
  <c r="AG407" i="2" s="1"/>
  <c r="AH407" i="2" s="1"/>
  <c r="AD408" i="2"/>
  <c r="AF408" i="2" s="1"/>
  <c r="AD409" i="2"/>
  <c r="AF409" i="2" s="1"/>
  <c r="AG409" i="2" s="1"/>
  <c r="AH409" i="2" s="1"/>
  <c r="AD410" i="2"/>
  <c r="AF410" i="2" s="1"/>
  <c r="AD411" i="2"/>
  <c r="AF411" i="2" s="1"/>
  <c r="AG411" i="2" s="1"/>
  <c r="AH411" i="2" s="1"/>
  <c r="AD412" i="2"/>
  <c r="AF412" i="2" s="1"/>
  <c r="AG412" i="2" s="1"/>
  <c r="AH412" i="2" s="1"/>
  <c r="AD413" i="2"/>
  <c r="AF413" i="2" s="1"/>
  <c r="AG413" i="2" s="1"/>
  <c r="AH413" i="2" s="1"/>
  <c r="AD414" i="2"/>
  <c r="AF414" i="2" s="1"/>
  <c r="AD415" i="2"/>
  <c r="AF415" i="2" s="1"/>
  <c r="AG415" i="2" s="1"/>
  <c r="AH415" i="2" s="1"/>
  <c r="AD416" i="2"/>
  <c r="AF416" i="2" s="1"/>
  <c r="AD417" i="2"/>
  <c r="AF417" i="2" s="1"/>
  <c r="AG417" i="2" s="1"/>
  <c r="AH417" i="2" s="1"/>
  <c r="AD418" i="2"/>
  <c r="AF418" i="2" s="1"/>
  <c r="AD419" i="2"/>
  <c r="AF419" i="2" s="1"/>
  <c r="AG419" i="2" s="1"/>
  <c r="AH419" i="2" s="1"/>
  <c r="AD420" i="2"/>
  <c r="AF420" i="2" s="1"/>
  <c r="AG420" i="2" s="1"/>
  <c r="AH420" i="2" s="1"/>
  <c r="AD421" i="2"/>
  <c r="AF421" i="2" s="1"/>
  <c r="AG421" i="2" s="1"/>
  <c r="AH421" i="2" s="1"/>
  <c r="AD422" i="2"/>
  <c r="AF422" i="2" s="1"/>
  <c r="AD423" i="2"/>
  <c r="AF423" i="2" s="1"/>
  <c r="AG423" i="2" s="1"/>
  <c r="AH423" i="2" s="1"/>
  <c r="AD424" i="2"/>
  <c r="AF424" i="2" s="1"/>
  <c r="AD425" i="2"/>
  <c r="AF425" i="2" s="1"/>
  <c r="AG425" i="2" s="1"/>
  <c r="AH425" i="2" s="1"/>
  <c r="AD426" i="2"/>
  <c r="AF426" i="2" s="1"/>
  <c r="AD427" i="2"/>
  <c r="AF427" i="2" s="1"/>
  <c r="AG427" i="2" s="1"/>
  <c r="AH427" i="2" s="1"/>
  <c r="AD428" i="2"/>
  <c r="AF428" i="2" s="1"/>
  <c r="AG428" i="2" s="1"/>
  <c r="AH428" i="2" s="1"/>
  <c r="AD429" i="2"/>
  <c r="AF429" i="2" s="1"/>
  <c r="AG429" i="2" s="1"/>
  <c r="AH429" i="2" s="1"/>
  <c r="AD430" i="2"/>
  <c r="AF430" i="2" s="1"/>
  <c r="AD431" i="2"/>
  <c r="AF431" i="2" s="1"/>
  <c r="AG431" i="2" s="1"/>
  <c r="AH431" i="2" s="1"/>
  <c r="AD432" i="2"/>
  <c r="AF432" i="2" s="1"/>
  <c r="AD433" i="2"/>
  <c r="AF433" i="2" s="1"/>
  <c r="AG433" i="2" s="1"/>
  <c r="AH433" i="2" s="1"/>
  <c r="AD434" i="2"/>
  <c r="AF434" i="2" s="1"/>
  <c r="AG434" i="2" s="1"/>
  <c r="AH434" i="2" s="1"/>
  <c r="AD435" i="2"/>
  <c r="AF435" i="2" s="1"/>
  <c r="AG435" i="2" s="1"/>
  <c r="AH435" i="2" s="1"/>
  <c r="AD436" i="2"/>
  <c r="AF436" i="2" s="1"/>
  <c r="AG436" i="2" s="1"/>
  <c r="AH436" i="2" s="1"/>
  <c r="AD437" i="2"/>
  <c r="AF437" i="2" s="1"/>
  <c r="AG437" i="2" s="1"/>
  <c r="AH437" i="2" s="1"/>
  <c r="AD438" i="2"/>
  <c r="AF438" i="2" s="1"/>
  <c r="AG438" i="2" s="1"/>
  <c r="AH438" i="2" s="1"/>
  <c r="AD439" i="2"/>
  <c r="AF439" i="2" s="1"/>
  <c r="AG439" i="2" s="1"/>
  <c r="AH439" i="2" s="1"/>
  <c r="AD440" i="2"/>
  <c r="AF440" i="2" s="1"/>
  <c r="AG440" i="2" s="1"/>
  <c r="AH440" i="2" s="1"/>
  <c r="AD441" i="2"/>
  <c r="AF441" i="2" s="1"/>
  <c r="AG441" i="2" s="1"/>
  <c r="AH441" i="2" s="1"/>
  <c r="AD442" i="2"/>
  <c r="AF442" i="2" s="1"/>
  <c r="AG442" i="2" s="1"/>
  <c r="AH442" i="2" s="1"/>
  <c r="AD443" i="2"/>
  <c r="AF443" i="2" s="1"/>
  <c r="AG443" i="2" s="1"/>
  <c r="AH443" i="2" s="1"/>
  <c r="AD444" i="2"/>
  <c r="AF444" i="2" s="1"/>
  <c r="AG444" i="2" s="1"/>
  <c r="AH444" i="2" s="1"/>
  <c r="AD445" i="2"/>
  <c r="AF445" i="2" s="1"/>
  <c r="AG445" i="2" s="1"/>
  <c r="AH445" i="2" s="1"/>
  <c r="AD446" i="2"/>
  <c r="AF446" i="2" s="1"/>
  <c r="AD447" i="2"/>
  <c r="AF447" i="2" s="1"/>
  <c r="AG447" i="2" s="1"/>
  <c r="AH447" i="2" s="1"/>
  <c r="AD448" i="2"/>
  <c r="AF448" i="2" s="1"/>
  <c r="AG448" i="2" s="1"/>
  <c r="AH448" i="2" s="1"/>
  <c r="AD449" i="2"/>
  <c r="AF449" i="2" s="1"/>
  <c r="AG449" i="2" s="1"/>
  <c r="AH449" i="2" s="1"/>
  <c r="AD450" i="2"/>
  <c r="AF450" i="2" s="1"/>
  <c r="AD451" i="2"/>
  <c r="AF451" i="2" s="1"/>
  <c r="AG451" i="2" s="1"/>
  <c r="AH451" i="2" s="1"/>
  <c r="AD452" i="2"/>
  <c r="AF452" i="2" s="1"/>
  <c r="AG452" i="2" s="1"/>
  <c r="AH452" i="2" s="1"/>
  <c r="AD453" i="2"/>
  <c r="AF453" i="2" s="1"/>
  <c r="AG453" i="2" s="1"/>
  <c r="AH453" i="2" s="1"/>
  <c r="AD454" i="2"/>
  <c r="AF454" i="2" s="1"/>
  <c r="AD455" i="2"/>
  <c r="AD456" i="2"/>
  <c r="AF456" i="2" s="1"/>
  <c r="AG456" i="2" s="1"/>
  <c r="AH456" i="2" s="1"/>
  <c r="AD457" i="2"/>
  <c r="AF457" i="2" s="1"/>
  <c r="AG457" i="2" s="1"/>
  <c r="AH457" i="2" s="1"/>
  <c r="AD458" i="2"/>
  <c r="AF458" i="2" s="1"/>
  <c r="AD459" i="2"/>
  <c r="AF459" i="2" s="1"/>
  <c r="AG459" i="2" s="1"/>
  <c r="AH459" i="2" s="1"/>
  <c r="AD460" i="2"/>
  <c r="AF460" i="2" s="1"/>
  <c r="AG460" i="2" s="1"/>
  <c r="AH460" i="2" s="1"/>
  <c r="AD461" i="2"/>
  <c r="AF461" i="2" s="1"/>
  <c r="AG461" i="2" s="1"/>
  <c r="AH461" i="2" s="1"/>
  <c r="AD462" i="2"/>
  <c r="AF462" i="2" s="1"/>
  <c r="AD463" i="2"/>
  <c r="AF463" i="2" s="1"/>
  <c r="AG463" i="2" s="1"/>
  <c r="AH463" i="2" s="1"/>
  <c r="AD464" i="2"/>
  <c r="AF464" i="2" s="1"/>
  <c r="AG464" i="2" s="1"/>
  <c r="AH464" i="2" s="1"/>
  <c r="AD465" i="2"/>
  <c r="AF465" i="2" s="1"/>
  <c r="AG465" i="2" s="1"/>
  <c r="AH465" i="2" s="1"/>
  <c r="AD466" i="2"/>
  <c r="AF466" i="2" s="1"/>
  <c r="AD467" i="2"/>
  <c r="AF467" i="2" s="1"/>
  <c r="AG467" i="2" s="1"/>
  <c r="AH467" i="2" s="1"/>
  <c r="AD468" i="2"/>
  <c r="AF468" i="2" s="1"/>
  <c r="AG468" i="2" s="1"/>
  <c r="AH468" i="2" s="1"/>
  <c r="AD469" i="2"/>
  <c r="AF469" i="2" s="1"/>
  <c r="AG469" i="2" s="1"/>
  <c r="AH469" i="2" s="1"/>
  <c r="AD470" i="2"/>
  <c r="AF470" i="2" s="1"/>
  <c r="AD471" i="2"/>
  <c r="AF471" i="2" s="1"/>
  <c r="AG471" i="2" s="1"/>
  <c r="AH471" i="2" s="1"/>
  <c r="AD472" i="2"/>
  <c r="AF472" i="2" s="1"/>
  <c r="AG472" i="2" s="1"/>
  <c r="AH472" i="2" s="1"/>
  <c r="AD473" i="2"/>
  <c r="AF473" i="2" s="1"/>
  <c r="AG473" i="2" s="1"/>
  <c r="AH473" i="2" s="1"/>
  <c r="AD474" i="2"/>
  <c r="AF474" i="2" s="1"/>
  <c r="AD475" i="2"/>
  <c r="AF475" i="2" s="1"/>
  <c r="AG475" i="2" s="1"/>
  <c r="AH475" i="2" s="1"/>
  <c r="AD476" i="2"/>
  <c r="AF476" i="2" s="1"/>
  <c r="AG476" i="2" s="1"/>
  <c r="AH476" i="2" s="1"/>
  <c r="AD477" i="2"/>
  <c r="AF477" i="2" s="1"/>
  <c r="AG477" i="2" s="1"/>
  <c r="AH477" i="2" s="1"/>
  <c r="AD478" i="2"/>
  <c r="AF478" i="2" s="1"/>
  <c r="AD479" i="2"/>
  <c r="AF479" i="2" s="1"/>
  <c r="AG479" i="2" s="1"/>
  <c r="AH479" i="2" s="1"/>
  <c r="AD480" i="2"/>
  <c r="AF480" i="2" s="1"/>
  <c r="AG480" i="2" s="1"/>
  <c r="AH480" i="2" s="1"/>
  <c r="AD481" i="2"/>
  <c r="AF481" i="2" s="1"/>
  <c r="AG481" i="2" s="1"/>
  <c r="AH481" i="2" s="1"/>
  <c r="AD482" i="2"/>
  <c r="AF482" i="2" s="1"/>
  <c r="AD483" i="2"/>
  <c r="AF483" i="2" s="1"/>
  <c r="AG483" i="2" s="1"/>
  <c r="AH483" i="2" s="1"/>
  <c r="AD484" i="2"/>
  <c r="AF484" i="2" s="1"/>
  <c r="AG484" i="2" s="1"/>
  <c r="AH484" i="2" s="1"/>
  <c r="AD485" i="2"/>
  <c r="AF485" i="2" s="1"/>
  <c r="AG485" i="2" s="1"/>
  <c r="AH485" i="2" s="1"/>
  <c r="AD486" i="2"/>
  <c r="AF486" i="2" s="1"/>
  <c r="AD487" i="2"/>
  <c r="AF487" i="2" s="1"/>
  <c r="AG487" i="2" s="1"/>
  <c r="AH487" i="2" s="1"/>
  <c r="AD488" i="2"/>
  <c r="AF488" i="2" s="1"/>
  <c r="AG488" i="2" s="1"/>
  <c r="AH488" i="2" s="1"/>
  <c r="AD489" i="2"/>
  <c r="AF489" i="2" s="1"/>
  <c r="AG489" i="2" s="1"/>
  <c r="AH489" i="2" s="1"/>
  <c r="AD490" i="2"/>
  <c r="AF490" i="2" s="1"/>
  <c r="AD491" i="2"/>
  <c r="AF491" i="2" s="1"/>
  <c r="AG491" i="2" s="1"/>
  <c r="AH491" i="2" s="1"/>
  <c r="AD492" i="2"/>
  <c r="AF492" i="2" s="1"/>
  <c r="AG492" i="2" s="1"/>
  <c r="AH492" i="2" s="1"/>
  <c r="AD493" i="2"/>
  <c r="AF493" i="2" s="1"/>
  <c r="AG493" i="2" s="1"/>
  <c r="AH493" i="2" s="1"/>
  <c r="AD494" i="2"/>
  <c r="AF494" i="2" s="1"/>
  <c r="AD495" i="2"/>
  <c r="AF495" i="2" s="1"/>
  <c r="AG495" i="2" s="1"/>
  <c r="AH495" i="2" s="1"/>
  <c r="AD496" i="2"/>
  <c r="AF496" i="2" s="1"/>
  <c r="AG496" i="2" s="1"/>
  <c r="AH496" i="2" s="1"/>
  <c r="AD497" i="2"/>
  <c r="AF497" i="2" s="1"/>
  <c r="AG497" i="2" s="1"/>
  <c r="AH497" i="2" s="1"/>
  <c r="AD498" i="2"/>
  <c r="AF498" i="2" s="1"/>
  <c r="AD499" i="2"/>
  <c r="AF499" i="2" s="1"/>
  <c r="AG499" i="2" s="1"/>
  <c r="AH499" i="2" s="1"/>
  <c r="AD500" i="2"/>
  <c r="AF500" i="2" s="1"/>
  <c r="AG500" i="2" s="1"/>
  <c r="AH500" i="2" s="1"/>
  <c r="AD501" i="2"/>
  <c r="AF501" i="2" s="1"/>
  <c r="AG501" i="2" s="1"/>
  <c r="AH501" i="2" s="1"/>
  <c r="AD502" i="2"/>
  <c r="AF502" i="2" s="1"/>
  <c r="AD503" i="2"/>
  <c r="AF503" i="2" s="1"/>
  <c r="AG503" i="2" s="1"/>
  <c r="AH503" i="2" s="1"/>
  <c r="AD504" i="2"/>
  <c r="AF504" i="2" s="1"/>
  <c r="AG504" i="2" s="1"/>
  <c r="AH504" i="2" s="1"/>
  <c r="AD505" i="2"/>
  <c r="AF505" i="2" s="1"/>
  <c r="AG505" i="2" s="1"/>
  <c r="AH505" i="2" s="1"/>
  <c r="AD506" i="2"/>
  <c r="AF506" i="2" s="1"/>
  <c r="AD507" i="2"/>
  <c r="AF507" i="2" s="1"/>
  <c r="AG507" i="2" s="1"/>
  <c r="AH507" i="2" s="1"/>
  <c r="AD508" i="2"/>
  <c r="AF508" i="2" s="1"/>
  <c r="AG508" i="2" s="1"/>
  <c r="AH508" i="2" s="1"/>
  <c r="AD509" i="2"/>
  <c r="AF509" i="2" s="1"/>
  <c r="AG509" i="2" s="1"/>
  <c r="AH509" i="2" s="1"/>
  <c r="AD510" i="2"/>
  <c r="AF510" i="2" s="1"/>
  <c r="AD511" i="2"/>
  <c r="AF511" i="2" s="1"/>
  <c r="AG511" i="2" s="1"/>
  <c r="AH511" i="2" s="1"/>
  <c r="AD512" i="2"/>
  <c r="AF512" i="2" s="1"/>
  <c r="AG512" i="2" s="1"/>
  <c r="AH512" i="2" s="1"/>
  <c r="AD513" i="2"/>
  <c r="AF513" i="2" s="1"/>
  <c r="AG513" i="2" s="1"/>
  <c r="AH513" i="2" s="1"/>
  <c r="AD514" i="2"/>
  <c r="AF514" i="2" s="1"/>
  <c r="AD515" i="2"/>
  <c r="AF515" i="2" s="1"/>
  <c r="AG515" i="2" s="1"/>
  <c r="AH515" i="2" s="1"/>
  <c r="AD516" i="2"/>
  <c r="AF516" i="2" s="1"/>
  <c r="AG516" i="2" s="1"/>
  <c r="AH516" i="2" s="1"/>
  <c r="AD517" i="2"/>
  <c r="AF517" i="2" s="1"/>
  <c r="AG517" i="2" s="1"/>
  <c r="AH517" i="2" s="1"/>
  <c r="AD518" i="2"/>
  <c r="AF518" i="2" s="1"/>
  <c r="AD519" i="2"/>
  <c r="AF519" i="2" s="1"/>
  <c r="AG519" i="2" s="1"/>
  <c r="AH519" i="2" s="1"/>
  <c r="AD520" i="2"/>
  <c r="AF520" i="2" s="1"/>
  <c r="AG520" i="2" s="1"/>
  <c r="AH520" i="2" s="1"/>
  <c r="AD521" i="2"/>
  <c r="AF521" i="2" s="1"/>
  <c r="AG521" i="2" s="1"/>
  <c r="AH521" i="2" s="1"/>
  <c r="AD522" i="2"/>
  <c r="AF522" i="2" s="1"/>
  <c r="AD523" i="2"/>
  <c r="AF523" i="2" s="1"/>
  <c r="AG523" i="2" s="1"/>
  <c r="AH523" i="2" s="1"/>
  <c r="AD524" i="2"/>
  <c r="AF524" i="2" s="1"/>
  <c r="AG524" i="2" s="1"/>
  <c r="AH524" i="2" s="1"/>
  <c r="AD525" i="2"/>
  <c r="AF525" i="2" s="1"/>
  <c r="AG525" i="2" s="1"/>
  <c r="AH525" i="2" s="1"/>
  <c r="AD526" i="2"/>
  <c r="AF526" i="2" s="1"/>
  <c r="AD527" i="2"/>
  <c r="AF527" i="2" s="1"/>
  <c r="AG527" i="2" s="1"/>
  <c r="AH527" i="2" s="1"/>
  <c r="AD528" i="2"/>
  <c r="AF528" i="2" s="1"/>
  <c r="AG528" i="2" s="1"/>
  <c r="AH528" i="2" s="1"/>
  <c r="AD529" i="2"/>
  <c r="AF529" i="2" s="1"/>
  <c r="AG529" i="2" s="1"/>
  <c r="AH529" i="2" s="1"/>
  <c r="AD530" i="2"/>
  <c r="AF530" i="2" s="1"/>
  <c r="AD531" i="2"/>
  <c r="AF531" i="2" s="1"/>
  <c r="AG531" i="2" s="1"/>
  <c r="AH531" i="2" s="1"/>
  <c r="AD532" i="2"/>
  <c r="AF532" i="2" s="1"/>
  <c r="AG532" i="2" s="1"/>
  <c r="AH532" i="2" s="1"/>
  <c r="AD533" i="2"/>
  <c r="AF533" i="2" s="1"/>
  <c r="AG533" i="2" s="1"/>
  <c r="AH533" i="2" s="1"/>
  <c r="AD534" i="2"/>
  <c r="AF534" i="2" s="1"/>
  <c r="AD535" i="2"/>
  <c r="AF535" i="2" s="1"/>
  <c r="AG535" i="2" s="1"/>
  <c r="AH535" i="2" s="1"/>
  <c r="AD536" i="2"/>
  <c r="AF536" i="2" s="1"/>
  <c r="AG536" i="2" s="1"/>
  <c r="AH536" i="2" s="1"/>
  <c r="AD537" i="2"/>
  <c r="AF537" i="2" s="1"/>
  <c r="AG537" i="2" s="1"/>
  <c r="AH537" i="2" s="1"/>
  <c r="AD538" i="2"/>
  <c r="AF538" i="2" s="1"/>
  <c r="AD539" i="2"/>
  <c r="AF539" i="2" s="1"/>
  <c r="AG539" i="2" s="1"/>
  <c r="AH539" i="2" s="1"/>
  <c r="AD540" i="2"/>
  <c r="AF540" i="2" s="1"/>
  <c r="AG540" i="2" s="1"/>
  <c r="AH540" i="2" s="1"/>
  <c r="AD541" i="2"/>
  <c r="AF541" i="2" s="1"/>
  <c r="AG541" i="2" s="1"/>
  <c r="AH541" i="2" s="1"/>
  <c r="AD542" i="2"/>
  <c r="AF542" i="2" s="1"/>
  <c r="AD543" i="2"/>
  <c r="AF543" i="2" s="1"/>
  <c r="AG543" i="2" s="1"/>
  <c r="AH543" i="2" s="1"/>
  <c r="AD544" i="2"/>
  <c r="AF544" i="2" s="1"/>
  <c r="AG544" i="2" s="1"/>
  <c r="AH544" i="2" s="1"/>
  <c r="AD545" i="2"/>
  <c r="AF545" i="2" s="1"/>
  <c r="AG545" i="2" s="1"/>
  <c r="AH545" i="2" s="1"/>
  <c r="AD546" i="2"/>
  <c r="AF546" i="2" s="1"/>
  <c r="AD547" i="2"/>
  <c r="AF547" i="2" s="1"/>
  <c r="AG547" i="2" s="1"/>
  <c r="AH547" i="2" s="1"/>
  <c r="AD548" i="2"/>
  <c r="AF548" i="2" s="1"/>
  <c r="AG548" i="2" s="1"/>
  <c r="AH548" i="2" s="1"/>
  <c r="AD549" i="2"/>
  <c r="AF549" i="2" s="1"/>
  <c r="AG549" i="2" s="1"/>
  <c r="AH549" i="2" s="1"/>
  <c r="AD550" i="2"/>
  <c r="AF550" i="2" s="1"/>
  <c r="AD551" i="2"/>
  <c r="AF551" i="2" s="1"/>
  <c r="AG551" i="2" s="1"/>
  <c r="AH551" i="2" s="1"/>
  <c r="AD552" i="2"/>
  <c r="AF552" i="2" s="1"/>
  <c r="AG552" i="2" s="1"/>
  <c r="AH552" i="2" s="1"/>
  <c r="AD553" i="2"/>
  <c r="AF553" i="2" s="1"/>
  <c r="AG553" i="2" s="1"/>
  <c r="AH553" i="2" s="1"/>
  <c r="AD554" i="2"/>
  <c r="AF554" i="2" s="1"/>
  <c r="AD555" i="2"/>
  <c r="AF555" i="2" s="1"/>
  <c r="AG555" i="2" s="1"/>
  <c r="AH555" i="2" s="1"/>
  <c r="AD556" i="2"/>
  <c r="AF556" i="2" s="1"/>
  <c r="AG556" i="2" s="1"/>
  <c r="AH556" i="2" s="1"/>
  <c r="AD557" i="2"/>
  <c r="AF557" i="2" s="1"/>
  <c r="AG557" i="2" s="1"/>
  <c r="AH557" i="2" s="1"/>
  <c r="AD558" i="2"/>
  <c r="AF558" i="2" s="1"/>
  <c r="AD559" i="2"/>
  <c r="AF559" i="2" s="1"/>
  <c r="AG559" i="2" s="1"/>
  <c r="AH559" i="2" s="1"/>
  <c r="AD560" i="2"/>
  <c r="AF560" i="2" s="1"/>
  <c r="AG560" i="2" s="1"/>
  <c r="AH560" i="2" s="1"/>
  <c r="AD561" i="2"/>
  <c r="AF561" i="2" s="1"/>
  <c r="AG561" i="2" s="1"/>
  <c r="AH561" i="2" s="1"/>
  <c r="AD562" i="2"/>
  <c r="AF562" i="2" s="1"/>
  <c r="AD563" i="2"/>
  <c r="AF563" i="2" s="1"/>
  <c r="AG563" i="2" s="1"/>
  <c r="AH563" i="2" s="1"/>
  <c r="AD564" i="2"/>
  <c r="AF564" i="2" s="1"/>
  <c r="AG564" i="2" s="1"/>
  <c r="AH564" i="2" s="1"/>
  <c r="AD565" i="2"/>
  <c r="AF565" i="2" s="1"/>
  <c r="AG565" i="2" s="1"/>
  <c r="AH565" i="2" s="1"/>
  <c r="AD566" i="2"/>
  <c r="AF566" i="2" s="1"/>
  <c r="AD567" i="2"/>
  <c r="AF567" i="2" s="1"/>
  <c r="AG567" i="2" s="1"/>
  <c r="AH567" i="2" s="1"/>
  <c r="P6" i="9" l="1"/>
  <c r="AF455" i="2"/>
  <c r="AG455" i="2" s="1"/>
  <c r="AH455" i="2" s="1"/>
  <c r="AI455" i="2" s="1"/>
  <c r="M7" i="6"/>
  <c r="N6" i="6"/>
  <c r="AI252" i="2"/>
  <c r="AG312" i="2"/>
  <c r="AH312" i="2" s="1"/>
  <c r="AI312" i="2" s="1"/>
  <c r="AG248" i="2"/>
  <c r="AH248" i="2" s="1"/>
  <c r="AI248" i="2" s="1"/>
  <c r="AG236" i="2"/>
  <c r="AH236" i="2" s="1"/>
  <c r="AI236" i="2" s="1"/>
  <c r="AG224" i="2"/>
  <c r="AH224" i="2" s="1"/>
  <c r="AI224" i="2" s="1"/>
  <c r="AG383" i="2"/>
  <c r="AH383" i="2" s="1"/>
  <c r="AI383" i="2" s="1"/>
  <c r="AG359" i="2"/>
  <c r="AH359" i="2" s="1"/>
  <c r="AI359" i="2" s="1"/>
  <c r="AG335" i="2"/>
  <c r="AH335" i="2" s="1"/>
  <c r="AI335" i="2" s="1"/>
  <c r="AI284" i="2"/>
  <c r="AI244" i="2"/>
  <c r="AI347" i="2"/>
  <c r="AI316" i="2"/>
  <c r="AI276" i="2"/>
  <c r="AI331" i="2"/>
  <c r="AI308" i="2"/>
  <c r="AI280" i="2"/>
  <c r="AG418" i="2"/>
  <c r="AH418" i="2" s="1"/>
  <c r="AI418" i="2" s="1"/>
  <c r="AG410" i="2"/>
  <c r="AH410" i="2" s="1"/>
  <c r="AI410" i="2" s="1"/>
  <c r="AG394" i="2"/>
  <c r="AH394" i="2" s="1"/>
  <c r="AI394" i="2" s="1"/>
  <c r="AG302" i="2"/>
  <c r="AH302" i="2" s="1"/>
  <c r="AI302" i="2" s="1"/>
  <c r="AG274" i="2"/>
  <c r="AH274" i="2" s="1"/>
  <c r="AI274" i="2" s="1"/>
  <c r="AG242" i="2"/>
  <c r="AH242" i="2" s="1"/>
  <c r="AI242" i="2" s="1"/>
  <c r="AG234" i="2"/>
  <c r="AH234" i="2" s="1"/>
  <c r="AI234" i="2" s="1"/>
  <c r="AG101" i="2"/>
  <c r="AH101" i="2" s="1"/>
  <c r="AI101" i="2" s="1"/>
  <c r="AG426" i="2"/>
  <c r="AH426" i="2" s="1"/>
  <c r="AI426" i="2" s="1"/>
  <c r="AG402" i="2"/>
  <c r="AH402" i="2" s="1"/>
  <c r="AI402" i="2" s="1"/>
  <c r="AG306" i="2"/>
  <c r="AH306" i="2" s="1"/>
  <c r="AI306" i="2" s="1"/>
  <c r="AG270" i="2"/>
  <c r="AH270" i="2" s="1"/>
  <c r="AI270" i="2" s="1"/>
  <c r="AG222" i="2"/>
  <c r="AH222" i="2" s="1"/>
  <c r="AI222" i="2" s="1"/>
  <c r="AG430" i="2"/>
  <c r="AH430" i="2" s="1"/>
  <c r="AI430" i="2" s="1"/>
  <c r="AG422" i="2"/>
  <c r="AH422" i="2" s="1"/>
  <c r="AI422" i="2" s="1"/>
  <c r="AG414" i="2"/>
  <c r="AH414" i="2" s="1"/>
  <c r="AI414" i="2" s="1"/>
  <c r="AG406" i="2"/>
  <c r="AH406" i="2" s="1"/>
  <c r="AI406" i="2" s="1"/>
  <c r="AG398" i="2"/>
  <c r="AH398" i="2" s="1"/>
  <c r="AI398" i="2" s="1"/>
  <c r="AG322" i="2"/>
  <c r="AH322" i="2" s="1"/>
  <c r="AI322" i="2" s="1"/>
  <c r="AG318" i="2"/>
  <c r="AH318" i="2" s="1"/>
  <c r="AI318" i="2" s="1"/>
  <c r="AG314" i="2"/>
  <c r="AH314" i="2" s="1"/>
  <c r="AI314" i="2" s="1"/>
  <c r="AG310" i="2"/>
  <c r="AH310" i="2" s="1"/>
  <c r="AI310" i="2" s="1"/>
  <c r="AG294" i="2"/>
  <c r="AH294" i="2" s="1"/>
  <c r="AI294" i="2" s="1"/>
  <c r="AG290" i="2"/>
  <c r="AH290" i="2" s="1"/>
  <c r="AI290" i="2" s="1"/>
  <c r="AG286" i="2"/>
  <c r="AH286" i="2" s="1"/>
  <c r="AI286" i="2" s="1"/>
  <c r="AG282" i="2"/>
  <c r="AH282" i="2" s="1"/>
  <c r="AI282" i="2" s="1"/>
  <c r="AG278" i="2"/>
  <c r="AH278" i="2" s="1"/>
  <c r="AI278" i="2" s="1"/>
  <c r="AG262" i="2"/>
  <c r="AH262" i="2" s="1"/>
  <c r="AI262" i="2" s="1"/>
  <c r="AG258" i="2"/>
  <c r="AH258" i="2" s="1"/>
  <c r="AI258" i="2" s="1"/>
  <c r="AG254" i="2"/>
  <c r="AH254" i="2" s="1"/>
  <c r="AI254" i="2" s="1"/>
  <c r="AG250" i="2"/>
  <c r="AH250" i="2" s="1"/>
  <c r="AI250" i="2" s="1"/>
  <c r="AG246" i="2"/>
  <c r="AH246" i="2" s="1"/>
  <c r="AI246" i="2" s="1"/>
  <c r="AG238" i="2"/>
  <c r="AH238" i="2" s="1"/>
  <c r="AI238" i="2" s="1"/>
  <c r="AG226" i="2"/>
  <c r="AH226" i="2" s="1"/>
  <c r="AI226" i="2" s="1"/>
  <c r="AG218" i="2"/>
  <c r="AH218" i="2" s="1"/>
  <c r="AI218" i="2" s="1"/>
  <c r="AG214" i="2"/>
  <c r="AH214" i="2" s="1"/>
  <c r="AI214" i="2" s="1"/>
  <c r="AG206" i="2"/>
  <c r="AH206" i="2" s="1"/>
  <c r="AI206" i="2" s="1"/>
  <c r="AG202" i="2"/>
  <c r="AH202" i="2" s="1"/>
  <c r="AI202" i="2" s="1"/>
  <c r="AG134" i="2"/>
  <c r="AH134" i="2" s="1"/>
  <c r="AI134" i="2" s="1"/>
  <c r="AG130" i="2"/>
  <c r="AH130" i="2" s="1"/>
  <c r="AI130" i="2" s="1"/>
  <c r="AG126" i="2"/>
  <c r="AH126" i="2" s="1"/>
  <c r="AI126" i="2" s="1"/>
  <c r="AG122" i="2"/>
  <c r="AH122" i="2" s="1"/>
  <c r="AI122" i="2" s="1"/>
  <c r="AG118" i="2"/>
  <c r="AH118" i="2" s="1"/>
  <c r="AI118" i="2" s="1"/>
  <c r="AG114" i="2"/>
  <c r="AH114" i="2" s="1"/>
  <c r="AI114" i="2" s="1"/>
  <c r="AG110" i="2"/>
  <c r="AH110" i="2" s="1"/>
  <c r="AI110" i="2" s="1"/>
  <c r="AG106" i="2"/>
  <c r="AH106" i="2" s="1"/>
  <c r="AI106" i="2" s="1"/>
  <c r="AG102" i="2"/>
  <c r="AH102" i="2" s="1"/>
  <c r="AI102" i="2" s="1"/>
  <c r="AG98" i="2"/>
  <c r="AH98" i="2" s="1"/>
  <c r="AI98" i="2" s="1"/>
  <c r="AG94" i="2"/>
  <c r="AH94" i="2" s="1"/>
  <c r="AI94" i="2" s="1"/>
  <c r="AG90" i="2"/>
  <c r="AH90" i="2" s="1"/>
  <c r="AI90" i="2" s="1"/>
  <c r="AG86" i="2"/>
  <c r="AH86" i="2" s="1"/>
  <c r="AI86" i="2" s="1"/>
  <c r="AG82" i="2"/>
  <c r="AH82" i="2" s="1"/>
  <c r="AI82" i="2" s="1"/>
  <c r="AG78" i="2"/>
  <c r="AH78" i="2" s="1"/>
  <c r="AI78" i="2" s="1"/>
  <c r="AG74" i="2"/>
  <c r="AH74" i="2" s="1"/>
  <c r="AI74" i="2" s="1"/>
  <c r="AG70" i="2"/>
  <c r="AH70" i="2" s="1"/>
  <c r="AI70" i="2" s="1"/>
  <c r="AG66" i="2"/>
  <c r="AH66" i="2" s="1"/>
  <c r="AI66" i="2" s="1"/>
  <c r="AG62" i="2"/>
  <c r="AH62" i="2" s="1"/>
  <c r="AI62" i="2" s="1"/>
  <c r="AG58" i="2"/>
  <c r="AH58" i="2" s="1"/>
  <c r="AI58" i="2" s="1"/>
  <c r="AG54" i="2"/>
  <c r="AH54" i="2" s="1"/>
  <c r="AI54" i="2" s="1"/>
  <c r="AG46" i="2"/>
  <c r="AH46" i="2" s="1"/>
  <c r="AI46" i="2" s="1"/>
  <c r="AG42" i="2"/>
  <c r="AH42" i="2" s="1"/>
  <c r="AI42" i="2" s="1"/>
  <c r="AG38" i="2"/>
  <c r="AH38" i="2" s="1"/>
  <c r="AI38" i="2" s="1"/>
  <c r="AG34" i="2"/>
  <c r="AH34" i="2" s="1"/>
  <c r="AI34" i="2" s="1"/>
  <c r="AG30" i="2"/>
  <c r="AH30" i="2" s="1"/>
  <c r="AI30" i="2" s="1"/>
  <c r="AG26" i="2"/>
  <c r="AH26" i="2" s="1"/>
  <c r="AI26" i="2" s="1"/>
  <c r="AG320" i="2"/>
  <c r="AH320" i="2" s="1"/>
  <c r="AI320" i="2" s="1"/>
  <c r="AI298" i="2"/>
  <c r="AG210" i="2"/>
  <c r="AH210" i="2" s="1"/>
  <c r="AI210" i="2" s="1"/>
  <c r="AG241" i="2"/>
  <c r="AH241" i="2" s="1"/>
  <c r="AI241" i="2" s="1"/>
  <c r="AG237" i="2"/>
  <c r="AH237" i="2" s="1"/>
  <c r="AI237" i="2" s="1"/>
  <c r="AG233" i="2"/>
  <c r="AH233" i="2" s="1"/>
  <c r="AI233" i="2" s="1"/>
  <c r="AG229" i="2"/>
  <c r="AH229" i="2" s="1"/>
  <c r="AI229" i="2" s="1"/>
  <c r="AG225" i="2"/>
  <c r="AH225" i="2" s="1"/>
  <c r="AI225" i="2" s="1"/>
  <c r="AG221" i="2"/>
  <c r="AH221" i="2" s="1"/>
  <c r="AI221" i="2" s="1"/>
  <c r="AG217" i="2"/>
  <c r="AH217" i="2" s="1"/>
  <c r="AI217" i="2" s="1"/>
  <c r="AG205" i="2"/>
  <c r="AH205" i="2" s="1"/>
  <c r="AI205" i="2" s="1"/>
  <c r="AG201" i="2"/>
  <c r="AH201" i="2" s="1"/>
  <c r="AI201" i="2" s="1"/>
  <c r="AG133" i="2"/>
  <c r="AH133" i="2" s="1"/>
  <c r="AI133" i="2" s="1"/>
  <c r="AG125" i="2"/>
  <c r="AH125" i="2" s="1"/>
  <c r="AI125" i="2" s="1"/>
  <c r="AG121" i="2"/>
  <c r="AH121" i="2" s="1"/>
  <c r="AI121" i="2" s="1"/>
  <c r="AG117" i="2"/>
  <c r="AH117" i="2" s="1"/>
  <c r="AI117" i="2" s="1"/>
  <c r="AG109" i="2"/>
  <c r="AH109" i="2" s="1"/>
  <c r="AI109" i="2" s="1"/>
  <c r="AG105" i="2"/>
  <c r="AH105" i="2" s="1"/>
  <c r="AI105" i="2" s="1"/>
  <c r="AG93" i="2"/>
  <c r="AH93" i="2" s="1"/>
  <c r="AI93" i="2" s="1"/>
  <c r="AG89" i="2"/>
  <c r="AH89" i="2" s="1"/>
  <c r="AI89" i="2" s="1"/>
  <c r="AG85" i="2"/>
  <c r="AH85" i="2" s="1"/>
  <c r="AI85" i="2" s="1"/>
  <c r="AG49" i="2"/>
  <c r="AH49" i="2" s="1"/>
  <c r="AI49" i="2" s="1"/>
  <c r="AG45" i="2"/>
  <c r="AH45" i="2" s="1"/>
  <c r="AI45" i="2" s="1"/>
  <c r="AG41" i="2"/>
  <c r="AH41" i="2" s="1"/>
  <c r="AI41" i="2" s="1"/>
  <c r="AG37" i="2"/>
  <c r="AH37" i="2" s="1"/>
  <c r="AI37" i="2" s="1"/>
  <c r="AG33" i="2"/>
  <c r="AH33" i="2" s="1"/>
  <c r="AI33" i="2" s="1"/>
  <c r="AG29" i="2"/>
  <c r="AH29" i="2" s="1"/>
  <c r="AI29" i="2" s="1"/>
  <c r="AG25" i="2"/>
  <c r="AH25" i="2" s="1"/>
  <c r="AI25" i="2" s="1"/>
  <c r="AG239" i="2"/>
  <c r="AH239" i="2" s="1"/>
  <c r="AI239" i="2" s="1"/>
  <c r="AG227" i="2"/>
  <c r="AH227" i="2" s="1"/>
  <c r="AI227" i="2" s="1"/>
  <c r="AG424" i="2"/>
  <c r="AH424" i="2" s="1"/>
  <c r="AI424" i="2" s="1"/>
  <c r="AG416" i="2"/>
  <c r="AH416" i="2" s="1"/>
  <c r="AI416" i="2" s="1"/>
  <c r="AG408" i="2"/>
  <c r="AH408" i="2" s="1"/>
  <c r="AI408" i="2" s="1"/>
  <c r="AG400" i="2"/>
  <c r="AH400" i="2" s="1"/>
  <c r="AI400" i="2" s="1"/>
  <c r="AG304" i="2"/>
  <c r="AH304" i="2" s="1"/>
  <c r="AI304" i="2" s="1"/>
  <c r="AG296" i="2"/>
  <c r="AH296" i="2" s="1"/>
  <c r="AI296" i="2" s="1"/>
  <c r="AG272" i="2"/>
  <c r="AH272" i="2" s="1"/>
  <c r="AI272" i="2" s="1"/>
  <c r="AG264" i="2"/>
  <c r="AH264" i="2" s="1"/>
  <c r="AI264" i="2" s="1"/>
  <c r="AG240" i="2"/>
  <c r="AH240" i="2" s="1"/>
  <c r="AI240" i="2" s="1"/>
  <c r="AG228" i="2"/>
  <c r="AH228" i="2" s="1"/>
  <c r="AI228" i="2" s="1"/>
  <c r="AG220" i="2"/>
  <c r="AH220" i="2" s="1"/>
  <c r="AI220" i="2" s="1"/>
  <c r="AG351" i="2"/>
  <c r="AH351" i="2" s="1"/>
  <c r="AI351" i="2" s="1"/>
  <c r="AG327" i="2"/>
  <c r="AH327" i="2" s="1"/>
  <c r="AI327" i="2" s="1"/>
  <c r="AG256" i="2"/>
  <c r="AH256" i="2" s="1"/>
  <c r="AI256" i="2" s="1"/>
  <c r="AG232" i="2"/>
  <c r="AH232" i="2" s="1"/>
  <c r="AI232" i="2" s="1"/>
  <c r="AG219" i="2"/>
  <c r="AH219" i="2" s="1"/>
  <c r="AI219" i="2" s="1"/>
  <c r="AG367" i="2"/>
  <c r="AH367" i="2" s="1"/>
  <c r="AI367" i="2" s="1"/>
  <c r="AG355" i="2"/>
  <c r="AH355" i="2" s="1"/>
  <c r="AI355" i="2" s="1"/>
  <c r="AG343" i="2"/>
  <c r="AH343" i="2" s="1"/>
  <c r="AI343" i="2" s="1"/>
  <c r="AG231" i="2"/>
  <c r="AH231" i="2" s="1"/>
  <c r="AI231" i="2" s="1"/>
  <c r="AG203" i="2"/>
  <c r="AH203" i="2" s="1"/>
  <c r="AI203" i="2" s="1"/>
  <c r="AG391" i="2"/>
  <c r="AH391" i="2" s="1"/>
  <c r="AI391" i="2" s="1"/>
  <c r="AG339" i="2"/>
  <c r="AH339" i="2" s="1"/>
  <c r="AI339" i="2" s="1"/>
  <c r="AG288" i="2"/>
  <c r="AH288" i="2" s="1"/>
  <c r="AI288" i="2" s="1"/>
  <c r="AI266" i="2"/>
  <c r="AI230" i="2"/>
  <c r="AG215" i="2"/>
  <c r="AH215" i="2" s="1"/>
  <c r="AI215" i="2" s="1"/>
  <c r="AI428" i="2"/>
  <c r="AI420" i="2"/>
  <c r="AI412" i="2"/>
  <c r="AI404" i="2"/>
  <c r="AI396" i="2"/>
  <c r="AG387" i="2"/>
  <c r="AH387" i="2" s="1"/>
  <c r="AI387" i="2" s="1"/>
  <c r="AG48" i="2"/>
  <c r="AH48" i="2" s="1"/>
  <c r="AI48" i="2" s="1"/>
  <c r="AG44" i="2"/>
  <c r="AH44" i="2" s="1"/>
  <c r="AI44" i="2" s="1"/>
  <c r="AG40" i="2"/>
  <c r="AH40" i="2" s="1"/>
  <c r="AI40" i="2" s="1"/>
  <c r="AG36" i="2"/>
  <c r="AH36" i="2" s="1"/>
  <c r="AI36" i="2" s="1"/>
  <c r="AG32" i="2"/>
  <c r="AH32" i="2" s="1"/>
  <c r="AI32" i="2" s="1"/>
  <c r="AG28" i="2"/>
  <c r="AH28" i="2" s="1"/>
  <c r="AI28" i="2" s="1"/>
  <c r="AG24" i="2"/>
  <c r="AH24" i="2" s="1"/>
  <c r="AI24" i="2" s="1"/>
  <c r="AG371" i="2"/>
  <c r="AH371" i="2" s="1"/>
  <c r="AI371" i="2" s="1"/>
  <c r="AI300" i="2"/>
  <c r="AI268" i="2"/>
  <c r="AG235" i="2"/>
  <c r="AH235" i="2" s="1"/>
  <c r="AI235" i="2" s="1"/>
  <c r="AG223" i="2"/>
  <c r="AH223" i="2" s="1"/>
  <c r="AI223" i="2" s="1"/>
  <c r="AG207" i="2"/>
  <c r="AH207" i="2" s="1"/>
  <c r="AI207" i="2" s="1"/>
  <c r="AI199" i="2"/>
  <c r="AG51" i="2"/>
  <c r="AH51" i="2" s="1"/>
  <c r="AI51" i="2" s="1"/>
  <c r="AI47" i="2"/>
  <c r="AI43" i="2"/>
  <c r="AG39" i="2"/>
  <c r="AH39" i="2" s="1"/>
  <c r="AI39" i="2" s="1"/>
  <c r="AI35" i="2"/>
  <c r="AI27" i="2"/>
  <c r="AI375" i="2"/>
  <c r="AI363" i="2"/>
  <c r="AI324" i="2"/>
  <c r="AI292" i="2"/>
  <c r="AI260" i="2"/>
  <c r="AG31" i="2"/>
  <c r="AH31" i="2" s="1"/>
  <c r="AI31" i="2" s="1"/>
  <c r="AG432" i="2"/>
  <c r="AH432" i="2" s="1"/>
  <c r="AI432" i="2" s="1"/>
  <c r="AI567" i="2"/>
  <c r="AI555" i="2"/>
  <c r="AI551" i="2"/>
  <c r="AI547" i="2"/>
  <c r="AI543" i="2"/>
  <c r="AI539" i="2"/>
  <c r="AI535" i="2"/>
  <c r="AI531" i="2"/>
  <c r="AI527" i="2"/>
  <c r="AI523" i="2"/>
  <c r="AI519" i="2"/>
  <c r="AI515" i="2"/>
  <c r="AI511" i="2"/>
  <c r="AI507" i="2"/>
  <c r="AI503" i="2"/>
  <c r="AI499" i="2"/>
  <c r="AI495" i="2"/>
  <c r="AI491" i="2"/>
  <c r="AI487" i="2"/>
  <c r="AI483" i="2"/>
  <c r="AI479" i="2"/>
  <c r="AI475" i="2"/>
  <c r="AI471" i="2"/>
  <c r="AI467" i="2"/>
  <c r="AI463" i="2"/>
  <c r="AI459" i="2"/>
  <c r="AI451" i="2"/>
  <c r="AI447" i="2"/>
  <c r="AI444" i="2"/>
  <c r="AI442" i="2"/>
  <c r="AI440" i="2"/>
  <c r="AI438" i="2"/>
  <c r="AI436" i="2"/>
  <c r="AI434" i="2"/>
  <c r="AI559" i="2"/>
  <c r="AI564" i="2"/>
  <c r="AI560" i="2"/>
  <c r="AI556" i="2"/>
  <c r="AI552" i="2"/>
  <c r="AI548" i="2"/>
  <c r="AI544" i="2"/>
  <c r="AI540" i="2"/>
  <c r="AI536" i="2"/>
  <c r="AI532" i="2"/>
  <c r="AI528" i="2"/>
  <c r="AI524" i="2"/>
  <c r="AI520" i="2"/>
  <c r="AI516" i="2"/>
  <c r="AI512" i="2"/>
  <c r="AI508" i="2"/>
  <c r="AI504" i="2"/>
  <c r="AI500" i="2"/>
  <c r="AI496" i="2"/>
  <c r="AI492" i="2"/>
  <c r="AI488" i="2"/>
  <c r="AI484" i="2"/>
  <c r="AI480" i="2"/>
  <c r="AI476" i="2"/>
  <c r="AI472" i="2"/>
  <c r="AI468" i="2"/>
  <c r="AI464" i="2"/>
  <c r="AI460" i="2"/>
  <c r="AI456" i="2"/>
  <c r="AI452" i="2"/>
  <c r="AI448" i="2"/>
  <c r="AI431" i="2"/>
  <c r="AI429" i="2"/>
  <c r="AI427" i="2"/>
  <c r="AI425" i="2"/>
  <c r="AI423" i="2"/>
  <c r="AI421" i="2"/>
  <c r="AI419" i="2"/>
  <c r="AI417" i="2"/>
  <c r="AI415" i="2"/>
  <c r="AI413" i="2"/>
  <c r="AI411" i="2"/>
  <c r="AI409" i="2"/>
  <c r="AI407" i="2"/>
  <c r="AI405" i="2"/>
  <c r="AI403" i="2"/>
  <c r="AI401" i="2"/>
  <c r="AI399" i="2"/>
  <c r="AI397" i="2"/>
  <c r="AI395" i="2"/>
  <c r="AI563" i="2"/>
  <c r="AG566" i="2"/>
  <c r="AH566" i="2" s="1"/>
  <c r="AI566" i="2" s="1"/>
  <c r="AI565" i="2"/>
  <c r="AG562" i="2"/>
  <c r="AH562" i="2" s="1"/>
  <c r="AI562" i="2" s="1"/>
  <c r="AI561" i="2"/>
  <c r="AG558" i="2"/>
  <c r="AH558" i="2" s="1"/>
  <c r="AI558" i="2" s="1"/>
  <c r="AI557" i="2"/>
  <c r="AG554" i="2"/>
  <c r="AH554" i="2" s="1"/>
  <c r="AI554" i="2" s="1"/>
  <c r="AI553" i="2"/>
  <c r="AG550" i="2"/>
  <c r="AH550" i="2" s="1"/>
  <c r="AI550" i="2" s="1"/>
  <c r="AI549" i="2"/>
  <c r="AG546" i="2"/>
  <c r="AH546" i="2" s="1"/>
  <c r="AI546" i="2" s="1"/>
  <c r="AI545" i="2"/>
  <c r="AG542" i="2"/>
  <c r="AH542" i="2" s="1"/>
  <c r="AI542" i="2" s="1"/>
  <c r="AI541" i="2"/>
  <c r="AG538" i="2"/>
  <c r="AH538" i="2" s="1"/>
  <c r="AI538" i="2" s="1"/>
  <c r="AI537" i="2"/>
  <c r="AG534" i="2"/>
  <c r="AH534" i="2" s="1"/>
  <c r="AI534" i="2" s="1"/>
  <c r="AI533" i="2"/>
  <c r="AG530" i="2"/>
  <c r="AH530" i="2" s="1"/>
  <c r="AI530" i="2" s="1"/>
  <c r="AI529" i="2"/>
  <c r="AG526" i="2"/>
  <c r="AH526" i="2" s="1"/>
  <c r="AI526" i="2" s="1"/>
  <c r="AI525" i="2"/>
  <c r="AG522" i="2"/>
  <c r="AH522" i="2" s="1"/>
  <c r="AI522" i="2" s="1"/>
  <c r="AI521" i="2"/>
  <c r="AG518" i="2"/>
  <c r="AH518" i="2" s="1"/>
  <c r="AI518" i="2" s="1"/>
  <c r="AI517" i="2"/>
  <c r="AG514" i="2"/>
  <c r="AH514" i="2" s="1"/>
  <c r="AI514" i="2" s="1"/>
  <c r="AI513" i="2"/>
  <c r="AG510" i="2"/>
  <c r="AH510" i="2" s="1"/>
  <c r="AI510" i="2" s="1"/>
  <c r="AI509" i="2"/>
  <c r="AG506" i="2"/>
  <c r="AH506" i="2" s="1"/>
  <c r="AI506" i="2" s="1"/>
  <c r="AI505" i="2"/>
  <c r="AG502" i="2"/>
  <c r="AH502" i="2" s="1"/>
  <c r="AI502" i="2" s="1"/>
  <c r="AI501" i="2"/>
  <c r="AG498" i="2"/>
  <c r="AH498" i="2" s="1"/>
  <c r="AI498" i="2" s="1"/>
  <c r="AI497" i="2"/>
  <c r="AG494" i="2"/>
  <c r="AH494" i="2" s="1"/>
  <c r="AI494" i="2" s="1"/>
  <c r="AI493" i="2"/>
  <c r="AG490" i="2"/>
  <c r="AH490" i="2" s="1"/>
  <c r="AI490" i="2" s="1"/>
  <c r="AI489" i="2"/>
  <c r="AG486" i="2"/>
  <c r="AH486" i="2" s="1"/>
  <c r="AI486" i="2" s="1"/>
  <c r="AI485" i="2"/>
  <c r="AG482" i="2"/>
  <c r="AH482" i="2" s="1"/>
  <c r="AI482" i="2" s="1"/>
  <c r="AI481" i="2"/>
  <c r="AG478" i="2"/>
  <c r="AH478" i="2" s="1"/>
  <c r="AI478" i="2" s="1"/>
  <c r="AI477" i="2"/>
  <c r="AG474" i="2"/>
  <c r="AH474" i="2" s="1"/>
  <c r="AI474" i="2" s="1"/>
  <c r="AI473" i="2"/>
  <c r="AG470" i="2"/>
  <c r="AH470" i="2" s="1"/>
  <c r="AI470" i="2" s="1"/>
  <c r="AI469" i="2"/>
  <c r="AG466" i="2"/>
  <c r="AH466" i="2" s="1"/>
  <c r="AI466" i="2" s="1"/>
  <c r="AI465" i="2"/>
  <c r="AG462" i="2"/>
  <c r="AH462" i="2" s="1"/>
  <c r="AI462" i="2" s="1"/>
  <c r="AI461" i="2"/>
  <c r="AG458" i="2"/>
  <c r="AH458" i="2" s="1"/>
  <c r="AI458" i="2" s="1"/>
  <c r="AI457" i="2"/>
  <c r="AG454" i="2"/>
  <c r="AH454" i="2" s="1"/>
  <c r="AI454" i="2" s="1"/>
  <c r="AI453" i="2"/>
  <c r="AG450" i="2"/>
  <c r="AH450" i="2" s="1"/>
  <c r="AI450" i="2" s="1"/>
  <c r="AI449" i="2"/>
  <c r="AG446" i="2"/>
  <c r="AH446" i="2" s="1"/>
  <c r="AI446" i="2" s="1"/>
  <c r="AI445" i="2"/>
  <c r="AI443" i="2"/>
  <c r="AI441" i="2"/>
  <c r="AI439" i="2"/>
  <c r="AI437" i="2"/>
  <c r="AI435" i="2"/>
  <c r="AI433" i="2"/>
  <c r="AG216" i="2"/>
  <c r="AH216" i="2" s="1"/>
  <c r="AI216" i="2" s="1"/>
  <c r="AI213" i="2"/>
  <c r="AI393" i="2"/>
  <c r="AI389" i="2"/>
  <c r="AI385" i="2"/>
  <c r="AI381" i="2"/>
  <c r="AI377" i="2"/>
  <c r="AI373" i="2"/>
  <c r="AI369" i="2"/>
  <c r="AI365" i="2"/>
  <c r="AI361" i="2"/>
  <c r="AI357" i="2"/>
  <c r="AI353" i="2"/>
  <c r="AI349" i="2"/>
  <c r="AI345" i="2"/>
  <c r="AI341" i="2"/>
  <c r="AI337" i="2"/>
  <c r="AI333" i="2"/>
  <c r="AI329" i="2"/>
  <c r="AI325" i="2"/>
  <c r="AI323" i="2"/>
  <c r="AI321" i="2"/>
  <c r="AI319" i="2"/>
  <c r="AI317" i="2"/>
  <c r="AI315" i="2"/>
  <c r="AI313" i="2"/>
  <c r="AI311" i="2"/>
  <c r="AI309" i="2"/>
  <c r="AI307" i="2"/>
  <c r="AI305" i="2"/>
  <c r="AI303" i="2"/>
  <c r="AI301" i="2"/>
  <c r="AI299" i="2"/>
  <c r="AG212" i="2"/>
  <c r="AH212" i="2" s="1"/>
  <c r="AI212" i="2" s="1"/>
  <c r="AI209" i="2"/>
  <c r="AI390" i="2"/>
  <c r="AI386" i="2"/>
  <c r="AI382" i="2"/>
  <c r="AI378" i="2"/>
  <c r="AI374" i="2"/>
  <c r="AI370" i="2"/>
  <c r="AI366" i="2"/>
  <c r="AI362" i="2"/>
  <c r="AI358" i="2"/>
  <c r="AI354" i="2"/>
  <c r="AI350" i="2"/>
  <c r="AI346" i="2"/>
  <c r="AI342" i="2"/>
  <c r="AI338" i="2"/>
  <c r="AI334" i="2"/>
  <c r="AI330" i="2"/>
  <c r="AI326" i="2"/>
  <c r="AG208" i="2"/>
  <c r="AH208" i="2" s="1"/>
  <c r="AI208" i="2" s="1"/>
  <c r="AG127" i="2"/>
  <c r="AH127" i="2" s="1"/>
  <c r="AI127" i="2" s="1"/>
  <c r="AG124" i="2"/>
  <c r="AH124" i="2" s="1"/>
  <c r="AI124" i="2" s="1"/>
  <c r="AG111" i="2"/>
  <c r="AH111" i="2" s="1"/>
  <c r="AI111" i="2" s="1"/>
  <c r="AG108" i="2"/>
  <c r="AH108" i="2" s="1"/>
  <c r="AI108" i="2" s="1"/>
  <c r="AI198" i="2"/>
  <c r="AI196" i="2"/>
  <c r="AI194" i="2"/>
  <c r="AI192" i="2"/>
  <c r="AI190" i="2"/>
  <c r="AI188" i="2"/>
  <c r="AI186" i="2"/>
  <c r="AI184" i="2"/>
  <c r="AI182" i="2"/>
  <c r="AI180" i="2"/>
  <c r="AI178" i="2"/>
  <c r="AI176" i="2"/>
  <c r="AI174" i="2"/>
  <c r="AI172" i="2"/>
  <c r="AI170" i="2"/>
  <c r="AI168" i="2"/>
  <c r="AI166" i="2"/>
  <c r="AI164" i="2"/>
  <c r="AI162" i="2"/>
  <c r="AI160" i="2"/>
  <c r="AI158" i="2"/>
  <c r="AI156" i="2"/>
  <c r="AI154" i="2"/>
  <c r="AI152" i="2"/>
  <c r="AI150" i="2"/>
  <c r="AI148" i="2"/>
  <c r="AI146" i="2"/>
  <c r="AI144" i="2"/>
  <c r="AI142" i="2"/>
  <c r="AI140" i="2"/>
  <c r="AI138" i="2"/>
  <c r="AI136" i="2"/>
  <c r="AG123" i="2"/>
  <c r="AH123" i="2" s="1"/>
  <c r="AI123" i="2" s="1"/>
  <c r="AG120" i="2"/>
  <c r="AH120" i="2" s="1"/>
  <c r="AI120" i="2" s="1"/>
  <c r="AG107" i="2"/>
  <c r="AH107" i="2" s="1"/>
  <c r="AI107" i="2" s="1"/>
  <c r="AG104" i="2"/>
  <c r="AH104" i="2" s="1"/>
  <c r="AI104" i="2" s="1"/>
  <c r="AI204" i="2"/>
  <c r="AI200" i="2"/>
  <c r="AG135" i="2"/>
  <c r="AH135" i="2" s="1"/>
  <c r="AI135" i="2" s="1"/>
  <c r="AG132" i="2"/>
  <c r="AH132" i="2" s="1"/>
  <c r="AI132" i="2" s="1"/>
  <c r="AG119" i="2"/>
  <c r="AH119" i="2" s="1"/>
  <c r="AI119" i="2" s="1"/>
  <c r="AG116" i="2"/>
  <c r="AH116" i="2" s="1"/>
  <c r="AI116" i="2" s="1"/>
  <c r="AG103" i="2"/>
  <c r="AH103" i="2" s="1"/>
  <c r="AI103" i="2" s="1"/>
  <c r="AG100" i="2"/>
  <c r="AH100" i="2" s="1"/>
  <c r="AI100" i="2" s="1"/>
  <c r="AI197" i="2"/>
  <c r="AI195" i="2"/>
  <c r="AI193" i="2"/>
  <c r="AI191" i="2"/>
  <c r="AI189" i="2"/>
  <c r="AI187" i="2"/>
  <c r="AI185" i="2"/>
  <c r="AI183" i="2"/>
  <c r="AI181" i="2"/>
  <c r="AI179" i="2"/>
  <c r="AI177" i="2"/>
  <c r="AI175" i="2"/>
  <c r="AI173" i="2"/>
  <c r="AI171" i="2"/>
  <c r="AI169" i="2"/>
  <c r="AI167" i="2"/>
  <c r="AI165" i="2"/>
  <c r="AI163" i="2"/>
  <c r="AI161" i="2"/>
  <c r="AI159" i="2"/>
  <c r="AI157" i="2"/>
  <c r="AI155" i="2"/>
  <c r="AI153" i="2"/>
  <c r="AI151" i="2"/>
  <c r="AI149" i="2"/>
  <c r="AI147" i="2"/>
  <c r="AI145" i="2"/>
  <c r="AI143" i="2"/>
  <c r="AI141" i="2"/>
  <c r="AI139" i="2"/>
  <c r="AI137" i="2"/>
  <c r="AG131" i="2"/>
  <c r="AH131" i="2" s="1"/>
  <c r="AI131" i="2" s="1"/>
  <c r="AG128" i="2"/>
  <c r="AH128" i="2" s="1"/>
  <c r="AI128" i="2" s="1"/>
  <c r="AG115" i="2"/>
  <c r="AH115" i="2" s="1"/>
  <c r="AI115" i="2" s="1"/>
  <c r="AG112" i="2"/>
  <c r="AH112" i="2" s="1"/>
  <c r="AI112" i="2" s="1"/>
  <c r="AG99" i="2"/>
  <c r="AH99" i="2" s="1"/>
  <c r="AI99" i="2" s="1"/>
  <c r="AC567" i="2" l="1"/>
  <c r="AC566" i="2"/>
  <c r="AC556" i="2"/>
  <c r="AC553" i="2"/>
  <c r="AC552" i="2"/>
  <c r="AC550" i="2"/>
  <c r="AC549" i="2"/>
  <c r="AC548" i="2"/>
  <c r="AC544" i="2"/>
  <c r="AC542" i="2"/>
  <c r="AC539" i="2"/>
  <c r="AC534" i="2"/>
  <c r="AC531" i="2"/>
  <c r="AC510" i="2"/>
  <c r="AC484" i="2"/>
  <c r="AC482" i="2"/>
  <c r="AC476" i="2"/>
  <c r="AC443" i="2"/>
  <c r="AC441" i="2"/>
  <c r="AC440" i="2"/>
  <c r="AC439" i="2"/>
  <c r="AC438" i="2"/>
  <c r="AC436" i="2"/>
  <c r="AC430" i="2"/>
  <c r="AC425" i="2"/>
  <c r="AC423" i="2"/>
  <c r="AC422" i="2"/>
  <c r="AC419" i="2"/>
  <c r="AC418" i="2"/>
  <c r="AC416" i="2"/>
  <c r="AC413" i="2"/>
  <c r="AC410" i="2"/>
  <c r="AC409" i="2"/>
  <c r="AC408" i="2"/>
  <c r="AC407" i="2"/>
  <c r="AC404" i="2"/>
  <c r="AC400" i="2"/>
  <c r="AC395" i="2"/>
  <c r="AC394" i="2"/>
  <c r="AC392" i="2"/>
  <c r="AC383" i="2"/>
  <c r="AC382" i="2"/>
  <c r="AC369" i="2"/>
  <c r="AC362" i="2"/>
  <c r="AC360" i="2"/>
  <c r="AC358" i="2"/>
  <c r="AC354" i="2"/>
  <c r="AC339" i="2"/>
  <c r="AC320" i="2"/>
  <c r="AC310" i="2"/>
  <c r="AC309" i="2"/>
  <c r="AC308" i="2"/>
  <c r="AC307" i="2"/>
  <c r="AC306" i="2"/>
  <c r="AC305" i="2"/>
  <c r="AC303" i="2"/>
  <c r="AC298" i="2"/>
  <c r="AC291" i="2"/>
  <c r="AC281" i="2"/>
  <c r="AC267" i="2"/>
  <c r="AC239" i="2"/>
  <c r="AC230" i="2"/>
  <c r="AC226" i="2"/>
  <c r="AC222" i="2"/>
  <c r="AC216" i="2"/>
  <c r="AC200" i="2"/>
  <c r="AC194" i="2"/>
  <c r="AC149" i="2"/>
  <c r="AC141" i="2"/>
  <c r="AC138" i="2"/>
  <c r="AC137" i="2"/>
  <c r="AC136" i="2"/>
  <c r="AC135" i="2"/>
  <c r="AC134" i="2"/>
  <c r="AC133" i="2"/>
  <c r="AC131" i="2"/>
  <c r="AC130" i="2"/>
  <c r="AC128" i="2"/>
  <c r="AC127" i="2"/>
  <c r="AC124" i="2"/>
  <c r="AC123" i="2"/>
  <c r="AC121" i="2"/>
  <c r="AC119" i="2"/>
  <c r="AC118" i="2"/>
  <c r="AC116" i="2"/>
  <c r="AC115" i="2"/>
  <c r="AC113" i="2"/>
  <c r="AC111" i="2"/>
  <c r="AC109" i="2"/>
  <c r="AC108" i="2"/>
  <c r="AC106" i="2"/>
  <c r="AC105" i="2"/>
  <c r="AC104" i="2"/>
  <c r="AC103" i="2"/>
  <c r="AC102" i="2"/>
  <c r="AC101" i="2"/>
  <c r="AC100" i="2"/>
  <c r="AC99" i="2"/>
  <c r="AC95" i="2"/>
  <c r="AC94" i="2"/>
  <c r="AC93" i="2"/>
  <c r="AC89" i="2"/>
  <c r="AC77" i="2"/>
  <c r="AC68" i="2"/>
  <c r="AC66" i="2"/>
  <c r="AC65" i="2"/>
  <c r="AC64" i="2"/>
  <c r="AC63" i="2"/>
  <c r="AC42" i="2"/>
  <c r="AC40" i="2"/>
  <c r="AC28" i="2"/>
  <c r="AC27" i="2"/>
  <c r="AB64" i="2"/>
  <c r="AB567" i="2"/>
  <c r="AB566" i="2"/>
  <c r="AB556" i="2"/>
  <c r="AB553" i="2"/>
  <c r="AB552" i="2"/>
  <c r="AB550" i="2"/>
  <c r="AB549" i="2"/>
  <c r="AB548" i="2"/>
  <c r="AB544" i="2"/>
  <c r="AB542" i="2"/>
  <c r="AB539" i="2"/>
  <c r="AB534" i="2"/>
  <c r="AB531" i="2"/>
  <c r="AB510" i="2"/>
  <c r="AB484" i="2"/>
  <c r="AB482" i="2"/>
  <c r="AB476" i="2"/>
  <c r="AB443" i="2"/>
  <c r="AB441" i="2"/>
  <c r="AB440" i="2"/>
  <c r="AB439" i="2"/>
  <c r="AB438" i="2"/>
  <c r="AB436" i="2"/>
  <c r="AB430" i="2"/>
  <c r="AB425" i="2"/>
  <c r="AB423" i="2"/>
  <c r="AB422" i="2"/>
  <c r="AB419" i="2"/>
  <c r="AB418" i="2"/>
  <c r="AB416" i="2"/>
  <c r="AB413" i="2"/>
  <c r="AB410" i="2"/>
  <c r="AB409" i="2"/>
  <c r="AB408" i="2"/>
  <c r="AB407" i="2"/>
  <c r="AB404" i="2"/>
  <c r="AB400" i="2"/>
  <c r="AB395" i="2"/>
  <c r="AB394" i="2"/>
  <c r="AB392" i="2"/>
  <c r="AB383" i="2"/>
  <c r="AB382" i="2"/>
  <c r="AB369" i="2"/>
  <c r="AB362" i="2"/>
  <c r="AB360" i="2"/>
  <c r="AB358" i="2"/>
  <c r="AB354" i="2"/>
  <c r="AB339" i="2"/>
  <c r="AB320" i="2"/>
  <c r="AB310" i="2"/>
  <c r="AB309" i="2"/>
  <c r="AB308" i="2"/>
  <c r="AB307" i="2"/>
  <c r="AB306" i="2"/>
  <c r="AB305" i="2"/>
  <c r="AB303" i="2"/>
  <c r="AB298" i="2"/>
  <c r="AB291" i="2"/>
  <c r="AB281" i="2"/>
  <c r="AB267" i="2"/>
  <c r="AB239" i="2"/>
  <c r="AB230" i="2"/>
  <c r="AB226" i="2"/>
  <c r="AB222" i="2"/>
  <c r="AB216" i="2"/>
  <c r="AB200" i="2"/>
  <c r="AB194" i="2"/>
  <c r="AB149" i="2"/>
  <c r="AB141" i="2"/>
  <c r="AB138" i="2"/>
  <c r="AB137" i="2"/>
  <c r="AB136" i="2"/>
  <c r="AB135" i="2"/>
  <c r="AB134" i="2"/>
  <c r="AB133" i="2"/>
  <c r="AB131" i="2"/>
  <c r="AB130" i="2"/>
  <c r="AB128" i="2"/>
  <c r="AB127" i="2"/>
  <c r="AB124" i="2"/>
  <c r="AB123" i="2"/>
  <c r="AB121" i="2"/>
  <c r="AB119" i="2"/>
  <c r="AB118" i="2"/>
  <c r="AB116" i="2"/>
  <c r="AB115" i="2"/>
  <c r="AB113" i="2"/>
  <c r="AB111" i="2"/>
  <c r="AB109" i="2"/>
  <c r="AB108" i="2"/>
  <c r="AB106" i="2"/>
  <c r="AB105" i="2"/>
  <c r="AB104" i="2"/>
  <c r="AB103" i="2"/>
  <c r="AB102" i="2"/>
  <c r="AB101" i="2"/>
  <c r="AB100" i="2"/>
  <c r="AB99" i="2"/>
  <c r="AB95" i="2"/>
  <c r="AB94" i="2"/>
  <c r="AB93" i="2"/>
  <c r="AB89" i="2"/>
  <c r="AB77" i="2"/>
  <c r="AB68" i="2"/>
  <c r="AB66" i="2"/>
  <c r="AB65" i="2"/>
  <c r="AB63" i="2"/>
  <c r="AB42" i="2"/>
  <c r="AB40" i="2"/>
  <c r="AB28" i="2"/>
  <c r="AB27" i="2"/>
  <c r="O4" i="5"/>
  <c r="P4" i="5" s="1"/>
  <c r="O5" i="5"/>
  <c r="P5" i="5" s="1"/>
  <c r="O6" i="5"/>
  <c r="P6" i="5" s="1"/>
  <c r="O3" i="5"/>
  <c r="P3" i="5" s="1"/>
  <c r="L2" i="5"/>
  <c r="J3" i="5"/>
  <c r="J4" i="5" s="1"/>
  <c r="J5" i="5" s="1"/>
  <c r="J6" i="5" s="1"/>
  <c r="K3" i="5"/>
  <c r="L3" i="5" s="1"/>
  <c r="D6" i="1"/>
  <c r="D7" i="1"/>
  <c r="D5" i="1"/>
  <c r="D4" i="1"/>
  <c r="D2" i="1"/>
  <c r="O2" i="5"/>
  <c r="P2" i="5"/>
  <c r="N3" i="5" l="1"/>
  <c r="K4" i="5"/>
  <c r="L4" i="5" l="1"/>
  <c r="K5" i="5"/>
  <c r="L5" i="5" l="1"/>
  <c r="N5" i="5" s="1"/>
  <c r="K6" i="5"/>
  <c r="L6" i="5" s="1"/>
  <c r="N6" i="5" s="1"/>
  <c r="N4" i="5"/>
  <c r="L7" i="5" l="1"/>
  <c r="M7" i="5" s="1"/>
  <c r="L8" i="5" s="1"/>
  <c r="M8" i="5" s="1"/>
  <c r="N7" i="5" l="1"/>
  <c r="N2" i="36" l="1"/>
  <c r="O2" i="36"/>
  <c r="P2" i="36" s="1"/>
  <c r="O6" i="36"/>
  <c r="N6" i="36"/>
</calcChain>
</file>

<file path=xl/sharedStrings.xml><?xml version="1.0" encoding="utf-8"?>
<sst xmlns="http://schemas.openxmlformats.org/spreadsheetml/2006/main" count="14309" uniqueCount="1669">
  <si>
    <t>Nsamples</t>
  </si>
  <si>
    <t>Description</t>
  </si>
  <si>
    <t>Location</t>
  </si>
  <si>
    <t>Population Comparison</t>
  </si>
  <si>
    <t>Temperature Manipulation</t>
  </si>
  <si>
    <t>NA</t>
  </si>
  <si>
    <t>Hand raising experiment with manipulated temperatures. This experiment is being carried out in May 2019. Samples are not collected yet. Could include multiple samples and/or multiple tissues per individual. Sample size not exactly known.</t>
  </si>
  <si>
    <t>Longitudinal Comparison</t>
  </si>
  <si>
    <t>Study</t>
  </si>
  <si>
    <t>Genome Wide Methylation</t>
  </si>
  <si>
    <t>Cross Fostering of Chicks</t>
  </si>
  <si>
    <t>A set of samples from nestlings on day 12 that were cross fostered (or not) in New York in 2018. This one is a lower priority in terms of time, but we have lots of other interesting measures from these chicks to compare with telomere heritability.</t>
  </si>
  <si>
    <t>Band</t>
  </si>
  <si>
    <t>Year</t>
  </si>
  <si>
    <t>State</t>
  </si>
  <si>
    <t>PullBox</t>
  </si>
  <si>
    <t>PullCell</t>
  </si>
  <si>
    <t>Box#</t>
  </si>
  <si>
    <t>Cell#</t>
  </si>
  <si>
    <t>Date</t>
  </si>
  <si>
    <t xml:space="preserve">Population comparison using samples from four populations (NY 2016, WY 2018, AK 2016-17, TN 2018). Only one sample per bird per year is included. Females only. Treatments are i) control, ii) predator, iii) flight reduction. Samples are pre-treatment to be used as a prospective indicator of coping with treatment. </t>
  </si>
  <si>
    <t>A set of 24 birds that were used for a full genome methylation study from 2016 samples. Just about all of these individuals are included in studies above, so it doesn't really add extra samples, but will be a separate set for analysis.</t>
  </si>
  <si>
    <t>Corticosterone Dosing</t>
  </si>
  <si>
    <t>NY</t>
  </si>
  <si>
    <t>Note</t>
  </si>
  <si>
    <t>Extra samples if needed for optimization. Not part of a study.</t>
  </si>
  <si>
    <t>A1</t>
  </si>
  <si>
    <t>A4</t>
  </si>
  <si>
    <t>A7</t>
  </si>
  <si>
    <t>B1</t>
  </si>
  <si>
    <t>B4</t>
  </si>
  <si>
    <t>B7</t>
  </si>
  <si>
    <t>C1</t>
  </si>
  <si>
    <t>C4</t>
  </si>
  <si>
    <t>C9</t>
  </si>
  <si>
    <t>D3</t>
  </si>
  <si>
    <t>D6</t>
  </si>
  <si>
    <t>D9</t>
  </si>
  <si>
    <t>E3</t>
  </si>
  <si>
    <t>E6</t>
  </si>
  <si>
    <t>E9</t>
  </si>
  <si>
    <t>F3</t>
  </si>
  <si>
    <t>F6</t>
  </si>
  <si>
    <t>F9</t>
  </si>
  <si>
    <t>G2</t>
  </si>
  <si>
    <t>G5</t>
  </si>
  <si>
    <t>G8</t>
  </si>
  <si>
    <t>G9</t>
  </si>
  <si>
    <t>H1</t>
  </si>
  <si>
    <t>H2</t>
  </si>
  <si>
    <t>H3</t>
  </si>
  <si>
    <t>H4</t>
  </si>
  <si>
    <t>H5</t>
  </si>
  <si>
    <t>H6</t>
  </si>
  <si>
    <t>H7</t>
  </si>
  <si>
    <t>H8</t>
  </si>
  <si>
    <t>H9</t>
  </si>
  <si>
    <t>I1</t>
  </si>
  <si>
    <t>I2</t>
  </si>
  <si>
    <t>I3</t>
  </si>
  <si>
    <t>I4</t>
  </si>
  <si>
    <t>I5</t>
  </si>
  <si>
    <t>I6</t>
  </si>
  <si>
    <t>I7</t>
  </si>
  <si>
    <t>I8</t>
  </si>
  <si>
    <t>I9</t>
  </si>
  <si>
    <t>A2</t>
  </si>
  <si>
    <t>A3</t>
  </si>
  <si>
    <t>A5</t>
  </si>
  <si>
    <t>A6</t>
  </si>
  <si>
    <t>A8</t>
  </si>
  <si>
    <t>A9</t>
  </si>
  <si>
    <t>B2</t>
  </si>
  <si>
    <t>B3</t>
  </si>
  <si>
    <t>B5</t>
  </si>
  <si>
    <t>B6</t>
  </si>
  <si>
    <t>B8</t>
  </si>
  <si>
    <t>C2</t>
  </si>
  <si>
    <t>C3</t>
  </si>
  <si>
    <t>C5</t>
  </si>
  <si>
    <t>C6</t>
  </si>
  <si>
    <t>C7</t>
  </si>
  <si>
    <t>C8</t>
  </si>
  <si>
    <t>D1</t>
  </si>
  <si>
    <t>D2</t>
  </si>
  <si>
    <t>D4</t>
  </si>
  <si>
    <t>D7</t>
  </si>
  <si>
    <t>E1</t>
  </si>
  <si>
    <t>E4</t>
  </si>
  <si>
    <t>E7</t>
  </si>
  <si>
    <t>F1</t>
  </si>
  <si>
    <t>F4</t>
  </si>
  <si>
    <t>F7</t>
  </si>
  <si>
    <t>G3</t>
  </si>
  <si>
    <t>G6</t>
  </si>
  <si>
    <t>B9</t>
  </si>
  <si>
    <t>D5</t>
  </si>
  <si>
    <t>D8</t>
  </si>
  <si>
    <t>E2</t>
  </si>
  <si>
    <t>E5</t>
  </si>
  <si>
    <t>E8</t>
  </si>
  <si>
    <t>F2</t>
  </si>
  <si>
    <t>F5</t>
  </si>
  <si>
    <t>F8</t>
  </si>
  <si>
    <t>G1</t>
  </si>
  <si>
    <t>G4</t>
  </si>
  <si>
    <t>G7</t>
  </si>
  <si>
    <t>A</t>
  </si>
  <si>
    <t>B</t>
  </si>
  <si>
    <t>C</t>
  </si>
  <si>
    <t>D</t>
  </si>
  <si>
    <t>E</t>
  </si>
  <si>
    <t>F</t>
  </si>
  <si>
    <t>This is a set of birds that were part of the cort dosing experiment in 2015 that is in the PRSB paper. Some of these birds have a second sample from 2016 when they returned. Most of those returning samples are also part of questions A or D.</t>
  </si>
  <si>
    <t>StudyA</t>
  </si>
  <si>
    <t>StudyB</t>
  </si>
  <si>
    <t>StudyC</t>
  </si>
  <si>
    <t>StudyD</t>
  </si>
  <si>
    <t>StudyE</t>
  </si>
  <si>
    <t>StudyF</t>
  </si>
  <si>
    <t>T1</t>
  </si>
  <si>
    <t>AK</t>
  </si>
  <si>
    <t>A11</t>
  </si>
  <si>
    <t>C10</t>
  </si>
  <si>
    <t>C12</t>
  </si>
  <si>
    <t>D10</t>
  </si>
  <si>
    <t>D11</t>
  </si>
  <si>
    <t>A10</t>
  </si>
  <si>
    <t>A12</t>
  </si>
  <si>
    <t>C11</t>
  </si>
  <si>
    <t>D12</t>
  </si>
  <si>
    <t>F12</t>
  </si>
  <si>
    <t/>
  </si>
  <si>
    <t>WY</t>
  </si>
  <si>
    <t>T18T0033</t>
  </si>
  <si>
    <t>T18T0101</t>
  </si>
  <si>
    <t>T18T0016</t>
  </si>
  <si>
    <t>T18T0025</t>
  </si>
  <si>
    <t>T18T0012</t>
  </si>
  <si>
    <t>T18T0094</t>
  </si>
  <si>
    <t>T18T0073</t>
  </si>
  <si>
    <t>T18T0015</t>
  </si>
  <si>
    <t>T18T0001</t>
  </si>
  <si>
    <t>T18T0005</t>
  </si>
  <si>
    <t>T18T0017</t>
  </si>
  <si>
    <t>T18T0044</t>
  </si>
  <si>
    <t>T18T0058</t>
  </si>
  <si>
    <t>T18T0057</t>
  </si>
  <si>
    <t>T18T0106</t>
  </si>
  <si>
    <t>T18T0028</t>
  </si>
  <si>
    <t>T18T0098</t>
  </si>
  <si>
    <t>T18T0034</t>
  </si>
  <si>
    <t>T18T0069</t>
  </si>
  <si>
    <t>T18T0159</t>
  </si>
  <si>
    <t>T18T0014</t>
  </si>
  <si>
    <t>T18T0214</t>
  </si>
  <si>
    <t>T18T0030</t>
  </si>
  <si>
    <t>T18T0013</t>
  </si>
  <si>
    <t>T18T0035</t>
  </si>
  <si>
    <t>T18T0006</t>
  </si>
  <si>
    <t>T18T0003</t>
  </si>
  <si>
    <t>T18T0116</t>
  </si>
  <si>
    <t>T18T0048</t>
  </si>
  <si>
    <t>T18T0020</t>
  </si>
  <si>
    <t>T18T0178</t>
  </si>
  <si>
    <t>T18T0011</t>
  </si>
  <si>
    <t>T18T0049</t>
  </si>
  <si>
    <t>T18T0051</t>
  </si>
  <si>
    <t>T18T0063</t>
  </si>
  <si>
    <t>T18T0040</t>
  </si>
  <si>
    <t>T18T0129</t>
  </si>
  <si>
    <t>T18T0157</t>
  </si>
  <si>
    <t>T18T0192</t>
  </si>
  <si>
    <t>T18T0008</t>
  </si>
  <si>
    <t>T18T0083</t>
  </si>
  <si>
    <t>T18T0081</t>
  </si>
  <si>
    <t>T18T0117</t>
  </si>
  <si>
    <t>T18T0158</t>
  </si>
  <si>
    <t>T18T0022</t>
  </si>
  <si>
    <t>T18T0071</t>
  </si>
  <si>
    <t>T18T0070</t>
  </si>
  <si>
    <t>T18T0223</t>
  </si>
  <si>
    <t>T18T0002</t>
  </si>
  <si>
    <t>T18T0130</t>
  </si>
  <si>
    <t>T18T0113</t>
  </si>
  <si>
    <t>T18T0010</t>
  </si>
  <si>
    <t>T18T0032</t>
  </si>
  <si>
    <t>T18T0021</t>
  </si>
  <si>
    <t>T18T0097</t>
  </si>
  <si>
    <t>T18T0090</t>
  </si>
  <si>
    <t>T18T0115</t>
  </si>
  <si>
    <t>T18T0018</t>
  </si>
  <si>
    <t>T18T0074</t>
  </si>
  <si>
    <t>T18T0027</t>
  </si>
  <si>
    <t>T18T0004</t>
  </si>
  <si>
    <t>T18T0007</t>
  </si>
  <si>
    <t>T18T0029</t>
  </si>
  <si>
    <t>T18T0045</t>
  </si>
  <si>
    <t>T18T0046</t>
  </si>
  <si>
    <t>T18T0114</t>
  </si>
  <si>
    <t>T18T0086</t>
  </si>
  <si>
    <t>T18T0059</t>
  </si>
  <si>
    <t>T18T0131</t>
  </si>
  <si>
    <t>T18T0174</t>
  </si>
  <si>
    <t>T18T0175</t>
  </si>
  <si>
    <t>T18T0031</t>
  </si>
  <si>
    <t>T18T0165</t>
  </si>
  <si>
    <t>TN</t>
  </si>
  <si>
    <t>Telo#</t>
  </si>
  <si>
    <t>T18W0058</t>
  </si>
  <si>
    <t>T18W0007</t>
  </si>
  <si>
    <t>T18W0046</t>
  </si>
  <si>
    <t>T18W0009</t>
  </si>
  <si>
    <t>T18W0043</t>
  </si>
  <si>
    <t>T18W0096</t>
  </si>
  <si>
    <t>T18W0079</t>
  </si>
  <si>
    <t>T18W0047</t>
  </si>
  <si>
    <t>T18W0004</t>
  </si>
  <si>
    <t>T18W0035</t>
  </si>
  <si>
    <t>T18W0059</t>
  </si>
  <si>
    <t>T18W0075</t>
  </si>
  <si>
    <t>T18W0078</t>
  </si>
  <si>
    <t>T18W0070</t>
  </si>
  <si>
    <t>T18W0091</t>
  </si>
  <si>
    <t>T18W0092</t>
  </si>
  <si>
    <t>T18W0104</t>
  </si>
  <si>
    <t>T18W0112</t>
  </si>
  <si>
    <t>T18W0124</t>
  </si>
  <si>
    <t>T18W0019</t>
  </si>
  <si>
    <t>T18W0021</t>
  </si>
  <si>
    <t>T18W0066</t>
  </si>
  <si>
    <t>T18W0067</t>
  </si>
  <si>
    <t>T18W0119</t>
  </si>
  <si>
    <t>T18W0108</t>
  </si>
  <si>
    <t>T18W0001</t>
  </si>
  <si>
    <t>T18W0012</t>
  </si>
  <si>
    <t>T18W0023</t>
  </si>
  <si>
    <t>T18W0026</t>
  </si>
  <si>
    <t>T18W0030</t>
  </si>
  <si>
    <t>T18W0032</t>
  </si>
  <si>
    <t>T18W0082</t>
  </si>
  <si>
    <t>T18W0099</t>
  </si>
  <si>
    <t>T18W0133</t>
  </si>
  <si>
    <t>T18W0169</t>
  </si>
  <si>
    <t>T18W0018</t>
  </si>
  <si>
    <t>T18W0017</t>
  </si>
  <si>
    <t>T18W0028</t>
  </si>
  <si>
    <t>T18W0037</t>
  </si>
  <si>
    <t>T18W0003</t>
  </si>
  <si>
    <t>T18W0044</t>
  </si>
  <si>
    <t>T18W0038</t>
  </si>
  <si>
    <t>T18W0006</t>
  </si>
  <si>
    <t>T18W0090</t>
  </si>
  <si>
    <t>T18W0045</t>
  </si>
  <si>
    <t>T18W0084</t>
  </si>
  <si>
    <t>T18W0086</t>
  </si>
  <si>
    <t>T18W0087</t>
  </si>
  <si>
    <t>T18W0088</t>
  </si>
  <si>
    <t>T18W0011</t>
  </si>
  <si>
    <t>T18W0016</t>
  </si>
  <si>
    <t>T18W0022</t>
  </si>
  <si>
    <t>T18W0025</t>
  </si>
  <si>
    <t>T18W0027</t>
  </si>
  <si>
    <t>T18W0031</t>
  </si>
  <si>
    <t>T18W0034</t>
  </si>
  <si>
    <t>T18W0089</t>
  </si>
  <si>
    <t>T18W0106</t>
  </si>
  <si>
    <t>T18W0115</t>
  </si>
  <si>
    <t>T18W0024</t>
  </si>
  <si>
    <t>T18W0014</t>
  </si>
  <si>
    <t>T18W0039</t>
  </si>
  <si>
    <t>T18W0057</t>
  </si>
  <si>
    <t>T18W0036</t>
  </si>
  <si>
    <t>T18W0033</t>
  </si>
  <si>
    <t>T18W0002</t>
  </si>
  <si>
    <t>T18W0005</t>
  </si>
  <si>
    <t>T18W0040</t>
  </si>
  <si>
    <t>T18W0048</t>
  </si>
  <si>
    <t>T18W0056</t>
  </si>
  <si>
    <t>T18W0072</t>
  </si>
  <si>
    <t>T18W0074</t>
  </si>
  <si>
    <t>T18W0076</t>
  </si>
  <si>
    <t>T18W0073</t>
  </si>
  <si>
    <t>T18W0080</t>
  </si>
  <si>
    <t>T18W0071</t>
  </si>
  <si>
    <t>T18W0105</t>
  </si>
  <si>
    <t>T18W0139</t>
  </si>
  <si>
    <t>T18W0153</t>
  </si>
  <si>
    <t>T18W0174</t>
  </si>
  <si>
    <t>T18W0093</t>
  </si>
  <si>
    <t>T18W0085</t>
  </si>
  <si>
    <t>T18W0020</t>
  </si>
  <si>
    <t>T18W0029</t>
  </si>
  <si>
    <t>T18W0061</t>
  </si>
  <si>
    <t>T18W0114</t>
  </si>
  <si>
    <t>T18W0125</t>
  </si>
  <si>
    <t>T18W0126</t>
  </si>
  <si>
    <t>T18W0068</t>
  </si>
  <si>
    <t>T18W0010</t>
  </si>
  <si>
    <t>T18W0015</t>
  </si>
  <si>
    <t>T18W0013</t>
  </si>
  <si>
    <t>T18W0081</t>
  </si>
  <si>
    <t>T18W0094</t>
  </si>
  <si>
    <t>T18W0097</t>
  </si>
  <si>
    <t>T18W0100</t>
  </si>
  <si>
    <t>T18W0095</t>
  </si>
  <si>
    <t>T18W0098</t>
  </si>
  <si>
    <t>T18W0168</t>
  </si>
  <si>
    <t>T18N342</t>
  </si>
  <si>
    <t>T18N001</t>
  </si>
  <si>
    <t>T18N060</t>
  </si>
  <si>
    <t>T18N308</t>
  </si>
  <si>
    <t>T18N037</t>
  </si>
  <si>
    <t>T18N033</t>
  </si>
  <si>
    <t>T18N024</t>
  </si>
  <si>
    <t>T18N027</t>
  </si>
  <si>
    <t>T18N015</t>
  </si>
  <si>
    <t>T18N022</t>
  </si>
  <si>
    <t>T18N030</t>
  </si>
  <si>
    <t>T18N044</t>
  </si>
  <si>
    <t>T18N005</t>
  </si>
  <si>
    <t>T18N003</t>
  </si>
  <si>
    <t>T18N014</t>
  </si>
  <si>
    <t>T18N025</t>
  </si>
  <si>
    <t>40-60</t>
  </si>
  <si>
    <t>Note that some of these samples are included in multiple studies above so the total here is less than the sum of the study samples above. Not included in this total are some additional samples that were included as 'practice' or 'optimization' samples that are not part of any study. If not needed for optimization then those samples can just not be run (see note on next tab).</t>
  </si>
  <si>
    <t>T18N094</t>
  </si>
  <si>
    <t>T18N095</t>
  </si>
  <si>
    <t>T18N096</t>
  </si>
  <si>
    <t>T18N098</t>
  </si>
  <si>
    <t>T18N106</t>
  </si>
  <si>
    <t>T18N107</t>
  </si>
  <si>
    <t>T18N108</t>
  </si>
  <si>
    <t>T18N109</t>
  </si>
  <si>
    <t>T18N110</t>
  </si>
  <si>
    <t>T18N111</t>
  </si>
  <si>
    <t>T18N117</t>
  </si>
  <si>
    <t>T18N118</t>
  </si>
  <si>
    <t>T18N119</t>
  </si>
  <si>
    <t>T18N120</t>
  </si>
  <si>
    <t>T18N121</t>
  </si>
  <si>
    <t>T18N122</t>
  </si>
  <si>
    <t>T18N123</t>
  </si>
  <si>
    <t>T18N124</t>
  </si>
  <si>
    <t>T18N125</t>
  </si>
  <si>
    <t>T18N126</t>
  </si>
  <si>
    <t>T18N129</t>
  </si>
  <si>
    <t>T18N130</t>
  </si>
  <si>
    <t>T18N131</t>
  </si>
  <si>
    <t>T18N132</t>
  </si>
  <si>
    <t>T18N133</t>
  </si>
  <si>
    <t>T18N135</t>
  </si>
  <si>
    <t>T18N136</t>
  </si>
  <si>
    <t>T18N137</t>
  </si>
  <si>
    <t>T18N138</t>
  </si>
  <si>
    <t>T18N139</t>
  </si>
  <si>
    <t>T18N140</t>
  </si>
  <si>
    <t>T18N141</t>
  </si>
  <si>
    <t>T18N142</t>
  </si>
  <si>
    <t>T18N143</t>
  </si>
  <si>
    <t>T18N146</t>
  </si>
  <si>
    <t>T18N147</t>
  </si>
  <si>
    <t>T18N148</t>
  </si>
  <si>
    <t>T18N149</t>
  </si>
  <si>
    <t>T18N150</t>
  </si>
  <si>
    <t>T18N151</t>
  </si>
  <si>
    <t>T18N152</t>
  </si>
  <si>
    <t>T18N153</t>
  </si>
  <si>
    <t>T18N154</t>
  </si>
  <si>
    <t>T18N155</t>
  </si>
  <si>
    <t>T18N156</t>
  </si>
  <si>
    <t>T18N157</t>
  </si>
  <si>
    <t>T18N158</t>
  </si>
  <si>
    <t>T18N159</t>
  </si>
  <si>
    <t>T18N160</t>
  </si>
  <si>
    <t>T18N161</t>
  </si>
  <si>
    <t>T18N162</t>
  </si>
  <si>
    <t>T18N163</t>
  </si>
  <si>
    <t>T18N164</t>
  </si>
  <si>
    <t>T18N165</t>
  </si>
  <si>
    <t>T18N166</t>
  </si>
  <si>
    <t>T18N167</t>
  </si>
  <si>
    <t>T18N168</t>
  </si>
  <si>
    <t>T18N169</t>
  </si>
  <si>
    <t>T18N170</t>
  </si>
  <si>
    <t>T18N171</t>
  </si>
  <si>
    <t>T18N172</t>
  </si>
  <si>
    <t>T18N173</t>
  </si>
  <si>
    <t>T18N174</t>
  </si>
  <si>
    <t>T18N175</t>
  </si>
  <si>
    <t>T18N176</t>
  </si>
  <si>
    <t>T18N177</t>
  </si>
  <si>
    <t>T18N178</t>
  </si>
  <si>
    <t>T18N179</t>
  </si>
  <si>
    <t>T18N180</t>
  </si>
  <si>
    <t>T18N181</t>
  </si>
  <si>
    <t>T18N182</t>
  </si>
  <si>
    <t>T18N183</t>
  </si>
  <si>
    <t>T18N185</t>
  </si>
  <si>
    <t>T18N186</t>
  </si>
  <si>
    <t>T18N187</t>
  </si>
  <si>
    <t>T18N188</t>
  </si>
  <si>
    <t>T18N189</t>
  </si>
  <si>
    <t>T18N190</t>
  </si>
  <si>
    <t>T18N191</t>
  </si>
  <si>
    <t>T18N192</t>
  </si>
  <si>
    <t>T18N197</t>
  </si>
  <si>
    <t>T18N201</t>
  </si>
  <si>
    <t>T18N202</t>
  </si>
  <si>
    <t>T18N203</t>
  </si>
  <si>
    <t>T18N204</t>
  </si>
  <si>
    <t>T18N205</t>
  </si>
  <si>
    <t>T18N206</t>
  </si>
  <si>
    <t>T18N207</t>
  </si>
  <si>
    <t>T18N208</t>
  </si>
  <si>
    <t>T18N209</t>
  </si>
  <si>
    <t>T18N210</t>
  </si>
  <si>
    <t>T18N211</t>
  </si>
  <si>
    <t>T18N212</t>
  </si>
  <si>
    <t>T18N213</t>
  </si>
  <si>
    <t>T18N214</t>
  </si>
  <si>
    <t>T18N215</t>
  </si>
  <si>
    <t>T18N216</t>
  </si>
  <si>
    <t>T18N217</t>
  </si>
  <si>
    <t>T18N218</t>
  </si>
  <si>
    <t>T18N219</t>
  </si>
  <si>
    <t>T18N220</t>
  </si>
  <si>
    <t>T18N221</t>
  </si>
  <si>
    <t>T18N222</t>
  </si>
  <si>
    <t>T18N223</t>
  </si>
  <si>
    <t>T18N224</t>
  </si>
  <si>
    <t>T18N225</t>
  </si>
  <si>
    <t>T18N227</t>
  </si>
  <si>
    <t>T18N228</t>
  </si>
  <si>
    <t>T18N229</t>
  </si>
  <si>
    <t>T18N230</t>
  </si>
  <si>
    <t>T18N231</t>
  </si>
  <si>
    <t>T18N232</t>
  </si>
  <si>
    <t>T18N233</t>
  </si>
  <si>
    <t>T18N234</t>
  </si>
  <si>
    <t>T18N235</t>
  </si>
  <si>
    <t>T18N236</t>
  </si>
  <si>
    <t>T18N237</t>
  </si>
  <si>
    <t>T18N238</t>
  </si>
  <si>
    <t>T18N239</t>
  </si>
  <si>
    <t>T18N240</t>
  </si>
  <si>
    <t>T18N241</t>
  </si>
  <si>
    <t>T18N242</t>
  </si>
  <si>
    <t>T18N243</t>
  </si>
  <si>
    <t>T18N244</t>
  </si>
  <si>
    <t>T18N245</t>
  </si>
  <si>
    <t>T18N246</t>
  </si>
  <si>
    <t>T18N247</t>
  </si>
  <si>
    <t>T18N248</t>
  </si>
  <si>
    <t>T18N249</t>
  </si>
  <si>
    <t>T18N250</t>
  </si>
  <si>
    <t>T18N251</t>
  </si>
  <si>
    <t>T18N252</t>
  </si>
  <si>
    <t>T18N253</t>
  </si>
  <si>
    <t>T18N254</t>
  </si>
  <si>
    <t>T18N255</t>
  </si>
  <si>
    <t>T18N256</t>
  </si>
  <si>
    <t>T18N257</t>
  </si>
  <si>
    <t>T18N258</t>
  </si>
  <si>
    <t>T18N259</t>
  </si>
  <si>
    <t>T18N260</t>
  </si>
  <si>
    <t>T18N261</t>
  </si>
  <si>
    <t>T18N262</t>
  </si>
  <si>
    <t>T18N263</t>
  </si>
  <si>
    <t>T18N264</t>
  </si>
  <si>
    <t>T18N265</t>
  </si>
  <si>
    <t>T18N266</t>
  </si>
  <si>
    <t>T18N267</t>
  </si>
  <si>
    <t>T18N268</t>
  </si>
  <si>
    <t>T18N269</t>
  </si>
  <si>
    <t>T18N270</t>
  </si>
  <si>
    <t>T18N271</t>
  </si>
  <si>
    <t>T18N272</t>
  </si>
  <si>
    <t>T18N274</t>
  </si>
  <si>
    <t>T18N275</t>
  </si>
  <si>
    <t>T18N276</t>
  </si>
  <si>
    <t>T18N277</t>
  </si>
  <si>
    <t>T18N278</t>
  </si>
  <si>
    <t>T18N279</t>
  </si>
  <si>
    <t>T18N280</t>
  </si>
  <si>
    <t>T18N281</t>
  </si>
  <si>
    <t>T18N282</t>
  </si>
  <si>
    <t>T18N283</t>
  </si>
  <si>
    <t>T18N284</t>
  </si>
  <si>
    <t>T18N285</t>
  </si>
  <si>
    <t>T18N286</t>
  </si>
  <si>
    <t>T18N287</t>
  </si>
  <si>
    <t>T18N289</t>
  </si>
  <si>
    <t>T18N290</t>
  </si>
  <si>
    <t>T18N291</t>
  </si>
  <si>
    <t>T18N292</t>
  </si>
  <si>
    <t>T18N293</t>
  </si>
  <si>
    <t>T18N294</t>
  </si>
  <si>
    <t>T18N295</t>
  </si>
  <si>
    <t>T18N296</t>
  </si>
  <si>
    <t>T18N297</t>
  </si>
  <si>
    <t>T18N298</t>
  </si>
  <si>
    <t>T18N299</t>
  </si>
  <si>
    <t>T18N300</t>
  </si>
  <si>
    <t>T18N301</t>
  </si>
  <si>
    <t>T18N302</t>
  </si>
  <si>
    <t>T18N303</t>
  </si>
  <si>
    <t>T18N304</t>
  </si>
  <si>
    <t>T18N305</t>
  </si>
  <si>
    <t>T18N309</t>
  </si>
  <si>
    <t>T18N310</t>
  </si>
  <si>
    <t>T18N311</t>
  </si>
  <si>
    <t>T18N312</t>
  </si>
  <si>
    <t>T18N315</t>
  </si>
  <si>
    <t>T18N316</t>
  </si>
  <si>
    <t>T18N317</t>
  </si>
  <si>
    <t>T18N318</t>
  </si>
  <si>
    <t>T18N319</t>
  </si>
  <si>
    <t>T18N320</t>
  </si>
  <si>
    <t>T18N325</t>
  </si>
  <si>
    <t>T18N326</t>
  </si>
  <si>
    <t>T18N327</t>
  </si>
  <si>
    <t>T18N328</t>
  </si>
  <si>
    <t>T18N329</t>
  </si>
  <si>
    <t>T18N330</t>
  </si>
  <si>
    <t>T18N331</t>
  </si>
  <si>
    <t>T18N332</t>
  </si>
  <si>
    <t>T18N333</t>
  </si>
  <si>
    <t>T18N334</t>
  </si>
  <si>
    <t>T18N335</t>
  </si>
  <si>
    <t>T18N336</t>
  </si>
  <si>
    <t>T18N337</t>
  </si>
  <si>
    <t>T18N338</t>
  </si>
  <si>
    <t>T18N339</t>
  </si>
  <si>
    <t>T18N340</t>
  </si>
  <si>
    <t>T18N344</t>
  </si>
  <si>
    <t>T18N345</t>
  </si>
  <si>
    <t>T18N346</t>
  </si>
  <si>
    <t>T18N347</t>
  </si>
  <si>
    <t>T18N348</t>
  </si>
  <si>
    <t>T18N349</t>
  </si>
  <si>
    <t>T18N350</t>
  </si>
  <si>
    <t>T18N351</t>
  </si>
  <si>
    <t>T18N354</t>
  </si>
  <si>
    <t>T18N355</t>
  </si>
  <si>
    <t>T18N356</t>
  </si>
  <si>
    <t>Priority</t>
  </si>
  <si>
    <t>Not sent yet</t>
  </si>
  <si>
    <t>Box 1 to 4</t>
  </si>
  <si>
    <t>Box 5 to 6</t>
  </si>
  <si>
    <t>Box 8 to 10</t>
  </si>
  <si>
    <t>Total Sent Now:</t>
  </si>
  <si>
    <t>Pull from the box made up earlier</t>
  </si>
  <si>
    <t>R_1</t>
  </si>
  <si>
    <t>R_2</t>
  </si>
  <si>
    <t>Tube says band 13713, but should be right</t>
  </si>
  <si>
    <t>Tube says 2.12 F 14305</t>
  </si>
  <si>
    <t>Tube says 2.21F 53406</t>
  </si>
  <si>
    <t>T18N357</t>
  </si>
  <si>
    <t>T18N358</t>
  </si>
  <si>
    <t>T18N359</t>
  </si>
  <si>
    <t>T18N360</t>
  </si>
  <si>
    <t>Note top of tube has wront 't' number but right label</t>
  </si>
  <si>
    <t>Only New York birds that have consecutive years of samples</t>
  </si>
  <si>
    <t>Tube says 13706</t>
  </si>
  <si>
    <t>Missing sample. Can't find</t>
  </si>
  <si>
    <t>Sample missing. Can't find</t>
  </si>
  <si>
    <t>Sample missing. Can't Find.</t>
  </si>
  <si>
    <t>Box 2 &amp; 6</t>
  </si>
  <si>
    <t>Boxes 2, 6, 7</t>
  </si>
  <si>
    <t>Tube is mislabeled, but this is the right bird</t>
  </si>
  <si>
    <t>Please record full info from tube. Possible error here.</t>
  </si>
  <si>
    <t>extract_label</t>
  </si>
  <si>
    <t>T_001</t>
  </si>
  <si>
    <t>T_002</t>
  </si>
  <si>
    <t>T_003</t>
  </si>
  <si>
    <t>T_004</t>
  </si>
  <si>
    <t>T_005</t>
  </si>
  <si>
    <t>T_006</t>
  </si>
  <si>
    <t>T_007</t>
  </si>
  <si>
    <t>T_008</t>
  </si>
  <si>
    <t>T_009</t>
  </si>
  <si>
    <t>T_010</t>
  </si>
  <si>
    <t>T_011</t>
  </si>
  <si>
    <t>T_012</t>
  </si>
  <si>
    <t>T_013</t>
  </si>
  <si>
    <t>T_014</t>
  </si>
  <si>
    <t>T_015</t>
  </si>
  <si>
    <t>T_016</t>
  </si>
  <si>
    <t>T_017</t>
  </si>
  <si>
    <t>T_018</t>
  </si>
  <si>
    <t>T_019</t>
  </si>
  <si>
    <t>T_020</t>
  </si>
  <si>
    <t>T_021</t>
  </si>
  <si>
    <t>T_022</t>
  </si>
  <si>
    <t>T_023</t>
  </si>
  <si>
    <t>T_024</t>
  </si>
  <si>
    <t>T_025</t>
  </si>
  <si>
    <t>T_026</t>
  </si>
  <si>
    <t>T_027</t>
  </si>
  <si>
    <t>T_028</t>
  </si>
  <si>
    <t>T_029</t>
  </si>
  <si>
    <t>T_030</t>
  </si>
  <si>
    <t>T_031</t>
  </si>
  <si>
    <t>T_032</t>
  </si>
  <si>
    <t>T_033</t>
  </si>
  <si>
    <t>T_034</t>
  </si>
  <si>
    <t>T_035</t>
  </si>
  <si>
    <t>T_036</t>
  </si>
  <si>
    <t>T_037</t>
  </si>
  <si>
    <t>T_038</t>
  </si>
  <si>
    <t>T_039</t>
  </si>
  <si>
    <t>T_040</t>
  </si>
  <si>
    <t>T_041</t>
  </si>
  <si>
    <t>T_042</t>
  </si>
  <si>
    <t>T_043</t>
  </si>
  <si>
    <t>T_044</t>
  </si>
  <si>
    <t>T_045</t>
  </si>
  <si>
    <t>T_046</t>
  </si>
  <si>
    <t>T_047</t>
  </si>
  <si>
    <t>T_048</t>
  </si>
  <si>
    <t>T_049</t>
  </si>
  <si>
    <t>T_050</t>
  </si>
  <si>
    <t>T_051</t>
  </si>
  <si>
    <t>T_052</t>
  </si>
  <si>
    <t>T_053</t>
  </si>
  <si>
    <t>T_054</t>
  </si>
  <si>
    <t>T_055</t>
  </si>
  <si>
    <t>T_056</t>
  </si>
  <si>
    <t>T_057</t>
  </si>
  <si>
    <t>T_058</t>
  </si>
  <si>
    <t>T_059</t>
  </si>
  <si>
    <t>T_060</t>
  </si>
  <si>
    <t>T_061</t>
  </si>
  <si>
    <t>T_062</t>
  </si>
  <si>
    <t>T_063</t>
  </si>
  <si>
    <t>T_064</t>
  </si>
  <si>
    <t>T_065</t>
  </si>
  <si>
    <t>T_066</t>
  </si>
  <si>
    <t>T_067</t>
  </si>
  <si>
    <t>T_068</t>
  </si>
  <si>
    <t>T_069</t>
  </si>
  <si>
    <t>T_070</t>
  </si>
  <si>
    <t>T_071</t>
  </si>
  <si>
    <t>T_072</t>
  </si>
  <si>
    <t>T_073</t>
  </si>
  <si>
    <t>T_074</t>
  </si>
  <si>
    <t>T_075</t>
  </si>
  <si>
    <t>T_076</t>
  </si>
  <si>
    <t>T_077</t>
  </si>
  <si>
    <t>T_078</t>
  </si>
  <si>
    <t>T_079</t>
  </si>
  <si>
    <t>T_080</t>
  </si>
  <si>
    <t>T_081</t>
  </si>
  <si>
    <t>T_082</t>
  </si>
  <si>
    <t>T_083</t>
  </si>
  <si>
    <t>T_084</t>
  </si>
  <si>
    <t>T_085</t>
  </si>
  <si>
    <t>T_086</t>
  </si>
  <si>
    <t>T_087</t>
  </si>
  <si>
    <t>T_088</t>
  </si>
  <si>
    <t>T_089</t>
  </si>
  <si>
    <t>T_090</t>
  </si>
  <si>
    <t>T_091</t>
  </si>
  <si>
    <t>T_092</t>
  </si>
  <si>
    <t>T_093</t>
  </si>
  <si>
    <t>T_094</t>
  </si>
  <si>
    <t>T_095</t>
  </si>
  <si>
    <t>T_096</t>
  </si>
  <si>
    <t>T_097</t>
  </si>
  <si>
    <t>T_098</t>
  </si>
  <si>
    <t>T_099</t>
  </si>
  <si>
    <t>T_100</t>
  </si>
  <si>
    <t>T_101</t>
  </si>
  <si>
    <t>T_102</t>
  </si>
  <si>
    <t>T_103</t>
  </si>
  <si>
    <t>T_104</t>
  </si>
  <si>
    <t>T_105</t>
  </si>
  <si>
    <t>T_106</t>
  </si>
  <si>
    <t>T_107</t>
  </si>
  <si>
    <t>T_108</t>
  </si>
  <si>
    <t>T_109</t>
  </si>
  <si>
    <t>T_110</t>
  </si>
  <si>
    <t>T_111</t>
  </si>
  <si>
    <t>T_112</t>
  </si>
  <si>
    <t>T_113</t>
  </si>
  <si>
    <t>T_114</t>
  </si>
  <si>
    <t>T_115</t>
  </si>
  <si>
    <t>T_116</t>
  </si>
  <si>
    <t>T_117</t>
  </si>
  <si>
    <t>T_118</t>
  </si>
  <si>
    <t>T_119</t>
  </si>
  <si>
    <t>T_120</t>
  </si>
  <si>
    <t>T_121</t>
  </si>
  <si>
    <t>T_122</t>
  </si>
  <si>
    <t>T_123</t>
  </si>
  <si>
    <t>T_124</t>
  </si>
  <si>
    <t>T_125</t>
  </si>
  <si>
    <t>T_126</t>
  </si>
  <si>
    <t>T_127</t>
  </si>
  <si>
    <t>T_128</t>
  </si>
  <si>
    <t>T_129</t>
  </si>
  <si>
    <t>T_130</t>
  </si>
  <si>
    <t>T_131</t>
  </si>
  <si>
    <t>T_132</t>
  </si>
  <si>
    <t>T_133</t>
  </si>
  <si>
    <t>T_134</t>
  </si>
  <si>
    <t>T_135</t>
  </si>
  <si>
    <t>T_136</t>
  </si>
  <si>
    <t>T_137</t>
  </si>
  <si>
    <t>T_138</t>
  </si>
  <si>
    <t>T_139</t>
  </si>
  <si>
    <t>T_140</t>
  </si>
  <si>
    <t>T_141</t>
  </si>
  <si>
    <t>T_142</t>
  </si>
  <si>
    <t>T_143</t>
  </si>
  <si>
    <t>T_144</t>
  </si>
  <si>
    <t>T_145</t>
  </si>
  <si>
    <t>T_146</t>
  </si>
  <si>
    <t>T_147</t>
  </si>
  <si>
    <t>T_148</t>
  </si>
  <si>
    <t>T_149</t>
  </si>
  <si>
    <t>T_150</t>
  </si>
  <si>
    <t>T_151</t>
  </si>
  <si>
    <t>T_152</t>
  </si>
  <si>
    <t>T_153</t>
  </si>
  <si>
    <t>T_154</t>
  </si>
  <si>
    <t>T_155</t>
  </si>
  <si>
    <t>T_156</t>
  </si>
  <si>
    <t>T_157</t>
  </si>
  <si>
    <t>T_158</t>
  </si>
  <si>
    <t>T_159</t>
  </si>
  <si>
    <t>T_160</t>
  </si>
  <si>
    <t>T_161</t>
  </si>
  <si>
    <t>T_162</t>
  </si>
  <si>
    <t>T_163</t>
  </si>
  <si>
    <t>T_164</t>
  </si>
  <si>
    <t>T_165</t>
  </si>
  <si>
    <t>T_166</t>
  </si>
  <si>
    <t>T_167</t>
  </si>
  <si>
    <t>T_168</t>
  </si>
  <si>
    <t>T_169</t>
  </si>
  <si>
    <t>T_170</t>
  </si>
  <si>
    <t>T_171</t>
  </si>
  <si>
    <t>T_172</t>
  </si>
  <si>
    <t>T_173</t>
  </si>
  <si>
    <t>T_174</t>
  </si>
  <si>
    <t>T_175</t>
  </si>
  <si>
    <t>T_176</t>
  </si>
  <si>
    <t>T_177</t>
  </si>
  <si>
    <t>T_178</t>
  </si>
  <si>
    <t>T_179</t>
  </si>
  <si>
    <t>T_180</t>
  </si>
  <si>
    <t>T_181</t>
  </si>
  <si>
    <t>T_182</t>
  </si>
  <si>
    <t>T_183</t>
  </si>
  <si>
    <t>T_184</t>
  </si>
  <si>
    <t>T_185</t>
  </si>
  <si>
    <t>T_186</t>
  </si>
  <si>
    <t>T_187</t>
  </si>
  <si>
    <t>T_188</t>
  </si>
  <si>
    <t>T_189</t>
  </si>
  <si>
    <t>T_190</t>
  </si>
  <si>
    <t>T_191</t>
  </si>
  <si>
    <t>T_192</t>
  </si>
  <si>
    <t>T_193</t>
  </si>
  <si>
    <t>T_194</t>
  </si>
  <si>
    <t>T_195</t>
  </si>
  <si>
    <t>T_196</t>
  </si>
  <si>
    <t>T_197</t>
  </si>
  <si>
    <t>T_198</t>
  </si>
  <si>
    <t>T_199</t>
  </si>
  <si>
    <t>T_200</t>
  </si>
  <si>
    <t>T_201</t>
  </si>
  <si>
    <t>T_202</t>
  </si>
  <si>
    <t>T_203</t>
  </si>
  <si>
    <t>T_204</t>
  </si>
  <si>
    <t>T_205</t>
  </si>
  <si>
    <t>T_206</t>
  </si>
  <si>
    <t>T_207</t>
  </si>
  <si>
    <t>T_208</t>
  </si>
  <si>
    <t>T_209</t>
  </si>
  <si>
    <t>T_210</t>
  </si>
  <si>
    <t>T_211</t>
  </si>
  <si>
    <t>T_212</t>
  </si>
  <si>
    <t>T_213</t>
  </si>
  <si>
    <t>T_214</t>
  </si>
  <si>
    <t>T_215</t>
  </si>
  <si>
    <t>T_216</t>
  </si>
  <si>
    <t>T_217</t>
  </si>
  <si>
    <t>T_218</t>
  </si>
  <si>
    <t>T_219</t>
  </si>
  <si>
    <t>T_220</t>
  </si>
  <si>
    <t>T_221</t>
  </si>
  <si>
    <t>T_222</t>
  </si>
  <si>
    <t>T_223</t>
  </si>
  <si>
    <t>T_224</t>
  </si>
  <si>
    <t>T_225</t>
  </si>
  <si>
    <t>T_226</t>
  </si>
  <si>
    <t>T_227</t>
  </si>
  <si>
    <t>T_228</t>
  </si>
  <si>
    <t>T_229</t>
  </si>
  <si>
    <t>T_230</t>
  </si>
  <si>
    <t>T_231</t>
  </si>
  <si>
    <t>T_232</t>
  </si>
  <si>
    <t>T_233</t>
  </si>
  <si>
    <t>T_234</t>
  </si>
  <si>
    <t>T_235</t>
  </si>
  <si>
    <t>T_236</t>
  </si>
  <si>
    <t>T_237</t>
  </si>
  <si>
    <t>T_238</t>
  </si>
  <si>
    <t>T_239</t>
  </si>
  <si>
    <t>T_240</t>
  </si>
  <si>
    <t>T_241</t>
  </si>
  <si>
    <t>T_242</t>
  </si>
  <si>
    <t>T_243</t>
  </si>
  <si>
    <t>T_244</t>
  </si>
  <si>
    <t>T_245</t>
  </si>
  <si>
    <t>T_246</t>
  </si>
  <si>
    <t>T_247</t>
  </si>
  <si>
    <t>T_248</t>
  </si>
  <si>
    <t>T_249</t>
  </si>
  <si>
    <t>T_250</t>
  </si>
  <si>
    <t>T_251</t>
  </si>
  <si>
    <t>T_252</t>
  </si>
  <si>
    <t>T_253</t>
  </si>
  <si>
    <t>T_254</t>
  </si>
  <si>
    <t>T_255</t>
  </si>
  <si>
    <t>T_256</t>
  </si>
  <si>
    <t>T_257</t>
  </si>
  <si>
    <t>T_258</t>
  </si>
  <si>
    <t>T_259</t>
  </si>
  <si>
    <t>T_260</t>
  </si>
  <si>
    <t>T_261</t>
  </si>
  <si>
    <t>T_262</t>
  </si>
  <si>
    <t>T_263</t>
  </si>
  <si>
    <t>T_264</t>
  </si>
  <si>
    <t>T_265</t>
  </si>
  <si>
    <t>T_266</t>
  </si>
  <si>
    <t>T_267</t>
  </si>
  <si>
    <t>T_268</t>
  </si>
  <si>
    <t>T_269</t>
  </si>
  <si>
    <t>T_270</t>
  </si>
  <si>
    <t>T_271</t>
  </si>
  <si>
    <t>T_272</t>
  </si>
  <si>
    <t>T_273</t>
  </si>
  <si>
    <t>T_274</t>
  </si>
  <si>
    <t>T_275</t>
  </si>
  <si>
    <t>T_276</t>
  </si>
  <si>
    <t>T_277</t>
  </si>
  <si>
    <t>T_278</t>
  </si>
  <si>
    <t>T_279</t>
  </si>
  <si>
    <t>T_280</t>
  </si>
  <si>
    <t>T_281</t>
  </si>
  <si>
    <t>T_282</t>
  </si>
  <si>
    <t>T_283</t>
  </si>
  <si>
    <t>T_284</t>
  </si>
  <si>
    <t>T_285</t>
  </si>
  <si>
    <t>T_286</t>
  </si>
  <si>
    <t>T_287</t>
  </si>
  <si>
    <t>T_288</t>
  </si>
  <si>
    <t>T_289</t>
  </si>
  <si>
    <t>T_290</t>
  </si>
  <si>
    <t>T_291</t>
  </si>
  <si>
    <t>T_292</t>
  </si>
  <si>
    <t>T_293</t>
  </si>
  <si>
    <t>T_294</t>
  </si>
  <si>
    <t>T_295</t>
  </si>
  <si>
    <t>T_296</t>
  </si>
  <si>
    <t>T_297</t>
  </si>
  <si>
    <t>T_298</t>
  </si>
  <si>
    <t>T_299</t>
  </si>
  <si>
    <t>T_300</t>
  </si>
  <si>
    <t>T_301</t>
  </si>
  <si>
    <t>T_302</t>
  </si>
  <si>
    <t>T_303</t>
  </si>
  <si>
    <t>T_304</t>
  </si>
  <si>
    <t>T_305</t>
  </si>
  <si>
    <t>T_306</t>
  </si>
  <si>
    <t>T_307</t>
  </si>
  <si>
    <t>T_308</t>
  </si>
  <si>
    <t>T_309</t>
  </si>
  <si>
    <t>T_310</t>
  </si>
  <si>
    <t>T_311</t>
  </si>
  <si>
    <t>T_312</t>
  </si>
  <si>
    <t>T_313</t>
  </si>
  <si>
    <t>T_314</t>
  </si>
  <si>
    <t>T_315</t>
  </si>
  <si>
    <t>T_316</t>
  </si>
  <si>
    <t>T_317</t>
  </si>
  <si>
    <t>T_318</t>
  </si>
  <si>
    <t>T_319</t>
  </si>
  <si>
    <t>T_320</t>
  </si>
  <si>
    <t>T_321</t>
  </si>
  <si>
    <t>T_322</t>
  </si>
  <si>
    <t>T_323</t>
  </si>
  <si>
    <t>T_324</t>
  </si>
  <si>
    <t>T_325</t>
  </si>
  <si>
    <t>T_326</t>
  </si>
  <si>
    <t>T_327</t>
  </si>
  <si>
    <t>T_328</t>
  </si>
  <si>
    <t>T_329</t>
  </si>
  <si>
    <t>T_330</t>
  </si>
  <si>
    <t>T_331</t>
  </si>
  <si>
    <t>T_332</t>
  </si>
  <si>
    <t>T_333</t>
  </si>
  <si>
    <t>T_334</t>
  </si>
  <si>
    <t>T_335</t>
  </si>
  <si>
    <t>T_336</t>
  </si>
  <si>
    <t>T_337</t>
  </si>
  <si>
    <t>T_338</t>
  </si>
  <si>
    <t>T_339</t>
  </si>
  <si>
    <t>T_340</t>
  </si>
  <si>
    <t>T_341</t>
  </si>
  <si>
    <t>T_342</t>
  </si>
  <si>
    <t>T_343</t>
  </si>
  <si>
    <t>T_344</t>
  </si>
  <si>
    <t>T_345</t>
  </si>
  <si>
    <t>T_346</t>
  </si>
  <si>
    <t>T_347</t>
  </si>
  <si>
    <t>T_348</t>
  </si>
  <si>
    <t>T_349</t>
  </si>
  <si>
    <t>T_350</t>
  </si>
  <si>
    <t>T_351</t>
  </si>
  <si>
    <t>T_352</t>
  </si>
  <si>
    <t>T_353</t>
  </si>
  <si>
    <t>T_354</t>
  </si>
  <si>
    <t>T_355</t>
  </si>
  <si>
    <t>T_356</t>
  </si>
  <si>
    <t>T_357</t>
  </si>
  <si>
    <t>T_358</t>
  </si>
  <si>
    <t>T_359</t>
  </si>
  <si>
    <t>T_360</t>
  </si>
  <si>
    <t>T_361</t>
  </si>
  <si>
    <t>T_362</t>
  </si>
  <si>
    <t>T_363</t>
  </si>
  <si>
    <t>T_364</t>
  </si>
  <si>
    <t>T_365</t>
  </si>
  <si>
    <t>T_366</t>
  </si>
  <si>
    <t>T_367</t>
  </si>
  <si>
    <t>T_368</t>
  </si>
  <si>
    <t>T_369</t>
  </si>
  <si>
    <t>T_370</t>
  </si>
  <si>
    <t>T_371</t>
  </si>
  <si>
    <t>T_372</t>
  </si>
  <si>
    <t>T_373</t>
  </si>
  <si>
    <t>T_374</t>
  </si>
  <si>
    <t>T_375</t>
  </si>
  <si>
    <t>T_376</t>
  </si>
  <si>
    <t>T_377</t>
  </si>
  <si>
    <t>T_378</t>
  </si>
  <si>
    <t>T_379</t>
  </si>
  <si>
    <t>T_380</t>
  </si>
  <si>
    <t>T_381</t>
  </si>
  <si>
    <t>T_382</t>
  </si>
  <si>
    <t>T_383</t>
  </si>
  <si>
    <t>Was entered as 46856 in some places but should be 9 instead of 5</t>
  </si>
  <si>
    <t>extract_date</t>
  </si>
  <si>
    <t>band</t>
  </si>
  <si>
    <t>year</t>
  </si>
  <si>
    <t>date</t>
  </si>
  <si>
    <t>state</t>
  </si>
  <si>
    <t>telo_nb</t>
  </si>
  <si>
    <t>box_nb</t>
  </si>
  <si>
    <t>cell_nb</t>
  </si>
  <si>
    <t>study_c</t>
  </si>
  <si>
    <t>study_d</t>
  </si>
  <si>
    <t>study_e</t>
  </si>
  <si>
    <t>study_f</t>
  </si>
  <si>
    <t>qubit</t>
  </si>
  <si>
    <t>nano</t>
  </si>
  <si>
    <t>260_280</t>
  </si>
  <si>
    <t>260_230</t>
  </si>
  <si>
    <t>extract_note</t>
  </si>
  <si>
    <t>sample_note</t>
  </si>
  <si>
    <t>T19N124</t>
  </si>
  <si>
    <t>T19N125</t>
  </si>
  <si>
    <t>T19N126</t>
  </si>
  <si>
    <t>T19N127</t>
  </si>
  <si>
    <t>T19N128</t>
  </si>
  <si>
    <t>T19N161</t>
  </si>
  <si>
    <t>T19N162</t>
  </si>
  <si>
    <t>T19N163</t>
  </si>
  <si>
    <t>T19N164</t>
  </si>
  <si>
    <t>T19N165</t>
  </si>
  <si>
    <t>T19N166</t>
  </si>
  <si>
    <t>T19N167</t>
  </si>
  <si>
    <t>T19N168</t>
  </si>
  <si>
    <t>T19N169</t>
  </si>
  <si>
    <t>T19N170</t>
  </si>
  <si>
    <t>T19N171</t>
  </si>
  <si>
    <t>T19N190</t>
  </si>
  <si>
    <t>T19N191</t>
  </si>
  <si>
    <t>T19N192</t>
  </si>
  <si>
    <t>T19N193</t>
  </si>
  <si>
    <t>T19N194</t>
  </si>
  <si>
    <t>T19N195</t>
  </si>
  <si>
    <t>T19N196</t>
  </si>
  <si>
    <t>T19N199</t>
  </si>
  <si>
    <t>T19N200</t>
  </si>
  <si>
    <t>T19N201</t>
  </si>
  <si>
    <t>T19N202</t>
  </si>
  <si>
    <t>T19N203</t>
  </si>
  <si>
    <t>T19N204</t>
  </si>
  <si>
    <t>T19N205</t>
  </si>
  <si>
    <t>T19N206</t>
  </si>
  <si>
    <t>T19N207</t>
  </si>
  <si>
    <t>T19N208</t>
  </si>
  <si>
    <t>T19N209</t>
  </si>
  <si>
    <t>T19N210</t>
  </si>
  <si>
    <t>T19N211</t>
  </si>
  <si>
    <t>T19N212</t>
  </si>
  <si>
    <t>T19N213</t>
  </si>
  <si>
    <t>T19N214</t>
  </si>
  <si>
    <t>T19N215</t>
  </si>
  <si>
    <t>T19N216</t>
  </si>
  <si>
    <t>T19N217</t>
  </si>
  <si>
    <t>T19N218</t>
  </si>
  <si>
    <t>T19N219</t>
  </si>
  <si>
    <t>T19N220</t>
  </si>
  <si>
    <t>T19N221</t>
  </si>
  <si>
    <t>T19N222</t>
  </si>
  <si>
    <t>T19N223</t>
  </si>
  <si>
    <t>T19N224</t>
  </si>
  <si>
    <t>T19N225</t>
  </si>
  <si>
    <t>T19N226</t>
  </si>
  <si>
    <t>T19N227</t>
  </si>
  <si>
    <t>T19N228</t>
  </si>
  <si>
    <t>T19N229</t>
  </si>
  <si>
    <t>T19N232</t>
  </si>
  <si>
    <t>T19N233</t>
  </si>
  <si>
    <t>T19N234</t>
  </si>
  <si>
    <t>T19N235</t>
  </si>
  <si>
    <t>T19N236</t>
  </si>
  <si>
    <t>T19N240</t>
  </si>
  <si>
    <t>T19N241</t>
  </si>
  <si>
    <t>T19N242</t>
  </si>
  <si>
    <t>T19N243</t>
  </si>
  <si>
    <t>T19N244</t>
  </si>
  <si>
    <t>T19N245</t>
  </si>
  <si>
    <t>T19N246</t>
  </si>
  <si>
    <t>T19N247</t>
  </si>
  <si>
    <t>T19N248</t>
  </si>
  <si>
    <t>T19N256</t>
  </si>
  <si>
    <t>T19N257</t>
  </si>
  <si>
    <t>T19N258</t>
  </si>
  <si>
    <t>T19N259</t>
  </si>
  <si>
    <t>T19N260</t>
  </si>
  <si>
    <t>T19N261</t>
  </si>
  <si>
    <t>T19N262</t>
  </si>
  <si>
    <t>T19N264</t>
  </si>
  <si>
    <t>T19N285</t>
  </si>
  <si>
    <t>T19N286</t>
  </si>
  <si>
    <t>T19N287</t>
  </si>
  <si>
    <t>T19N288</t>
  </si>
  <si>
    <t>T19N289</t>
  </si>
  <si>
    <t>T19N305</t>
  </si>
  <si>
    <t>T19N306</t>
  </si>
  <si>
    <t>T19N307</t>
  </si>
  <si>
    <t>T19N308</t>
  </si>
  <si>
    <t>T19N309</t>
  </si>
  <si>
    <t>T19N310</t>
  </si>
  <si>
    <t>T19N311</t>
  </si>
  <si>
    <t>T19N312</t>
  </si>
  <si>
    <t>T19N313</t>
  </si>
  <si>
    <t>T19N314</t>
  </si>
  <si>
    <t>T19N315</t>
  </si>
  <si>
    <t>T19N316</t>
  </si>
  <si>
    <t>T19N319</t>
  </si>
  <si>
    <t>T19N320</t>
  </si>
  <si>
    <t>T19N321</t>
  </si>
  <si>
    <t>T19N322</t>
  </si>
  <si>
    <t>T19N323</t>
  </si>
  <si>
    <t>T19N324</t>
  </si>
  <si>
    <t>T19N325</t>
  </si>
  <si>
    <t>T19N326</t>
  </si>
  <si>
    <t>T19N327</t>
  </si>
  <si>
    <t>T19N328</t>
  </si>
  <si>
    <t>T19N329</t>
  </si>
  <si>
    <t>T19N330</t>
  </si>
  <si>
    <t>T19N331</t>
  </si>
  <si>
    <t>T19N358</t>
  </si>
  <si>
    <t>T19N359</t>
  </si>
  <si>
    <t>T19N360</t>
  </si>
  <si>
    <t>T19N361</t>
  </si>
  <si>
    <t>T19N362</t>
  </si>
  <si>
    <t>T19N363</t>
  </si>
  <si>
    <t>T19N364</t>
  </si>
  <si>
    <t>T19N365</t>
  </si>
  <si>
    <t>T19N385</t>
  </si>
  <si>
    <t>T19N386</t>
  </si>
  <si>
    <t>T19N387</t>
  </si>
  <si>
    <t>T19N388</t>
  </si>
  <si>
    <t>T19N389</t>
  </si>
  <si>
    <t>T19N390</t>
  </si>
  <si>
    <t>T19N391</t>
  </si>
  <si>
    <t>T19N392</t>
  </si>
  <si>
    <t>T19N399</t>
  </si>
  <si>
    <t>T19N400</t>
  </si>
  <si>
    <t>T19N401</t>
  </si>
  <si>
    <t>T19N402</t>
  </si>
  <si>
    <t>T19N403</t>
  </si>
  <si>
    <t>T19N404</t>
  </si>
  <si>
    <t>T19N405</t>
  </si>
  <si>
    <t>T19N406</t>
  </si>
  <si>
    <t>T19N407</t>
  </si>
  <si>
    <t>T19N408</t>
  </si>
  <si>
    <t>T19N409</t>
  </si>
  <si>
    <t>T19N410</t>
  </si>
  <si>
    <t>T19N411</t>
  </si>
  <si>
    <t>T19N412</t>
  </si>
  <si>
    <t>T19N418</t>
  </si>
  <si>
    <t>T19N419</t>
  </si>
  <si>
    <t>T19N420</t>
  </si>
  <si>
    <t>T19N421</t>
  </si>
  <si>
    <t>T19N422</t>
  </si>
  <si>
    <t>T19N423</t>
  </si>
  <si>
    <t>T19N424</t>
  </si>
  <si>
    <t>T19N425</t>
  </si>
  <si>
    <t>T19N426</t>
  </si>
  <si>
    <t>T19N427</t>
  </si>
  <si>
    <t>T19N428</t>
  </si>
  <si>
    <t>T19N429</t>
  </si>
  <si>
    <t>T19N430</t>
  </si>
  <si>
    <t>T19N431</t>
  </si>
  <si>
    <t>T19N435</t>
  </si>
  <si>
    <t>T19N436</t>
  </si>
  <si>
    <t>T19N437</t>
  </si>
  <si>
    <t>T19N438</t>
  </si>
  <si>
    <t>T19N450</t>
  </si>
  <si>
    <t>T19N451</t>
  </si>
  <si>
    <t>T19N452</t>
  </si>
  <si>
    <t>T19N453</t>
  </si>
  <si>
    <t>T19N454</t>
  </si>
  <si>
    <t>T19N456</t>
  </si>
  <si>
    <t>T19N457</t>
  </si>
  <si>
    <t>T19N458</t>
  </si>
  <si>
    <t>T19N464</t>
  </si>
  <si>
    <t>T19N465</t>
  </si>
  <si>
    <t>T19N466</t>
  </si>
  <si>
    <t>T19N467</t>
  </si>
  <si>
    <t>T19N468</t>
  </si>
  <si>
    <t>T19N469</t>
  </si>
  <si>
    <t>T19N470</t>
  </si>
  <si>
    <t>T19N471</t>
  </si>
  <si>
    <t>T19N472</t>
  </si>
  <si>
    <t>T19N473</t>
  </si>
  <si>
    <t>T19N474</t>
  </si>
  <si>
    <t>T19N475</t>
  </si>
  <si>
    <t>T19N476</t>
  </si>
  <si>
    <t>T19N477</t>
  </si>
  <si>
    <t>T19N478</t>
  </si>
  <si>
    <t>T19N479</t>
  </si>
  <si>
    <t>T19N480</t>
  </si>
  <si>
    <t>T19N481</t>
  </si>
  <si>
    <t>T19N482</t>
  </si>
  <si>
    <t>T19N483</t>
  </si>
  <si>
    <t>T19N484</t>
  </si>
  <si>
    <t>prnt_knwn</t>
  </si>
  <si>
    <t>T_384</t>
  </si>
  <si>
    <t>T_385</t>
  </si>
  <si>
    <t>T_386</t>
  </si>
  <si>
    <t>T_387</t>
  </si>
  <si>
    <t>T_388</t>
  </si>
  <si>
    <t>T_389</t>
  </si>
  <si>
    <t>T_390</t>
  </si>
  <si>
    <t>T_391</t>
  </si>
  <si>
    <t>T_392</t>
  </si>
  <si>
    <t>T_393</t>
  </si>
  <si>
    <t>T_394</t>
  </si>
  <si>
    <t>T_395</t>
  </si>
  <si>
    <t>T_396</t>
  </si>
  <si>
    <t>T_397</t>
  </si>
  <si>
    <t>T_398</t>
  </si>
  <si>
    <t>T_399</t>
  </si>
  <si>
    <t>T_400</t>
  </si>
  <si>
    <t>T_401</t>
  </si>
  <si>
    <t>T_402</t>
  </si>
  <si>
    <t>T_403</t>
  </si>
  <si>
    <t>T_404</t>
  </si>
  <si>
    <t>T_405</t>
  </si>
  <si>
    <t>T_406</t>
  </si>
  <si>
    <t>T_407</t>
  </si>
  <si>
    <t>T_408</t>
  </si>
  <si>
    <t>T_409</t>
  </si>
  <si>
    <t>T_410</t>
  </si>
  <si>
    <t>T_411</t>
  </si>
  <si>
    <t>T_412</t>
  </si>
  <si>
    <t>T_413</t>
  </si>
  <si>
    <t>T_414</t>
  </si>
  <si>
    <t>T_415</t>
  </si>
  <si>
    <t>T_416</t>
  </si>
  <si>
    <t>T_417</t>
  </si>
  <si>
    <t>T_418</t>
  </si>
  <si>
    <t>T_419</t>
  </si>
  <si>
    <t>T_420</t>
  </si>
  <si>
    <t>T_421</t>
  </si>
  <si>
    <t>T_422</t>
  </si>
  <si>
    <t>T_423</t>
  </si>
  <si>
    <t>T_424</t>
  </si>
  <si>
    <t>T_425</t>
  </si>
  <si>
    <t>T_426</t>
  </si>
  <si>
    <t>T_427</t>
  </si>
  <si>
    <t>T_428</t>
  </si>
  <si>
    <t>T_429</t>
  </si>
  <si>
    <t>T_430</t>
  </si>
  <si>
    <t>T_431</t>
  </si>
  <si>
    <t>T_432</t>
  </si>
  <si>
    <t>T_433</t>
  </si>
  <si>
    <t>T_434</t>
  </si>
  <si>
    <t>T_435</t>
  </si>
  <si>
    <t>T_436</t>
  </si>
  <si>
    <t>T_437</t>
  </si>
  <si>
    <t>T_438</t>
  </si>
  <si>
    <t>T_439</t>
  </si>
  <si>
    <t>T_440</t>
  </si>
  <si>
    <t>T_441</t>
  </si>
  <si>
    <t>T_442</t>
  </si>
  <si>
    <t>T_443</t>
  </si>
  <si>
    <t>T_444</t>
  </si>
  <si>
    <t>T_445</t>
  </si>
  <si>
    <t>T_446</t>
  </si>
  <si>
    <t>T_447</t>
  </si>
  <si>
    <t>T_448</t>
  </si>
  <si>
    <t>T_449</t>
  </si>
  <si>
    <t>T_450</t>
  </si>
  <si>
    <t>T_451</t>
  </si>
  <si>
    <t>T_452</t>
  </si>
  <si>
    <t>T_453</t>
  </si>
  <si>
    <t>T_454</t>
  </si>
  <si>
    <t>T_455</t>
  </si>
  <si>
    <t>T_456</t>
  </si>
  <si>
    <t>T_457</t>
  </si>
  <si>
    <t>T_458</t>
  </si>
  <si>
    <t>T_459</t>
  </si>
  <si>
    <t>T_460</t>
  </si>
  <si>
    <t>T_461</t>
  </si>
  <si>
    <t>T_462</t>
  </si>
  <si>
    <t>T_463</t>
  </si>
  <si>
    <t>T_464</t>
  </si>
  <si>
    <t>T_465</t>
  </si>
  <si>
    <t>T_466</t>
  </si>
  <si>
    <t>T_467</t>
  </si>
  <si>
    <t>T_468</t>
  </si>
  <si>
    <t>T_469</t>
  </si>
  <si>
    <t>T_470</t>
  </si>
  <si>
    <t>T_471</t>
  </si>
  <si>
    <t>T_472</t>
  </si>
  <si>
    <t>T_473</t>
  </si>
  <si>
    <t>T_474</t>
  </si>
  <si>
    <t>T_475</t>
  </si>
  <si>
    <t>T_476</t>
  </si>
  <si>
    <t>T_477</t>
  </si>
  <si>
    <t>T_478</t>
  </si>
  <si>
    <t>T_479</t>
  </si>
  <si>
    <t>T_480</t>
  </si>
  <si>
    <t>T_481</t>
  </si>
  <si>
    <t>T_482</t>
  </si>
  <si>
    <t>T_483</t>
  </si>
  <si>
    <t>T_484</t>
  </si>
  <si>
    <t>T_485</t>
  </si>
  <si>
    <t>T_486</t>
  </si>
  <si>
    <t>T_487</t>
  </si>
  <si>
    <t>T_488</t>
  </si>
  <si>
    <t>T_489</t>
  </si>
  <si>
    <t>T_490</t>
  </si>
  <si>
    <t>T_491</t>
  </si>
  <si>
    <t>T_492</t>
  </si>
  <si>
    <t>T_493</t>
  </si>
  <si>
    <t>T_494</t>
  </si>
  <si>
    <t>T_495</t>
  </si>
  <si>
    <t>T_496</t>
  </si>
  <si>
    <t>T_497</t>
  </si>
  <si>
    <t>T_498</t>
  </si>
  <si>
    <t>T_499</t>
  </si>
  <si>
    <t>T_500</t>
  </si>
  <si>
    <t>T_501</t>
  </si>
  <si>
    <t>T_502</t>
  </si>
  <si>
    <t>T_503</t>
  </si>
  <si>
    <t>T_504</t>
  </si>
  <si>
    <t>T_505</t>
  </si>
  <si>
    <t>T_506</t>
  </si>
  <si>
    <t>T_507</t>
  </si>
  <si>
    <t>T_508</t>
  </si>
  <si>
    <t>T_509</t>
  </si>
  <si>
    <t>T_510</t>
  </si>
  <si>
    <t>T_511</t>
  </si>
  <si>
    <t>T_512</t>
  </si>
  <si>
    <t>T_513</t>
  </si>
  <si>
    <t>T_514</t>
  </si>
  <si>
    <t>T_515</t>
  </si>
  <si>
    <t>T_516</t>
  </si>
  <si>
    <t>T_517</t>
  </si>
  <si>
    <t>T_518</t>
  </si>
  <si>
    <t>T_519</t>
  </si>
  <si>
    <t>T_520</t>
  </si>
  <si>
    <t>T_521</t>
  </si>
  <si>
    <t>T_522</t>
  </si>
  <si>
    <t>T_523</t>
  </si>
  <si>
    <t>T_524</t>
  </si>
  <si>
    <t>T_525</t>
  </si>
  <si>
    <t>T_526</t>
  </si>
  <si>
    <t>T_527</t>
  </si>
  <si>
    <t>T_528</t>
  </si>
  <si>
    <t>T_529</t>
  </si>
  <si>
    <t>T_530</t>
  </si>
  <si>
    <t>T_531</t>
  </si>
  <si>
    <t>T_532</t>
  </si>
  <si>
    <t>T_533</t>
  </si>
  <si>
    <t>T_534</t>
  </si>
  <si>
    <t>T_535</t>
  </si>
  <si>
    <t>T_536</t>
  </si>
  <si>
    <t>T_537</t>
  </si>
  <si>
    <t>T_538</t>
  </si>
  <si>
    <t>T_539</t>
  </si>
  <si>
    <t>T_540</t>
  </si>
  <si>
    <t>T_541</t>
  </si>
  <si>
    <t>T_542</t>
  </si>
  <si>
    <t>T_543</t>
  </si>
  <si>
    <t>T_544</t>
  </si>
  <si>
    <t>T_545</t>
  </si>
  <si>
    <t>T_546</t>
  </si>
  <si>
    <t>T_547</t>
  </si>
  <si>
    <t>T_548</t>
  </si>
  <si>
    <t>T_549</t>
  </si>
  <si>
    <t>T_550</t>
  </si>
  <si>
    <t>T_551</t>
  </si>
  <si>
    <t>T_552</t>
  </si>
  <si>
    <t>T_553</t>
  </si>
  <si>
    <t>T_554</t>
  </si>
  <si>
    <t>T_555</t>
  </si>
  <si>
    <t>T_556</t>
  </si>
  <si>
    <t>T_557</t>
  </si>
  <si>
    <t>T_558</t>
  </si>
  <si>
    <t>T_559</t>
  </si>
  <si>
    <t>T_560</t>
  </si>
  <si>
    <t>T_561</t>
  </si>
  <si>
    <t>T_562</t>
  </si>
  <si>
    <t>T_563</t>
  </si>
  <si>
    <t>T_564</t>
  </si>
  <si>
    <t>T_565</t>
  </si>
  <si>
    <t>T_566</t>
  </si>
  <si>
    <t>yes</t>
  </si>
  <si>
    <t>no</t>
  </si>
  <si>
    <t>in_rrbs</t>
  </si>
  <si>
    <t>currently_incubation_25_february</t>
  </si>
  <si>
    <t>NEEDS_ATL</t>
  </si>
  <si>
    <t>2nd - 3rd extraction, should have used more starting material, SMM</t>
  </si>
  <si>
    <t>Samples extracted 2/29 all eluted in 75 ul water; new reagents used</t>
  </si>
  <si>
    <t>dilute, started with 3ul</t>
  </si>
  <si>
    <t>very little  blood</t>
  </si>
  <si>
    <t>little blood</t>
  </si>
  <si>
    <t>super weird nano drop trace- should be reextracted</t>
  </si>
  <si>
    <t>2415873, 22F, 5-23-16, dilute, added 3 ul</t>
  </si>
  <si>
    <t>26311375, 2.28F, 5-2-15</t>
  </si>
  <si>
    <t>no number, 4,14, 6-24-15, dilute,  added 3 ul</t>
  </si>
  <si>
    <t>T18N193; 27216936</t>
  </si>
  <si>
    <t>treatment</t>
  </si>
  <si>
    <t>sample</t>
  </si>
  <si>
    <t>concentration</t>
  </si>
  <si>
    <t>a</t>
  </si>
  <si>
    <t>b</t>
  </si>
  <si>
    <t>c</t>
  </si>
  <si>
    <t>d</t>
  </si>
  <si>
    <t>e</t>
  </si>
  <si>
    <t>ID</t>
  </si>
  <si>
    <t>T18W-0049</t>
  </si>
  <si>
    <t>T18W-0050</t>
  </si>
  <si>
    <t>T18W-0117</t>
  </si>
  <si>
    <t>T18W-0123</t>
  </si>
  <si>
    <t>T18W-0132</t>
  </si>
  <si>
    <t>Designation</t>
  </si>
  <si>
    <t>Golden Sample</t>
  </si>
  <si>
    <t>Pool</t>
  </si>
  <si>
    <t>Target concentration 1</t>
  </si>
  <si>
    <t>Target concentration 2</t>
  </si>
  <si>
    <t>Target concentration 3</t>
  </si>
  <si>
    <t>Target concentration 4</t>
  </si>
  <si>
    <t>Target concentration 5</t>
  </si>
  <si>
    <t>Concentration</t>
  </si>
  <si>
    <t>Volume Stock per aliquot</t>
  </si>
  <si>
    <t>Total Volume</t>
  </si>
  <si>
    <t>Total Volume Stock</t>
  </si>
  <si>
    <t>Stock MM concentration</t>
  </si>
  <si>
    <t>Volume * Concentration</t>
  </si>
  <si>
    <t>Volume Water</t>
  </si>
  <si>
    <t>Volume per aliquot</t>
  </si>
  <si>
    <t>260/230 ratio</t>
  </si>
  <si>
    <t>Pooled extraction concentration</t>
  </si>
  <si>
    <t>To dilute sample above labeled as golden mean to 3.33 ng/ul:</t>
  </si>
  <si>
    <t>51.6 ul of the sample</t>
  </si>
  <si>
    <t>948.4 ul of water</t>
  </si>
  <si>
    <t>then aliquot into 30 ul samples</t>
  </si>
  <si>
    <t>dilute blood</t>
  </si>
  <si>
    <t xml:space="preserve"> </t>
  </si>
  <si>
    <t>2nd_extraction_date</t>
  </si>
  <si>
    <t>2nd_ext_nano</t>
  </si>
  <si>
    <t>2nd_ext260_280</t>
  </si>
  <si>
    <t>2nd_ext260_230</t>
  </si>
  <si>
    <t>dilute</t>
  </si>
  <si>
    <t>1st_conc_better</t>
  </si>
  <si>
    <t>1st_260_ratio_better</t>
  </si>
  <si>
    <t>Use_first_or_second</t>
  </si>
  <si>
    <t>target_conc</t>
  </si>
  <si>
    <t>target_volume</t>
  </si>
  <si>
    <t>target_dna</t>
  </si>
  <si>
    <t>add_stock</t>
  </si>
  <si>
    <t>add_h2o</t>
  </si>
  <si>
    <t>used_conc</t>
  </si>
  <si>
    <t>plate</t>
  </si>
  <si>
    <t>number</t>
  </si>
  <si>
    <t>240150273, 2.27F, base, 6-5-15</t>
  </si>
  <si>
    <t>Sample</t>
  </si>
  <si>
    <t>Sample_position</t>
  </si>
  <si>
    <t>Reagents</t>
  </si>
  <si>
    <t>10 ul rxn</t>
  </si>
  <si>
    <t>384-well plate (ul)</t>
  </si>
  <si>
    <t>*1.1 (ul)</t>
  </si>
  <si>
    <t>Water</t>
  </si>
  <si>
    <t>SYBR green</t>
  </si>
  <si>
    <t>F primer (100X)</t>
  </si>
  <si>
    <t>R primer (100X)</t>
  </si>
  <si>
    <t>Sum</t>
  </si>
  <si>
    <t>DNA</t>
  </si>
  <si>
    <t>Notes</t>
  </si>
  <si>
    <t>Half_mix</t>
  </si>
  <si>
    <t>PLATE 1</t>
  </si>
  <si>
    <t>H2O</t>
  </si>
  <si>
    <t>Gold</t>
  </si>
  <si>
    <t>Std1</t>
  </si>
  <si>
    <t>Std2</t>
  </si>
  <si>
    <t>Std3</t>
  </si>
  <si>
    <t>Std4</t>
  </si>
  <si>
    <t>Std5</t>
  </si>
  <si>
    <t>H20</t>
  </si>
  <si>
    <t>G</t>
  </si>
  <si>
    <t xml:space="preserve"> -&gt; LOAD -&gt;</t>
  </si>
  <si>
    <t>H</t>
  </si>
  <si>
    <t>PLATE 2</t>
  </si>
  <si>
    <t>I</t>
  </si>
  <si>
    <t>J</t>
  </si>
  <si>
    <t>K</t>
  </si>
  <si>
    <t>L</t>
  </si>
  <si>
    <t>M</t>
  </si>
  <si>
    <t>N</t>
  </si>
  <si>
    <t>mm</t>
  </si>
  <si>
    <t>O</t>
  </si>
  <si>
    <t>P</t>
  </si>
  <si>
    <t>A-D</t>
  </si>
  <si>
    <t>E-H</t>
  </si>
  <si>
    <t>I-L</t>
  </si>
  <si>
    <t>M-P</t>
  </si>
  <si>
    <t>PROCEDURE</t>
  </si>
  <si>
    <t xml:space="preserve">1. Pull standards out </t>
  </si>
  <si>
    <t xml:space="preserve">2. Mix MM and set on ice </t>
  </si>
  <si>
    <t xml:space="preserve">4. Pipette 61.6 MM into 96 wells </t>
  </si>
  <si>
    <t>3. Pipette standards and samples into 96 well plate</t>
  </si>
  <si>
    <t xml:space="preserve">&lt;- Load per 96 well </t>
  </si>
  <si>
    <t>6. Load 96 wells into 384 wells</t>
  </si>
  <si>
    <t xml:space="preserve">5. Pipette 9.5 sample into 96 wells </t>
  </si>
  <si>
    <t>qPCR program</t>
  </si>
  <si>
    <t xml:space="preserve">Notes: MM ran out both in last 96 well plate and in transfer to 384, but there was enough by spinning/pipetting from other wells. Pipette precisely! </t>
  </si>
  <si>
    <t xml:space="preserve">Extra_0.05 </t>
  </si>
  <si>
    <t xml:space="preserve">Total half mix </t>
  </si>
  <si>
    <t>add 96 to pre-aliquot of 1056</t>
  </si>
  <si>
    <t>Target volume</t>
  </si>
  <si>
    <t>Total ng / stock concentration</t>
  </si>
  <si>
    <t>qubit2_July 2020</t>
  </si>
  <si>
    <t>Target nanograms</t>
  </si>
  <si>
    <t>1A: 0.867 ug/ml</t>
  </si>
  <si>
    <t>Golden: 0.834 ug/ml</t>
  </si>
  <si>
    <t>Pool: 1.45 ug/ml</t>
  </si>
  <si>
    <t>golden</t>
  </si>
  <si>
    <t>qubit results july 2020</t>
  </si>
  <si>
    <t>9.18 ul of the sample</t>
  </si>
  <si>
    <t>golden_2</t>
  </si>
  <si>
    <t>Gold2</t>
  </si>
  <si>
    <t>Notes: After concerns about concentration of golden sample, re-made golden dilution after re-qubitting, will add to end of plate</t>
  </si>
  <si>
    <t>*1.14 (ul)</t>
  </si>
  <si>
    <t>Add 38.4to aliquot of 1056</t>
  </si>
  <si>
    <t xml:space="preserve">Notes: After concerns about concentration of golden sample, re-made golden dilution after re-qubitting, will add to end of plate. Dipped Podds into O odds. Will need to redo </t>
  </si>
  <si>
    <t xml:space="preserve">4. Pipette 62.5 MM into 96 wells </t>
  </si>
  <si>
    <t xml:space="preserve">Notes: MM now more than enough. Used 1st extractions instead of 2nd for some samples- they'll need to be redone </t>
  </si>
  <si>
    <t>Redo because 1st PCR used 1st extraction instead of 2nd</t>
  </si>
  <si>
    <t>Redo: used 1st extraction instead of 2nd</t>
  </si>
  <si>
    <t>pcr_date</t>
  </si>
  <si>
    <t>Cq_mu</t>
  </si>
  <si>
    <t>Cq_sd</t>
  </si>
  <si>
    <t>cq_cv</t>
  </si>
  <si>
    <t>Cq_relative</t>
  </si>
  <si>
    <t>repeatability_sample</t>
  </si>
  <si>
    <t>SD &gt; 0.13</t>
  </si>
  <si>
    <t>SD threshold</t>
  </si>
  <si>
    <t>water</t>
  </si>
  <si>
    <t>Extraction</t>
  </si>
  <si>
    <t>notes</t>
  </si>
  <si>
    <t>well</t>
  </si>
  <si>
    <t>New Standards Curve August 2020</t>
  </si>
  <si>
    <t>Sample: T_502</t>
  </si>
  <si>
    <t>Target concentration</t>
  </si>
  <si>
    <t xml:space="preserve">Target volume </t>
  </si>
  <si>
    <t xml:space="preserve">Target nanograms </t>
  </si>
  <si>
    <t>Volume stock</t>
  </si>
  <si>
    <t>Volume water</t>
  </si>
  <si>
    <t xml:space="preserve">A is direct from stock </t>
  </si>
  <si>
    <t>Sheet name</t>
  </si>
  <si>
    <t>description</t>
  </si>
  <si>
    <t xml:space="preserve">File description: </t>
  </si>
  <si>
    <t xml:space="preserve">Excel sheet for telomere project. Contains list of samples, description of studies, PCR plate set up and results </t>
  </si>
  <si>
    <t>Study Descriptions</t>
  </si>
  <si>
    <t xml:space="preserve">Outline of purpose of different samples and ways in which they're grouped for different studies </t>
  </si>
  <si>
    <t>Samples</t>
  </si>
  <si>
    <t xml:space="preserve">Full sample list, including nanodrop data and calculations for dilutions </t>
  </si>
  <si>
    <t>qpcr_results</t>
  </si>
  <si>
    <t xml:space="preserve">compiled results from qpcr runs. Each row is a mean for a triplicate of 1 sample </t>
  </si>
  <si>
    <t>PCR_xxx</t>
  </si>
  <si>
    <t>Individual pcr runs</t>
  </si>
  <si>
    <t xml:space="preserve">Telomere August 13, test for repeatability </t>
  </si>
  <si>
    <t>plate (ul)</t>
  </si>
  <si>
    <t>F primer (10X)</t>
  </si>
  <si>
    <t>R primer (10X)</t>
  </si>
  <si>
    <t xml:space="preserve">Note more dilute primer </t>
  </si>
  <si>
    <t>STANDARD MIX: samples 1-15</t>
  </si>
  <si>
    <t xml:space="preserve">1. Mix MMs and set on ice </t>
  </si>
  <si>
    <t xml:space="preserve">2. Pipette 9.5 sample samples into plate </t>
  </si>
  <si>
    <t>3. Pipette MM1 through 10F, skipping D11-12, E-11-12</t>
  </si>
  <si>
    <t>4. Pipette MM2 through D11-12, E11-12, and G-9</t>
  </si>
  <si>
    <t xml:space="preserve">5. Pipette MM3 through G10 - end </t>
  </si>
  <si>
    <t>6. Multi-channel samples into plate</t>
  </si>
  <si>
    <t>Qubit reading august 2020</t>
  </si>
  <si>
    <t xml:space="preserve">T_501: 78.8 ng ul </t>
  </si>
  <si>
    <t xml:space="preserve">Make stock with 40.9 ul of extraction and 443 of water </t>
  </si>
  <si>
    <t xml:space="preserve">Make stock with 50 ul of extraction and 443 of water </t>
  </si>
  <si>
    <t>Golden</t>
  </si>
  <si>
    <t>Negative</t>
  </si>
  <si>
    <t>Std1-3</t>
  </si>
  <si>
    <t>Std2-3</t>
  </si>
  <si>
    <t>Std3-3</t>
  </si>
  <si>
    <t>Std4-3</t>
  </si>
  <si>
    <t>Std5-3</t>
  </si>
  <si>
    <t>Used new standards- the "3rd" set</t>
  </si>
  <si>
    <t>Log(c)</t>
  </si>
  <si>
    <t xml:space="preserve">More Primers </t>
  </si>
  <si>
    <t>Less Primers: 16-20</t>
  </si>
  <si>
    <t>may have swapped D and C</t>
  </si>
  <si>
    <t>25 ul rx</t>
  </si>
  <si>
    <t>144-wells</t>
  </si>
  <si>
    <t>*1.3 (ul)</t>
  </si>
  <si>
    <t>First_Cq_mu</t>
  </si>
  <si>
    <t>first_cq_sd</t>
  </si>
  <si>
    <t>first_cq_cv</t>
  </si>
  <si>
    <t>first_cq_relative</t>
  </si>
  <si>
    <t xml:space="preserve">10 ul rxn </t>
  </si>
  <si>
    <t>Std1-B</t>
  </si>
  <si>
    <t>Std2-B</t>
  </si>
  <si>
    <t>Std3-B</t>
  </si>
  <si>
    <t>Std4-B</t>
  </si>
  <si>
    <t>Std5-B</t>
  </si>
  <si>
    <t xml:space="preserve">Notes: After consulting with Britt Heidinger, Rebecca Young, and Jeffrey Kittilson, I am re-testing standards and making sure to mix them a lot. </t>
  </si>
  <si>
    <t>63 wells</t>
  </si>
  <si>
    <t xml:space="preserve">Running a gel </t>
  </si>
  <si>
    <t>T010</t>
  </si>
  <si>
    <t>T021</t>
  </si>
  <si>
    <t>T031</t>
  </si>
  <si>
    <t>T040</t>
  </si>
  <si>
    <t>T060</t>
  </si>
  <si>
    <t>T070</t>
  </si>
  <si>
    <t>T084</t>
  </si>
  <si>
    <t>T096</t>
  </si>
  <si>
    <t>T100</t>
  </si>
  <si>
    <t>T110</t>
  </si>
  <si>
    <t>T121</t>
  </si>
  <si>
    <t>T130</t>
  </si>
  <si>
    <t>T140</t>
  </si>
  <si>
    <t>T151</t>
  </si>
  <si>
    <t>T163</t>
  </si>
  <si>
    <t>T170</t>
  </si>
  <si>
    <t>T180</t>
  </si>
  <si>
    <t>T190</t>
  </si>
  <si>
    <t>T200</t>
  </si>
  <si>
    <t>T210</t>
  </si>
  <si>
    <t>T220</t>
  </si>
  <si>
    <t>T230</t>
  </si>
  <si>
    <t>T240</t>
  </si>
  <si>
    <t>T250</t>
  </si>
  <si>
    <t>T260</t>
  </si>
  <si>
    <t>T270</t>
  </si>
  <si>
    <t>T280</t>
  </si>
  <si>
    <t>T290</t>
  </si>
  <si>
    <t>T300</t>
  </si>
  <si>
    <t>T310</t>
  </si>
  <si>
    <t>T320</t>
  </si>
  <si>
    <t>T324</t>
  </si>
  <si>
    <t>T330</t>
  </si>
  <si>
    <t>T340</t>
  </si>
  <si>
    <t>T350</t>
  </si>
  <si>
    <t>T360</t>
  </si>
  <si>
    <t>T370</t>
  </si>
  <si>
    <t>T380</t>
  </si>
  <si>
    <t>T390</t>
  </si>
  <si>
    <t>T400</t>
  </si>
  <si>
    <t>T410</t>
  </si>
  <si>
    <t>T420</t>
  </si>
  <si>
    <t>T430</t>
  </si>
  <si>
    <t>T440</t>
  </si>
  <si>
    <t>T450</t>
  </si>
  <si>
    <t>T460</t>
  </si>
  <si>
    <t>T470</t>
  </si>
  <si>
    <t>T480</t>
  </si>
  <si>
    <t>T490</t>
  </si>
  <si>
    <t>T500</t>
  </si>
  <si>
    <t>T510</t>
  </si>
  <si>
    <t>T520</t>
  </si>
  <si>
    <t>T530</t>
  </si>
  <si>
    <t>T540</t>
  </si>
  <si>
    <t>T550</t>
  </si>
  <si>
    <t>T560</t>
  </si>
  <si>
    <t>T361B</t>
  </si>
  <si>
    <t>T359B</t>
  </si>
  <si>
    <t xml:space="preserve">13 ul rxn </t>
  </si>
  <si>
    <t>Passes quality control</t>
  </si>
  <si>
    <t>Std1-C</t>
  </si>
  <si>
    <t>Std2-C</t>
  </si>
  <si>
    <t>Std3-C</t>
  </si>
  <si>
    <t>Std4-C</t>
  </si>
  <si>
    <t>Std5-C</t>
  </si>
  <si>
    <t xml:space="preserve">1/2 mix </t>
  </si>
  <si>
    <t xml:space="preserve">mm from G and H 11 is low master mix ran out on several wells- need extra I guess </t>
  </si>
  <si>
    <t xml:space="preserve">1/3 mix </t>
  </si>
  <si>
    <t>Added second std, T242 needs to go on last plate</t>
  </si>
  <si>
    <t>*1.2 (ul)</t>
  </si>
  <si>
    <t>gold</t>
  </si>
  <si>
    <t>Cq</t>
  </si>
  <si>
    <t>nsamps</t>
  </si>
  <si>
    <t>Cq_cv</t>
  </si>
  <si>
    <t>Cq_relative_sd3</t>
  </si>
  <si>
    <t>Used 1st extraction instead of 2nd</t>
  </si>
  <si>
    <t>13 ul rxn</t>
  </si>
  <si>
    <t xml:space="preserve">Efficiency: </t>
  </si>
  <si>
    <t>1st extraction instead of 2nd</t>
  </si>
  <si>
    <t>Efficiency</t>
  </si>
  <si>
    <t>Efficiency:</t>
  </si>
  <si>
    <t>Failed samples</t>
  </si>
  <si>
    <t>Redo</t>
  </si>
  <si>
    <t xml:space="preserve">Notes: Plate ran poorly, not sure why. Negative control did not look good, neither did golden. Probably need to redo. </t>
  </si>
  <si>
    <t>If excluding Std5: efficiencies = 53 -63%</t>
  </si>
  <si>
    <t>Failed QC</t>
  </si>
  <si>
    <t>Efficiencies</t>
  </si>
  <si>
    <t>failed QC</t>
  </si>
  <si>
    <t>Sample #</t>
  </si>
  <si>
    <t>144-well plate (ul)</t>
  </si>
  <si>
    <t>Std-3C</t>
  </si>
  <si>
    <t>72-well plate (ul)</t>
  </si>
  <si>
    <t>T_006 (first dilution)</t>
  </si>
  <si>
    <t>`</t>
  </si>
  <si>
    <t xml:space="preserve">Notes: Low efficiency, used B standards bc Cs ran out, ran T_006 twice because first dilution was low </t>
  </si>
  <si>
    <t>Cq_relative_087</t>
  </si>
  <si>
    <t xml:space="preserve">aka "Standards B" </t>
  </si>
  <si>
    <t>aka Standards C</t>
  </si>
  <si>
    <t>Used B standards, run Nov 25th</t>
  </si>
  <si>
    <t xml:space="preserve">last 2 3O and 3E switched, used B standards bc C ran out </t>
  </si>
  <si>
    <t xml:space="preserve">Notes: Efficiency not good, fair number of samples failed qc, also reaching end of standards </t>
  </si>
  <si>
    <t>They all looked good.</t>
  </si>
  <si>
    <t>ts_ratio1</t>
  </si>
  <si>
    <t>81-well plate (ul)</t>
  </si>
  <si>
    <t>T_087 failed qpcr</t>
  </si>
  <si>
    <t>Used B standards</t>
  </si>
  <si>
    <t>ts_ratio4</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</si>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</sst>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26">
    <fill>
      <patternFill patternType="none"/>
    </fill>
    <fill>
      <patternFill patternType="gray125"/>
    </fill>
    <fill>
      <patternFill patternType="solid">
        <fgColor rgb="FFFF0000"/>
        <bgColor indexed="64"/>
      </patternFill>
    </fill>
    <fill>
      <patternFill patternType="solid">
        <fgColor rgb="FFFF0000"/>
        <bgColor rgb="FF000000"/>
      </patternFill>
    </fill>
    <fill>
      <patternFill patternType="solid">
        <fgColor rgb="FFFFFF00"/>
        <bgColor indexed="64"/>
      </patternFill>
    </fill>
    <fill>
      <patternFill patternType="solid">
        <fgColor rgb="FFFFC000"/>
        <bgColor indexed="64"/>
      </patternFill>
    </fill>
    <fill>
      <patternFill patternType="solid">
        <fgColor rgb="FFD9D9D9"/>
        <bgColor rgb="FF000000"/>
      </patternFill>
    </fill>
    <fill>
      <patternFill patternType="solid">
        <fgColor theme="6" tint="0.79998168889431442"/>
        <bgColor rgb="FF000000"/>
      </patternFill>
    </fill>
    <fill>
      <patternFill patternType="solid">
        <fgColor theme="0" tint="-0.14999847407452621"/>
        <bgColor indexed="64"/>
      </patternFill>
    </fill>
    <fill>
      <patternFill patternType="solid">
        <fgColor theme="6" tint="-0.249977111117893"/>
        <bgColor rgb="FF000000"/>
      </patternFill>
    </fill>
    <fill>
      <patternFill patternType="solid">
        <fgColor theme="6" tint="0.7999816888943144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7">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0" fillId="0" borderId="1" xfId="0" applyBorder="1"/>
    <xf numFmtId="0" fontId="0" fillId="0" borderId="1" xfId="0" applyNumberFormat="1" applyBorder="1"/>
    <xf numFmtId="1" fontId="0" fillId="0" borderId="1" xfId="0" applyNumberFormat="1" applyBorder="1"/>
    <xf numFmtId="1" fontId="0" fillId="0" borderId="0" xfId="0" applyNumberFormat="1"/>
    <xf numFmtId="0" fontId="0" fillId="0" borderId="1" xfId="0" applyNumberFormat="1" applyFill="1" applyBorder="1"/>
    <xf numFmtId="0" fontId="0" fillId="0" borderId="1" xfId="0" applyFill="1" applyBorder="1"/>
    <xf numFmtId="0" fontId="0" fillId="0" borderId="0" xfId="0" applyFill="1"/>
    <xf numFmtId="0" fontId="0" fillId="2" borderId="1" xfId="0" applyFill="1" applyBorder="1"/>
    <xf numFmtId="0" fontId="0" fillId="2" borderId="1" xfId="0" applyNumberFormat="1" applyFill="1" applyBorder="1"/>
    <xf numFmtId="0" fontId="0" fillId="2" borderId="0" xfId="0" applyFill="1"/>
    <xf numFmtId="0" fontId="0" fillId="0" borderId="2" xfId="0" applyFill="1" applyBorder="1"/>
    <xf numFmtId="1" fontId="0" fillId="2" borderId="1" xfId="0" applyNumberFormat="1" applyFill="1" applyBorder="1"/>
    <xf numFmtId="1" fontId="0" fillId="0" borderId="1" xfId="0" applyNumberFormat="1" applyFill="1" applyBorder="1"/>
    <xf numFmtId="0" fontId="5" fillId="3" borderId="1" xfId="0" applyFont="1" applyFill="1" applyBorder="1"/>
    <xf numFmtId="0" fontId="0" fillId="4" borderId="0" xfId="0" applyFill="1" applyAlignment="1">
      <alignment horizontal="center" vertical="center" wrapText="1"/>
    </xf>
    <xf numFmtId="0" fontId="0" fillId="0" borderId="0" xfId="0" applyFill="1" applyBorder="1"/>
    <xf numFmtId="0" fontId="0" fillId="0" borderId="0" xfId="0" applyNumberFormat="1" applyFill="1" applyBorder="1"/>
    <xf numFmtId="0" fontId="5" fillId="0" borderId="0" xfId="0" applyFont="1"/>
    <xf numFmtId="16" fontId="0" fillId="0" borderId="0" xfId="0" applyNumberFormat="1" applyFill="1" applyBorder="1"/>
    <xf numFmtId="164" fontId="0" fillId="0" borderId="0" xfId="0" applyNumberFormat="1" applyFill="1" applyBorder="1"/>
    <xf numFmtId="0" fontId="0" fillId="5" borderId="0" xfId="0" applyFill="1"/>
    <xf numFmtId="0" fontId="0" fillId="4" borderId="0" xfId="0" applyFill="1" applyBorder="1"/>
    <xf numFmtId="14" fontId="0" fillId="0" borderId="0" xfId="0" applyNumberFormat="1" applyFill="1" applyBorder="1"/>
    <xf numFmtId="0" fontId="5" fillId="4" borderId="0" xfId="0" applyFont="1" applyFill="1" applyBorder="1"/>
    <xf numFmtId="165" fontId="0" fillId="0" borderId="0" xfId="0" applyNumberFormat="1"/>
    <xf numFmtId="2" fontId="0" fillId="0" borderId="0" xfId="0" applyNumberFormat="1"/>
    <xf numFmtId="1" fontId="0" fillId="0" borderId="0" xfId="0" applyNumberFormat="1" applyFill="1"/>
    <xf numFmtId="0" fontId="3" fillId="0" borderId="0" xfId="0" applyFont="1" applyAlignment="1">
      <alignment horizontal="center"/>
    </xf>
    <xf numFmtId="0" fontId="0" fillId="0" borderId="0" xfId="0" applyAlignment="1">
      <alignment horizontal="center"/>
    </xf>
    <xf numFmtId="165" fontId="0" fillId="4" borderId="0" xfId="0" applyNumberFormat="1" applyFill="1"/>
    <xf numFmtId="2" fontId="0" fillId="4" borderId="0" xfId="0" applyNumberFormat="1" applyFill="1"/>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7" borderId="5" xfId="0" applyFont="1" applyFill="1" applyBorder="1" applyAlignment="1">
      <alignment horizontal="center" vertical="center"/>
    </xf>
    <xf numFmtId="0" fontId="0" fillId="8" borderId="1" xfId="0" applyFill="1" applyBorder="1" applyAlignment="1">
      <alignment horizontal="center" vertical="center"/>
    </xf>
    <xf numFmtId="0" fontId="5" fillId="9" borderId="5"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5" fillId="12" borderId="5" xfId="0" applyFont="1" applyFill="1" applyBorder="1" applyAlignment="1">
      <alignment horizontal="center" vertical="center"/>
    </xf>
    <xf numFmtId="0" fontId="5" fillId="13" borderId="5" xfId="0" applyFont="1" applyFill="1" applyBorder="1" applyAlignment="1">
      <alignment horizontal="center" vertical="center"/>
    </xf>
    <xf numFmtId="0" fontId="5" fillId="14" borderId="5" xfId="0" applyFont="1"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5" fillId="15" borderId="5" xfId="0" applyFont="1" applyFill="1" applyBorder="1" applyAlignment="1">
      <alignment horizontal="center" vertical="center"/>
    </xf>
    <xf numFmtId="0" fontId="5" fillId="16" borderId="5" xfId="0" applyFont="1" applyFill="1" applyBorder="1" applyAlignment="1">
      <alignment horizontal="center" vertical="center"/>
    </xf>
    <xf numFmtId="0" fontId="5" fillId="17" borderId="5" xfId="0"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5" fillId="0" borderId="0" xfId="0" applyFont="1" applyFill="1" applyBorder="1" applyAlignment="1">
      <alignment horizontal="left" vertical="center"/>
    </xf>
    <xf numFmtId="0" fontId="0" fillId="16" borderId="1" xfId="0" applyFill="1" applyBorder="1" applyAlignment="1">
      <alignment horizontal="center" vertical="center"/>
    </xf>
    <xf numFmtId="0" fontId="0" fillId="17" borderId="1" xfId="0" applyFill="1" applyBorder="1" applyAlignment="1">
      <alignment horizontal="center" vertical="center"/>
    </xf>
    <xf numFmtId="0" fontId="5" fillId="18" borderId="5" xfId="0" applyFont="1" applyFill="1" applyBorder="1" applyAlignment="1">
      <alignment horizontal="center" vertical="center"/>
    </xf>
    <xf numFmtId="0" fontId="5" fillId="19" borderId="5" xfId="0" applyFont="1" applyFill="1" applyBorder="1" applyAlignment="1">
      <alignment horizontal="center" vertical="center"/>
    </xf>
    <xf numFmtId="0" fontId="5" fillId="20" borderId="5" xfId="0" applyFont="1"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21" borderId="5" xfId="0" applyFont="1"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0" borderId="0" xfId="0" applyAlignment="1">
      <alignment wrapText="1"/>
    </xf>
    <xf numFmtId="0" fontId="3" fillId="0" borderId="0" xfId="0" applyFont="1"/>
    <xf numFmtId="0" fontId="6" fillId="0" borderId="0" xfId="0" applyFont="1" applyFill="1" applyBorder="1"/>
    <xf numFmtId="164" fontId="6" fillId="0" borderId="0" xfId="0" applyNumberFormat="1" applyFont="1" applyFill="1" applyBorder="1"/>
    <xf numFmtId="14" fontId="6" fillId="0" borderId="0" xfId="0" applyNumberFormat="1" applyFont="1" applyFill="1" applyBorder="1"/>
    <xf numFmtId="1" fontId="6" fillId="0" borderId="0" xfId="0" applyNumberFormat="1" applyFont="1" applyFill="1"/>
    <xf numFmtId="2" fontId="6" fillId="0" borderId="0" xfId="0" applyNumberFormat="1" applyFont="1" applyFill="1" applyBorder="1"/>
    <xf numFmtId="0" fontId="6" fillId="0" borderId="0" xfId="0" applyNumberFormat="1" applyFont="1" applyFill="1" applyBorder="1"/>
    <xf numFmtId="16" fontId="6" fillId="0" borderId="0" xfId="0" applyNumberFormat="1" applyFont="1" applyFill="1" applyBorder="1"/>
    <xf numFmtId="0" fontId="6" fillId="0" borderId="0" xfId="0" applyFont="1" applyFill="1"/>
    <xf numFmtId="1" fontId="6" fillId="0" borderId="0" xfId="0" applyNumberFormat="1" applyFont="1" applyFill="1" applyBorder="1"/>
    <xf numFmtId="2" fontId="6" fillId="0" borderId="0" xfId="0" applyNumberFormat="1" applyFont="1" applyFill="1"/>
    <xf numFmtId="16" fontId="6" fillId="0" borderId="0" xfId="0" applyNumberFormat="1" applyFont="1" applyFill="1"/>
    <xf numFmtId="1" fontId="0" fillId="0" borderId="0" xfId="0" applyNumberFormat="1" applyFill="1" applyBorder="1"/>
    <xf numFmtId="1" fontId="0" fillId="22" borderId="0" xfId="0" applyNumberFormat="1" applyFill="1" applyBorder="1"/>
    <xf numFmtId="0" fontId="6" fillId="22" borderId="0" xfId="0" applyFont="1" applyFill="1" applyBorder="1"/>
    <xf numFmtId="0" fontId="6" fillId="22" borderId="0" xfId="0" applyNumberFormat="1" applyFont="1" applyFill="1" applyBorder="1"/>
    <xf numFmtId="2" fontId="0" fillId="0" borderId="0" xfId="0" applyNumberFormat="1" applyFill="1"/>
    <xf numFmtId="0" fontId="0" fillId="0" borderId="1" xfId="0" applyBorder="1" applyAlignment="1">
      <alignment horizontal="center" vertical="center"/>
    </xf>
    <xf numFmtId="0" fontId="0" fillId="0" borderId="0" xfId="0" applyAlignment="1"/>
    <xf numFmtId="0" fontId="0" fillId="8" borderId="0" xfId="0" applyFill="1"/>
    <xf numFmtId="0" fontId="0" fillId="21" borderId="0" xfId="0" applyFill="1"/>
    <xf numFmtId="0" fontId="5" fillId="0" borderId="5" xfId="0" applyFont="1" applyFill="1" applyBorder="1" applyAlignment="1">
      <alignment horizontal="center" vertical="center"/>
    </xf>
    <xf numFmtId="0" fontId="0" fillId="0" borderId="1" xfId="0" applyFill="1" applyBorder="1" applyAlignment="1">
      <alignment horizontal="center" vertical="center"/>
    </xf>
    <xf numFmtId="0" fontId="5" fillId="7" borderId="6" xfId="0" applyFont="1" applyFill="1" applyBorder="1" applyAlignment="1">
      <alignment horizontal="center" vertical="center"/>
    </xf>
    <xf numFmtId="0" fontId="5" fillId="0" borderId="3" xfId="0" applyFont="1" applyFill="1" applyBorder="1" applyAlignment="1">
      <alignment horizontal="center" vertical="center"/>
    </xf>
    <xf numFmtId="165" fontId="0" fillId="0" borderId="0" xfId="0" applyNumberFormat="1" applyFill="1" applyBorder="1"/>
    <xf numFmtId="0" fontId="0" fillId="23" borderId="0" xfId="0" applyFill="1"/>
    <xf numFmtId="0" fontId="0" fillId="24" borderId="2" xfId="0" applyFill="1" applyBorder="1" applyAlignment="1">
      <alignment horizontal="center" vertical="center"/>
    </xf>
    <xf numFmtId="0" fontId="0" fillId="25" borderId="1" xfId="0" applyFill="1" applyBorder="1"/>
    <xf numFmtId="0" fontId="6" fillId="0" borderId="0" xfId="0" applyFont="1"/>
    <xf numFmtId="0" fontId="0" fillId="0" borderId="0" xfId="0" applyAlignment="1">
      <alignment horizontal="center" wrapText="1"/>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PCR_test_standards_oct_12!$D$18:$D$22</c:f>
              <c:numCache>
                <c:formatCode>General</c:formatCode>
                <c:ptCount val="5"/>
                <c:pt idx="0">
                  <c:v>12.312339994730868</c:v>
                </c:pt>
                <c:pt idx="1">
                  <c:v>13.298138166761801</c:v>
                </c:pt>
                <c:pt idx="2">
                  <c:v>14.109140290215166</c:v>
                </c:pt>
                <c:pt idx="3">
                  <c:v>15.4211077138508</c:v>
                </c:pt>
                <c:pt idx="4">
                  <c:v>17.552890475897932</c:v>
                </c:pt>
              </c:numCache>
            </c:numRef>
          </c:yVal>
          <c:smooth val="0"/>
          <c:extLst>
            <c:ext xmlns:c16="http://schemas.microsoft.com/office/drawing/2014/chart" uri="{C3380CC4-5D6E-409C-BE32-E72D297353CC}">
              <c16:uniqueId val="{00000001-BBB9-CD4D-AD67-F0D8735543D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mean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PCR_test_25ul!$D$2:$D$42</c:f>
              <c:numCache>
                <c:formatCode>General</c:formatCode>
                <c:ptCount val="41"/>
                <c:pt idx="0">
                  <c:v>12.806242624486899</c:v>
                </c:pt>
                <c:pt idx="1">
                  <c:v>13.681478976122134</c:v>
                </c:pt>
                <c:pt idx="2">
                  <c:v>12.054739363021966</c:v>
                </c:pt>
                <c:pt idx="3">
                  <c:v>12.658843056535199</c:v>
                </c:pt>
                <c:pt idx="4">
                  <c:v>13.2176008271068</c:v>
                </c:pt>
                <c:pt idx="5">
                  <c:v>15.177796202764666</c:v>
                </c:pt>
                <c:pt idx="6">
                  <c:v>12.828695149391967</c:v>
                </c:pt>
                <c:pt idx="7">
                  <c:v>14.126740732841</c:v>
                </c:pt>
                <c:pt idx="8">
                  <c:v>14.024959171139168</c:v>
                </c:pt>
                <c:pt idx="9">
                  <c:v>13.285336971436166</c:v>
                </c:pt>
                <c:pt idx="10">
                  <c:v>13.047716681971233</c:v>
                </c:pt>
                <c:pt idx="11">
                  <c:v>14.103138653245766</c:v>
                </c:pt>
                <c:pt idx="12">
                  <c:v>17.107464259902631</c:v>
                </c:pt>
                <c:pt idx="13">
                  <c:v>15.3450917806792</c:v>
                </c:pt>
                <c:pt idx="14">
                  <c:v>14.398586178141867</c:v>
                </c:pt>
                <c:pt idx="15">
                  <c:v>14.253529424334667</c:v>
                </c:pt>
                <c:pt idx="16">
                  <c:v>15.337115971689251</c:v>
                </c:pt>
                <c:pt idx="17">
                  <c:v>13.523740322409068</c:v>
                </c:pt>
                <c:pt idx="18">
                  <c:v>13.528560301740434</c:v>
                </c:pt>
                <c:pt idx="19">
                  <c:v>12.732702696004665</c:v>
                </c:pt>
                <c:pt idx="20">
                  <c:v>13.191883605403035</c:v>
                </c:pt>
                <c:pt idx="21">
                  <c:v>13.808201683025201</c:v>
                </c:pt>
                <c:pt idx="22">
                  <c:v>14.195618837891098</c:v>
                </c:pt>
                <c:pt idx="23">
                  <c:v>12.910815649838399</c:v>
                </c:pt>
                <c:pt idx="24">
                  <c:v>17.571388363158068</c:v>
                </c:pt>
                <c:pt idx="25">
                  <c:v>13.856164349449868</c:v>
                </c:pt>
                <c:pt idx="26">
                  <c:v>14.925821225901865</c:v>
                </c:pt>
                <c:pt idx="27">
                  <c:v>13.474083102665167</c:v>
                </c:pt>
                <c:pt idx="28">
                  <c:v>13.4595376691684</c:v>
                </c:pt>
                <c:pt idx="29">
                  <c:v>11.744619406052166</c:v>
                </c:pt>
                <c:pt idx="30">
                  <c:v>13.426753163526465</c:v>
                </c:pt>
                <c:pt idx="31">
                  <c:v>12.292641421513601</c:v>
                </c:pt>
                <c:pt idx="32">
                  <c:v>12.124836566923767</c:v>
                </c:pt>
                <c:pt idx="33">
                  <c:v>13.194514440993899</c:v>
                </c:pt>
                <c:pt idx="34">
                  <c:v>12.856813612663201</c:v>
                </c:pt>
                <c:pt idx="35">
                  <c:v>15.726926457436335</c:v>
                </c:pt>
                <c:pt idx="36">
                  <c:v>13.508596700706166</c:v>
                </c:pt>
                <c:pt idx="37">
                  <c:v>13.449090311500933</c:v>
                </c:pt>
                <c:pt idx="38">
                  <c:v>13.021014359946534</c:v>
                </c:pt>
                <c:pt idx="39">
                  <c:v>14.708832592926933</c:v>
                </c:pt>
                <c:pt idx="40">
                  <c:v>12.697653736590366</c:v>
                </c:pt>
              </c:numCache>
            </c:numRef>
          </c:xVal>
          <c:yVal>
            <c:numRef>
              <c:f>PCR_test_25ul!$I$2:$I$42</c:f>
              <c:numCache>
                <c:formatCode>General</c:formatCode>
                <c:ptCount val="41"/>
                <c:pt idx="0">
                  <c:v>12.019821533012069</c:v>
                </c:pt>
                <c:pt idx="1">
                  <c:v>12.969212261727867</c:v>
                </c:pt>
                <c:pt idx="2">
                  <c:v>12.024341508722268</c:v>
                </c:pt>
                <c:pt idx="3">
                  <c:v>12.435008720909101</c:v>
                </c:pt>
                <c:pt idx="4">
                  <c:v>12.5471076529476</c:v>
                </c:pt>
                <c:pt idx="5">
                  <c:v>14.490499932081567</c:v>
                </c:pt>
                <c:pt idx="6">
                  <c:v>12.444815493857199</c:v>
                </c:pt>
                <c:pt idx="7">
                  <c:v>13.117389495371166</c:v>
                </c:pt>
                <c:pt idx="8">
                  <c:v>12.760460416443799</c:v>
                </c:pt>
                <c:pt idx="9">
                  <c:v>12.834517340136467</c:v>
                </c:pt>
                <c:pt idx="10">
                  <c:v>12.286346238285633</c:v>
                </c:pt>
                <c:pt idx="11">
                  <c:v>12.801405097888001</c:v>
                </c:pt>
                <c:pt idx="12">
                  <c:v>15.896805115678466</c:v>
                </c:pt>
                <c:pt idx="13">
                  <c:v>14.230554595020566</c:v>
                </c:pt>
                <c:pt idx="14">
                  <c:v>13.800627982624368</c:v>
                </c:pt>
                <c:pt idx="15">
                  <c:v>13.650826211119799</c:v>
                </c:pt>
                <c:pt idx="16">
                  <c:v>14.829658627043202</c:v>
                </c:pt>
                <c:pt idx="17">
                  <c:v>11.565752688690432</c:v>
                </c:pt>
                <c:pt idx="18">
                  <c:v>13.264493189762632</c:v>
                </c:pt>
                <c:pt idx="19">
                  <c:v>10.40530128405744</c:v>
                </c:pt>
                <c:pt idx="20">
                  <c:v>12.674228932288466</c:v>
                </c:pt>
                <c:pt idx="21">
                  <c:v>11.815617699910932</c:v>
                </c:pt>
                <c:pt idx="22">
                  <c:v>13.833675312343098</c:v>
                </c:pt>
                <c:pt idx="23">
                  <c:v>12.090703276186332</c:v>
                </c:pt>
                <c:pt idx="24">
                  <c:v>16.261576679363099</c:v>
                </c:pt>
                <c:pt idx="25">
                  <c:v>12.566837918385566</c:v>
                </c:pt>
                <c:pt idx="26">
                  <c:v>13.773239085192435</c:v>
                </c:pt>
                <c:pt idx="27">
                  <c:v>13.520062258846799</c:v>
                </c:pt>
                <c:pt idx="28">
                  <c:v>12.276534094232332</c:v>
                </c:pt>
                <c:pt idx="29">
                  <c:v>13.111014929367768</c:v>
                </c:pt>
                <c:pt idx="30">
                  <c:v>12.025690743187502</c:v>
                </c:pt>
                <c:pt idx="31">
                  <c:v>11.5731987564118</c:v>
                </c:pt>
                <c:pt idx="32">
                  <c:v>11.634716841350832</c:v>
                </c:pt>
                <c:pt idx="33">
                  <c:v>12.703175255485133</c:v>
                </c:pt>
                <c:pt idx="34">
                  <c:v>12.086744591434298</c:v>
                </c:pt>
                <c:pt idx="35">
                  <c:v>13.061684743238267</c:v>
                </c:pt>
                <c:pt idx="36">
                  <c:v>13.043604927866701</c:v>
                </c:pt>
                <c:pt idx="37">
                  <c:v>12.611918025642934</c:v>
                </c:pt>
                <c:pt idx="38">
                  <c:v>13.069756126928398</c:v>
                </c:pt>
                <c:pt idx="39">
                  <c:v>14.144081937889068</c:v>
                </c:pt>
                <c:pt idx="40">
                  <c:v>13.029622764016766</c:v>
                </c:pt>
              </c:numCache>
            </c:numRef>
          </c:yVal>
          <c:smooth val="0"/>
          <c:extLst>
            <c:ext xmlns:c16="http://schemas.microsoft.com/office/drawing/2014/chart" uri="{C3380CC4-5D6E-409C-BE32-E72D297353CC}">
              <c16:uniqueId val="{00000001-3A55-D246-87DF-F044C576AACF}"/>
            </c:ext>
          </c:extLst>
        </c:ser>
        <c:dLbls>
          <c:showLegendKey val="0"/>
          <c:showVal val="0"/>
          <c:showCatName val="0"/>
          <c:showSerName val="0"/>
          <c:showPercent val="0"/>
          <c:showBubbleSize val="0"/>
        </c:dLbls>
        <c:axId val="1100299471"/>
        <c:axId val="1146414479"/>
      </c:scatterChart>
      <c:valAx>
        <c:axId val="1100299471"/>
        <c:scaling>
          <c:orientation val="minMax"/>
          <c:min val="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MM1:</a:t>
            </a:r>
            <a:r>
              <a:rPr lang="en-US" baseline="0"/>
              <a:t> Normal Primers: Eff 154%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3630796150481191E-2"/>
                  <c:y val="0.171648804316127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PCR_august_tests!$J$3:$J$7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PCR_august_tests!$D$3:$D$7</c:f>
              <c:numCache>
                <c:formatCode>0.00</c:formatCode>
                <c:ptCount val="5"/>
                <c:pt idx="0">
                  <c:v>14.084563476658133</c:v>
                </c:pt>
                <c:pt idx="1">
                  <c:v>15.458314357566534</c:v>
                </c:pt>
                <c:pt idx="2">
                  <c:v>17.534422889116033</c:v>
                </c:pt>
                <c:pt idx="3">
                  <c:v>15.811506673520599</c:v>
                </c:pt>
                <c:pt idx="4">
                  <c:v>18.160468400626467</c:v>
                </c:pt>
              </c:numCache>
            </c:numRef>
          </c:yVal>
          <c:smooth val="0"/>
          <c:extLst>
            <c:ext xmlns:c16="http://schemas.microsoft.com/office/drawing/2014/chart" uri="{C3380CC4-5D6E-409C-BE32-E72D297353CC}">
              <c16:uniqueId val="{00000000-0B97-3C44-9B74-5E60B4F511EF}"/>
            </c:ext>
          </c:extLst>
        </c:ser>
        <c:dLbls>
          <c:showLegendKey val="0"/>
          <c:showVal val="0"/>
          <c:showCatName val="0"/>
          <c:showSerName val="0"/>
          <c:showPercent val="0"/>
          <c:showBubbleSize val="0"/>
        </c:dLbls>
        <c:axId val="1435910080"/>
        <c:axId val="1627956800"/>
      </c:scatterChart>
      <c:valAx>
        <c:axId val="143591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56800"/>
        <c:crosses val="autoZero"/>
        <c:crossBetween val="midCat"/>
      </c:valAx>
      <c:valAx>
        <c:axId val="162795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1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MM2-</a:t>
            </a:r>
            <a:r>
              <a:rPr lang="en-US" baseline="0"/>
              <a:t> Less primers: Eff 244%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4583114610673666E-2"/>
                  <c:y val="0.203256051326917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PCR_august_tests!$D$18:$D$22</c:f>
              <c:numCache>
                <c:formatCode>0.00</c:formatCode>
                <c:ptCount val="5"/>
                <c:pt idx="0">
                  <c:v>14.152685140867467</c:v>
                </c:pt>
                <c:pt idx="1">
                  <c:v>14.795180586099134</c:v>
                </c:pt>
                <c:pt idx="2">
                  <c:v>15.831069291256632</c:v>
                </c:pt>
                <c:pt idx="3">
                  <c:v>15.080520893482367</c:v>
                </c:pt>
                <c:pt idx="4">
                  <c:v>17.150613892543035</c:v>
                </c:pt>
              </c:numCache>
            </c:numRef>
          </c:yVal>
          <c:smooth val="0"/>
          <c:extLst>
            <c:ext xmlns:c16="http://schemas.microsoft.com/office/drawing/2014/chart" uri="{C3380CC4-5D6E-409C-BE32-E72D297353CC}">
              <c16:uniqueId val="{00000000-D57E-354B-A874-EFF4E1DBF726}"/>
            </c:ext>
          </c:extLst>
        </c:ser>
        <c:dLbls>
          <c:showLegendKey val="0"/>
          <c:showVal val="0"/>
          <c:showCatName val="0"/>
          <c:showSerName val="0"/>
          <c:showPercent val="0"/>
          <c:showBubbleSize val="0"/>
        </c:dLbls>
        <c:axId val="1120672224"/>
        <c:axId val="1176543696"/>
      </c:scatterChart>
      <c:valAx>
        <c:axId val="112067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43696"/>
        <c:crosses val="autoZero"/>
        <c:crossBetween val="midCat"/>
      </c:valAx>
      <c:valAx>
        <c:axId val="1176543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2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MM3:</a:t>
            </a:r>
            <a:r>
              <a:rPr lang="en-US" baseline="0"/>
              <a:t> More primers Eff = 164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069422572178478E-2"/>
                  <c:y val="0.248879046369203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PCR_august_tests!$J$23:$J$27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PCR_august_tests!$D$23:$D$27</c:f>
              <c:numCache>
                <c:formatCode>0.00</c:formatCode>
                <c:ptCount val="5"/>
                <c:pt idx="0">
                  <c:v>13.155533199088334</c:v>
                </c:pt>
                <c:pt idx="1">
                  <c:v>13.522328222884633</c:v>
                </c:pt>
                <c:pt idx="2">
                  <c:v>14.486539545932466</c:v>
                </c:pt>
                <c:pt idx="3">
                  <c:v>15.101665618018901</c:v>
                </c:pt>
                <c:pt idx="4">
                  <c:v>16.310786986655064</c:v>
                </c:pt>
              </c:numCache>
            </c:numRef>
          </c:yVal>
          <c:smooth val="0"/>
          <c:extLst>
            <c:ext xmlns:c16="http://schemas.microsoft.com/office/drawing/2014/chart" uri="{C3380CC4-5D6E-409C-BE32-E72D297353CC}">
              <c16:uniqueId val="{00000000-ACBD-1A4B-85BA-060880BCE739}"/>
            </c:ext>
          </c:extLst>
        </c:ser>
        <c:dLbls>
          <c:showLegendKey val="0"/>
          <c:showVal val="0"/>
          <c:showCatName val="0"/>
          <c:showSerName val="0"/>
          <c:showPercent val="0"/>
          <c:showBubbleSize val="0"/>
        </c:dLbls>
        <c:axId val="1143831824"/>
        <c:axId val="1143923488"/>
      </c:scatterChart>
      <c:valAx>
        <c:axId val="114383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23488"/>
        <c:crosses val="autoZero"/>
        <c:crossBetween val="midCat"/>
      </c:valAx>
      <c:valAx>
        <c:axId val="1143923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31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 standards: Eff</a:t>
            </a:r>
            <a:r>
              <a:rPr lang="en-US" baseline="0"/>
              <a:t> 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9580489938757659E-2"/>
                  <c:y val="0.208227617381160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PCR_august_tests!$J$30:$J$34</c:f>
              <c:numCache>
                <c:formatCode>General</c:formatCode>
                <c:ptCount val="5"/>
                <c:pt idx="0">
                  <c:v>1.1038037209559568</c:v>
                </c:pt>
                <c:pt idx="1">
                  <c:v>0.74818802700620035</c:v>
                </c:pt>
                <c:pt idx="2">
                  <c:v>0.44090908206521756</c:v>
                </c:pt>
                <c:pt idx="3">
                  <c:v>0.19865708695442263</c:v>
                </c:pt>
                <c:pt idx="4">
                  <c:v>0.13353890837021754</c:v>
                </c:pt>
              </c:numCache>
            </c:numRef>
          </c:xVal>
          <c:yVal>
            <c:numRef>
              <c:f>PCR_august_tests!$D$30:$D$34</c:f>
              <c:numCache>
                <c:formatCode>0.00</c:formatCode>
                <c:ptCount val="5"/>
                <c:pt idx="0">
                  <c:v>14.833830313691001</c:v>
                </c:pt>
                <c:pt idx="1">
                  <c:v>16.135490120731866</c:v>
                </c:pt>
                <c:pt idx="2">
                  <c:v>16.176621514865165</c:v>
                </c:pt>
                <c:pt idx="3">
                  <c:v>18.124311264052466</c:v>
                </c:pt>
                <c:pt idx="4">
                  <c:v>19.225175039127098</c:v>
                </c:pt>
              </c:numCache>
            </c:numRef>
          </c:yVal>
          <c:smooth val="0"/>
          <c:extLst>
            <c:ext xmlns:c16="http://schemas.microsoft.com/office/drawing/2014/chart" uri="{C3380CC4-5D6E-409C-BE32-E72D297353CC}">
              <c16:uniqueId val="{00000000-9CE4-5F45-8797-83DDC1AF4969}"/>
            </c:ext>
          </c:extLst>
        </c:ser>
        <c:dLbls>
          <c:showLegendKey val="0"/>
          <c:showVal val="0"/>
          <c:showCatName val="0"/>
          <c:showSerName val="0"/>
          <c:showPercent val="0"/>
          <c:showBubbleSize val="0"/>
        </c:dLbls>
        <c:axId val="1120007520"/>
        <c:axId val="1588092096"/>
      </c:scatterChart>
      <c:valAx>
        <c:axId val="112000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92096"/>
        <c:crosses val="autoZero"/>
        <c:crossBetween val="midCat"/>
      </c:valAx>
      <c:valAx>
        <c:axId val="158809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0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PCR_16_JULY_telo!$B$125:$B$128</c:f>
              <c:numCache>
                <c:formatCode>General</c:formatCode>
                <c:ptCount val="4"/>
                <c:pt idx="0">
                  <c:v>1.1038037209559568</c:v>
                </c:pt>
                <c:pt idx="1">
                  <c:v>0.74818802700620035</c:v>
                </c:pt>
                <c:pt idx="2">
                  <c:v>0.44090908206521756</c:v>
                </c:pt>
                <c:pt idx="3">
                  <c:v>0.19865708695442263</c:v>
                </c:pt>
              </c:numCache>
            </c:numRef>
          </c:xVal>
          <c:yVal>
            <c:numRef>
              <c:f>PCR_16_JULY_telo!$D$125:$D$128</c:f>
              <c:numCache>
                <c:formatCode>General</c:formatCode>
                <c:ptCount val="4"/>
                <c:pt idx="0">
                  <c:v>15.341312506412999</c:v>
                </c:pt>
                <c:pt idx="1">
                  <c:v>13.209870812299565</c:v>
                </c:pt>
                <c:pt idx="2">
                  <c:v>14.278939543388534</c:v>
                </c:pt>
                <c:pt idx="3">
                  <c:v>15.278002617850733</c:v>
                </c:pt>
              </c:numCache>
            </c:numRef>
          </c:yVal>
          <c:smooth val="0"/>
          <c:extLst>
            <c:ext xmlns:c16="http://schemas.microsoft.com/office/drawing/2014/chart" uri="{C3380CC4-5D6E-409C-BE32-E72D297353CC}">
              <c16:uniqueId val="{00000000-8F89-F748-A463-BC90E90DDAE7}"/>
            </c:ext>
          </c:extLst>
        </c:ser>
        <c:dLbls>
          <c:showLegendKey val="0"/>
          <c:showVal val="0"/>
          <c:showCatName val="0"/>
          <c:showSerName val="0"/>
          <c:showPercent val="0"/>
          <c:showBubbleSize val="0"/>
        </c:dLbls>
        <c:axId val="3553855"/>
        <c:axId val="2907647"/>
      </c:scatterChart>
      <c:valAx>
        <c:axId val="355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647"/>
        <c:crosses val="autoZero"/>
        <c:crossBetween val="midCat"/>
      </c:valAx>
      <c:valAx>
        <c:axId val="29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84%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PCR_17_JULY_gadph!$C$125:$C$128</c:f>
              <c:numCache>
                <c:formatCode>General</c:formatCode>
                <c:ptCount val="4"/>
                <c:pt idx="0">
                  <c:v>1.1038037209559568</c:v>
                </c:pt>
                <c:pt idx="1">
                  <c:v>0.74818802700620035</c:v>
                </c:pt>
                <c:pt idx="2">
                  <c:v>0.44090908206521756</c:v>
                </c:pt>
                <c:pt idx="3">
                  <c:v>0.19865708695442263</c:v>
                </c:pt>
              </c:numCache>
            </c:numRef>
          </c:xVal>
          <c:yVal>
            <c:numRef>
              <c:f>PCR_17_JULY_gadph!$E$125:$E$128</c:f>
              <c:numCache>
                <c:formatCode>General</c:formatCode>
                <c:ptCount val="4"/>
                <c:pt idx="0">
                  <c:v>21.180784534658901</c:v>
                </c:pt>
                <c:pt idx="1">
                  <c:v>22.2185033957741</c:v>
                </c:pt>
                <c:pt idx="2">
                  <c:v>23.504330444449302</c:v>
                </c:pt>
                <c:pt idx="3">
                  <c:v>24.662795451996999</c:v>
                </c:pt>
              </c:numCache>
            </c:numRef>
          </c:yVal>
          <c:smooth val="0"/>
          <c:extLst>
            <c:ext xmlns:c16="http://schemas.microsoft.com/office/drawing/2014/chart" uri="{C3380CC4-5D6E-409C-BE32-E72D297353CC}">
              <c16:uniqueId val="{00000000-9401-1E41-8029-1F85EFEDFB8B}"/>
            </c:ext>
          </c:extLst>
        </c:ser>
        <c:dLbls>
          <c:showLegendKey val="0"/>
          <c:showVal val="0"/>
          <c:showCatName val="0"/>
          <c:showSerName val="0"/>
          <c:showPercent val="0"/>
          <c:showBubbleSize val="0"/>
        </c:dLbls>
        <c:axId val="2855183"/>
        <c:axId val="1526063"/>
      </c:scatterChart>
      <c:valAx>
        <c:axId val="285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63"/>
        <c:crosses val="autoZero"/>
        <c:crossBetween val="midCat"/>
      </c:valAx>
      <c:valAx>
        <c:axId val="15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112 %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PCR_21_JULY_telo!$C$125:$C$128</c:f>
              <c:numCache>
                <c:formatCode>General</c:formatCode>
                <c:ptCount val="4"/>
                <c:pt idx="0">
                  <c:v>1.1038037209559568</c:v>
                </c:pt>
                <c:pt idx="1">
                  <c:v>0.74818802700620035</c:v>
                </c:pt>
                <c:pt idx="2">
                  <c:v>0.44090908206521756</c:v>
                </c:pt>
                <c:pt idx="3">
                  <c:v>0.19865708695442263</c:v>
                </c:pt>
              </c:numCache>
            </c:numRef>
          </c:xVal>
          <c:yVal>
            <c:numRef>
              <c:f>PCR_21_JULY_telo!$E$125:$E$128</c:f>
              <c:numCache>
                <c:formatCode>General</c:formatCode>
                <c:ptCount val="4"/>
                <c:pt idx="0">
                  <c:v>12.21</c:v>
                </c:pt>
                <c:pt idx="1">
                  <c:v>13.24</c:v>
                </c:pt>
                <c:pt idx="2">
                  <c:v>14.13</c:v>
                </c:pt>
                <c:pt idx="3">
                  <c:v>15.01</c:v>
                </c:pt>
              </c:numCache>
            </c:numRef>
          </c:yVal>
          <c:smooth val="0"/>
          <c:extLst>
            <c:ext xmlns:c16="http://schemas.microsoft.com/office/drawing/2014/chart" uri="{C3380CC4-5D6E-409C-BE32-E72D297353CC}">
              <c16:uniqueId val="{00000000-CA4C-7D45-A32D-E78C69F16DEE}"/>
            </c:ext>
          </c:extLst>
        </c:ser>
        <c:dLbls>
          <c:showLegendKey val="0"/>
          <c:showVal val="0"/>
          <c:showCatName val="0"/>
          <c:showSerName val="0"/>
          <c:showPercent val="0"/>
          <c:showBubbleSize val="0"/>
        </c:dLbls>
        <c:axId val="6612447"/>
        <c:axId val="1914335"/>
      </c:scatterChart>
      <c:valAx>
        <c:axId val="66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35"/>
        <c:crosses val="autoZero"/>
        <c:crossBetween val="midCat"/>
      </c:valAx>
      <c:valAx>
        <c:axId val="191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PCR_21_JULY_gadph!$C$125:$C$128</c:f>
              <c:numCache>
                <c:formatCode>General</c:formatCode>
                <c:ptCount val="4"/>
                <c:pt idx="0">
                  <c:v>1.1038037209559568</c:v>
                </c:pt>
                <c:pt idx="1">
                  <c:v>0.74818802700620035</c:v>
                </c:pt>
                <c:pt idx="2">
                  <c:v>0.44090908206521756</c:v>
                </c:pt>
                <c:pt idx="3">
                  <c:v>0.19865708695442263</c:v>
                </c:pt>
              </c:numCache>
            </c:numRef>
          </c:xVal>
          <c:yVal>
            <c:numRef>
              <c:f>PCR_21_JULY_gadph!$E$125:$E$128</c:f>
              <c:numCache>
                <c:formatCode>General</c:formatCode>
                <c:ptCount val="4"/>
                <c:pt idx="0">
                  <c:v>21.06</c:v>
                </c:pt>
                <c:pt idx="1">
                  <c:v>22.05</c:v>
                </c:pt>
                <c:pt idx="2">
                  <c:v>23.32</c:v>
                </c:pt>
                <c:pt idx="3">
                  <c:v>24.16</c:v>
                </c:pt>
              </c:numCache>
            </c:numRef>
          </c:yVal>
          <c:smooth val="0"/>
          <c:extLst>
            <c:ext xmlns:c16="http://schemas.microsoft.com/office/drawing/2014/chart" uri="{C3380CC4-5D6E-409C-BE32-E72D297353CC}">
              <c16:uniqueId val="{00000000-60E6-924D-9D76-15F346A12235}"/>
            </c:ext>
          </c:extLst>
        </c:ser>
        <c:dLbls>
          <c:showLegendKey val="0"/>
          <c:showVal val="0"/>
          <c:showCatName val="0"/>
          <c:showSerName val="0"/>
          <c:showPercent val="0"/>
          <c:showBubbleSize val="0"/>
        </c:dLbls>
        <c:axId val="1121567"/>
        <c:axId val="2467759"/>
      </c:scatterChart>
      <c:valAx>
        <c:axId val="112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59"/>
        <c:crosses val="autoZero"/>
        <c:crossBetween val="midCat"/>
      </c:valAx>
      <c:valAx>
        <c:axId val="24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PCR_23_JULY_telo!$B$125:$B$128</c:f>
              <c:numCache>
                <c:formatCode>General</c:formatCode>
                <c:ptCount val="4"/>
                <c:pt idx="0">
                  <c:v>1.1038037209559568</c:v>
                </c:pt>
                <c:pt idx="1">
                  <c:v>0.74818802700620035</c:v>
                </c:pt>
                <c:pt idx="2">
                  <c:v>0.44090908206521756</c:v>
                </c:pt>
                <c:pt idx="3">
                  <c:v>0.19865708695442263</c:v>
                </c:pt>
              </c:numCache>
            </c:numRef>
          </c:xVal>
          <c:yVal>
            <c:numRef>
              <c:f>PCR_23_JULY_telo!$E$125:$E$128</c:f>
              <c:numCache>
                <c:formatCode>General</c:formatCode>
                <c:ptCount val="4"/>
                <c:pt idx="0">
                  <c:v>12.595429727115134</c:v>
                </c:pt>
                <c:pt idx="1">
                  <c:v>19.110169588064565</c:v>
                </c:pt>
                <c:pt idx="2">
                  <c:v>14.677896657923966</c:v>
                </c:pt>
                <c:pt idx="3">
                  <c:v>15.483799112164268</c:v>
                </c:pt>
              </c:numCache>
            </c:numRef>
          </c:yVal>
          <c:smooth val="0"/>
          <c:extLst>
            <c:ext xmlns:c16="http://schemas.microsoft.com/office/drawing/2014/chart" uri="{C3380CC4-5D6E-409C-BE32-E72D297353CC}">
              <c16:uniqueId val="{00000000-F155-A648-87A7-4EB6A2B9495D}"/>
            </c:ext>
          </c:extLst>
        </c:ser>
        <c:dLbls>
          <c:showLegendKey val="0"/>
          <c:showVal val="0"/>
          <c:showCatName val="0"/>
          <c:showSerName val="0"/>
          <c:showPercent val="0"/>
          <c:showBubbleSize val="0"/>
        </c:dLbls>
        <c:axId val="4462335"/>
        <c:axId val="4228383"/>
      </c:scatterChart>
      <c:valAx>
        <c:axId val="446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83"/>
        <c:crosses val="autoZero"/>
        <c:crossBetween val="midCat"/>
      </c:valAx>
      <c:valAx>
        <c:axId val="42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155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PCR_test_standards_oct_12!$K$2:$K$6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PCR_test_standards_oct_12!$D$2:$D$6</c:f>
              <c:numCache>
                <c:formatCode>General</c:formatCode>
                <c:ptCount val="5"/>
                <c:pt idx="0">
                  <c:v>12.560140349180868</c:v>
                </c:pt>
                <c:pt idx="1">
                  <c:v>13.379772836585067</c:v>
                </c:pt>
                <c:pt idx="2">
                  <c:v>14.286086459024498</c:v>
                </c:pt>
                <c:pt idx="3">
                  <c:v>15.485201563626168</c:v>
                </c:pt>
                <c:pt idx="4">
                  <c:v>16.349590440003301</c:v>
                </c:pt>
              </c:numCache>
            </c:numRef>
          </c:yVal>
          <c:smooth val="0"/>
          <c:extLst>
            <c:ext xmlns:c16="http://schemas.microsoft.com/office/drawing/2014/chart" uri="{C3380CC4-5D6E-409C-BE32-E72D297353CC}">
              <c16:uniqueId val="{00000001-117E-AE46-946B-A0F793D7E73F}"/>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77</a:t>
            </a:r>
            <a:r>
              <a:rPr lang="en-US" baseline="0"/>
              <a:t>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9622484689413824E-2"/>
                  <c:y val="6.03047535724701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PCR_28_JULY_telo!$B$125:$B$128</c:f>
              <c:numCache>
                <c:formatCode>General</c:formatCode>
                <c:ptCount val="4"/>
                <c:pt idx="0">
                  <c:v>1.1038037209559568</c:v>
                </c:pt>
                <c:pt idx="1">
                  <c:v>0.74818802700620035</c:v>
                </c:pt>
                <c:pt idx="2">
                  <c:v>0.44090908206521756</c:v>
                </c:pt>
                <c:pt idx="3">
                  <c:v>0.19865708695442263</c:v>
                </c:pt>
              </c:numCache>
            </c:numRef>
          </c:xVal>
          <c:yVal>
            <c:numRef>
              <c:f>PCR_28_JULY_telo!$E$125:$E$128</c:f>
              <c:numCache>
                <c:formatCode>General</c:formatCode>
                <c:ptCount val="4"/>
                <c:pt idx="0">
                  <c:v>11.645685689797601</c:v>
                </c:pt>
                <c:pt idx="1">
                  <c:v>12.978733150992433</c:v>
                </c:pt>
                <c:pt idx="2">
                  <c:v>14.207494668568133</c:v>
                </c:pt>
                <c:pt idx="3">
                  <c:v>15.3015614466432</c:v>
                </c:pt>
              </c:numCache>
            </c:numRef>
          </c:yVal>
          <c:smooth val="0"/>
          <c:extLst>
            <c:ext xmlns:c16="http://schemas.microsoft.com/office/drawing/2014/chart" uri="{C3380CC4-5D6E-409C-BE32-E72D297353CC}">
              <c16:uniqueId val="{00000000-76C4-5943-9CD4-1F7D5DCBDA3E}"/>
            </c:ext>
          </c:extLst>
        </c:ser>
        <c:dLbls>
          <c:showLegendKey val="0"/>
          <c:showVal val="0"/>
          <c:showCatName val="0"/>
          <c:showSerName val="0"/>
          <c:showPercent val="0"/>
          <c:showBubbleSize val="0"/>
        </c:dLbls>
        <c:axId val="2106195312"/>
        <c:axId val="2106437152"/>
      </c:scatterChart>
      <c:valAx>
        <c:axId val="210619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37152"/>
        <c:crosses val="autoZero"/>
        <c:crossBetween val="midCat"/>
      </c:valAx>
      <c:valAx>
        <c:axId val="21064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9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PCR_28_JULY_gadph!$B$125:$B$128</c:f>
              <c:numCache>
                <c:formatCode>General</c:formatCode>
                <c:ptCount val="4"/>
                <c:pt idx="0">
                  <c:v>1.1038037209559568</c:v>
                </c:pt>
                <c:pt idx="1">
                  <c:v>0.74818802700620035</c:v>
                </c:pt>
                <c:pt idx="2">
                  <c:v>0.44090908206521756</c:v>
                </c:pt>
                <c:pt idx="3">
                  <c:v>0.19865708695442263</c:v>
                </c:pt>
              </c:numCache>
            </c:numRef>
          </c:xVal>
          <c:yVal>
            <c:numRef>
              <c:f>PCR_28_JULY_gadph!$E$125:$E$128</c:f>
              <c:numCache>
                <c:formatCode>General</c:formatCode>
                <c:ptCount val="4"/>
                <c:pt idx="0">
                  <c:v>21.748316828163635</c:v>
                </c:pt>
                <c:pt idx="1">
                  <c:v>22.6273986123289</c:v>
                </c:pt>
                <c:pt idx="2">
                  <c:v>23.868789640640667</c:v>
                </c:pt>
                <c:pt idx="3">
                  <c:v>24.965248607215234</c:v>
                </c:pt>
              </c:numCache>
            </c:numRef>
          </c:yVal>
          <c:smooth val="0"/>
          <c:extLst>
            <c:ext xmlns:c16="http://schemas.microsoft.com/office/drawing/2014/chart" uri="{C3380CC4-5D6E-409C-BE32-E72D297353CC}">
              <c16:uniqueId val="{00000000-51E5-1442-8A0E-52393214A06E}"/>
            </c:ext>
          </c:extLst>
        </c:ser>
        <c:dLbls>
          <c:showLegendKey val="0"/>
          <c:showVal val="0"/>
          <c:showCatName val="0"/>
          <c:showSerName val="0"/>
          <c:showPercent val="0"/>
          <c:showBubbleSize val="0"/>
        </c:dLbls>
        <c:axId val="2096301584"/>
        <c:axId val="2055182432"/>
      </c:scatterChart>
      <c:valAx>
        <c:axId val="209630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82432"/>
        <c:crosses val="autoZero"/>
        <c:crossBetween val="midCat"/>
      </c:valAx>
      <c:valAx>
        <c:axId val="20551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0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PCR_31_JULY_telo!$E$125:$E$128</c:f>
              <c:numCache>
                <c:formatCode>General</c:formatCode>
                <c:ptCount val="4"/>
                <c:pt idx="0">
                  <c:v>1.1038037209559568</c:v>
                </c:pt>
                <c:pt idx="1">
                  <c:v>0.74818802700620035</c:v>
                </c:pt>
                <c:pt idx="2">
                  <c:v>0.44090908206521756</c:v>
                </c:pt>
                <c:pt idx="3">
                  <c:v>0.19865708695442263</c:v>
                </c:pt>
              </c:numCache>
            </c:numRef>
          </c:xVal>
          <c:yVal>
            <c:numRef>
              <c:f>PCR_31_JULY_telo!$H$125:$H$128</c:f>
              <c:numCache>
                <c:formatCode>0.00</c:formatCode>
                <c:ptCount val="4"/>
                <c:pt idx="0">
                  <c:v>12.9700273567354</c:v>
                </c:pt>
                <c:pt idx="1">
                  <c:v>14.017562346109733</c:v>
                </c:pt>
                <c:pt idx="2">
                  <c:v>15.261992734595767</c:v>
                </c:pt>
                <c:pt idx="3">
                  <c:v>16.06349254548903</c:v>
                </c:pt>
              </c:numCache>
            </c:numRef>
          </c:yVal>
          <c:smooth val="0"/>
          <c:extLst>
            <c:ext xmlns:c16="http://schemas.microsoft.com/office/drawing/2014/chart" uri="{C3380CC4-5D6E-409C-BE32-E72D297353CC}">
              <c16:uniqueId val="{00000000-3F51-DB43-8FF5-80420BFBD3A5}"/>
            </c:ext>
          </c:extLst>
        </c:ser>
        <c:dLbls>
          <c:showLegendKey val="0"/>
          <c:showVal val="0"/>
          <c:showCatName val="0"/>
          <c:showSerName val="0"/>
          <c:showPercent val="0"/>
          <c:showBubbleSize val="0"/>
        </c:dLbls>
        <c:axId val="2097080448"/>
        <c:axId val="2097082128"/>
      </c:scatterChart>
      <c:valAx>
        <c:axId val="209708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2128"/>
        <c:crosses val="autoZero"/>
        <c:crossBetween val="midCat"/>
      </c:valAx>
      <c:valAx>
        <c:axId val="2097082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0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Oct 9th</a:t>
            </a:r>
          </a:p>
        </c:rich>
      </c:tx>
      <c:layout>
        <c:manualLayout>
          <c:xMode val="edge"/>
          <c:yMode val="edge"/>
          <c:x val="0.24544663685498747"/>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6.9469490880640833E-2"/>
                  <c:y val="-0.13057678765764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PCR_test_standards_oct_12!$D$7:$D$15</c:f>
              <c:numCache>
                <c:formatCode>General</c:formatCode>
                <c:ptCount val="9"/>
                <c:pt idx="0">
                  <c:v>13.732053980175401</c:v>
                </c:pt>
                <c:pt idx="1">
                  <c:v>12.680336837814266</c:v>
                </c:pt>
                <c:pt idx="2">
                  <c:v>13.277383937316934</c:v>
                </c:pt>
                <c:pt idx="3">
                  <c:v>14.612047004262834</c:v>
                </c:pt>
                <c:pt idx="4">
                  <c:v>15.415985903857733</c:v>
                </c:pt>
                <c:pt idx="5">
                  <c:v>13.879684003499433</c:v>
                </c:pt>
                <c:pt idx="6">
                  <c:v>16.036124690638697</c:v>
                </c:pt>
                <c:pt idx="7">
                  <c:v>13.686106464675866</c:v>
                </c:pt>
                <c:pt idx="8">
                  <c:v>13.730159890741001</c:v>
                </c:pt>
              </c:numCache>
            </c:numRef>
          </c:xVal>
          <c:yVal>
            <c:numRef>
              <c:f>PCR_test_standards_oct_12!$J$7:$J$15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yVal>
          <c:smooth val="0"/>
          <c:extLst>
            <c:ext xmlns:c16="http://schemas.microsoft.com/office/drawing/2014/chart" uri="{C3380CC4-5D6E-409C-BE32-E72D297353CC}">
              <c16:uniqueId val="{00000001-659C-D44A-BC7B-4725B037C24B}"/>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PCR_test_standards_oct_12!$K$18:$K$28</c:f>
              <c:numCache>
                <c:formatCode>General</c:formatCode>
                <c:ptCount val="11"/>
                <c:pt idx="0">
                  <c:v>0.96707973414449688</c:v>
                </c:pt>
                <c:pt idx="1">
                  <c:v>0.67942789661211878</c:v>
                </c:pt>
                <c:pt idx="2">
                  <c:v>0.38381536598043126</c:v>
                </c:pt>
                <c:pt idx="3">
                  <c:v>-3.0507515046188267E-3</c:v>
                </c:pt>
                <c:pt idx="4">
                  <c:v>-0.35654732351381252</c:v>
                </c:pt>
                <c:pt idx="6">
                  <c:v>1.012837224705172</c:v>
                </c:pt>
                <c:pt idx="7">
                  <c:v>0.67486114073781156</c:v>
                </c:pt>
                <c:pt idx="8">
                  <c:v>0.25285303097989315</c:v>
                </c:pt>
                <c:pt idx="9">
                  <c:v>-0.11918640771920865</c:v>
                </c:pt>
                <c:pt idx="10">
                  <c:v>-0.52287874528033762</c:v>
                </c:pt>
              </c:numCache>
            </c:numRef>
          </c:xVal>
          <c:yVal>
            <c:numRef>
              <c:f>PCR_test_standards_oct_12!$D$18:$D$28</c:f>
              <c:numCache>
                <c:formatCode>General</c:formatCode>
                <c:ptCount val="11"/>
                <c:pt idx="0">
                  <c:v>12.312339994730868</c:v>
                </c:pt>
                <c:pt idx="1">
                  <c:v>13.298138166761801</c:v>
                </c:pt>
                <c:pt idx="2">
                  <c:v>14.109140290215166</c:v>
                </c:pt>
                <c:pt idx="3">
                  <c:v>15.4211077138508</c:v>
                </c:pt>
                <c:pt idx="4">
                  <c:v>17.552890475897932</c:v>
                </c:pt>
                <c:pt idx="6">
                  <c:v>12.560140349180868</c:v>
                </c:pt>
                <c:pt idx="7">
                  <c:v>13.379772836585067</c:v>
                </c:pt>
                <c:pt idx="8">
                  <c:v>14.286086459024498</c:v>
                </c:pt>
                <c:pt idx="9">
                  <c:v>15.485201563626168</c:v>
                </c:pt>
                <c:pt idx="10">
                  <c:v>16.349590440003301</c:v>
                </c:pt>
              </c:numCache>
            </c:numRef>
          </c:yVal>
          <c:smooth val="0"/>
          <c:extLst>
            <c:ext xmlns:c16="http://schemas.microsoft.com/office/drawing/2014/chart" uri="{C3380CC4-5D6E-409C-BE32-E72D297353CC}">
              <c16:uniqueId val="{00000001-427B-D845-B281-29E8CE7CF8F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105%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PCR_test_standards_oct_9!$D$18:$D$22</c:f>
              <c:numCache>
                <c:formatCode>General</c:formatCode>
                <c:ptCount val="5"/>
                <c:pt idx="0">
                  <c:v>12.741783955483868</c:v>
                </c:pt>
                <c:pt idx="1">
                  <c:v>13.627674999729033</c:v>
                </c:pt>
                <c:pt idx="2">
                  <c:v>14.796318762213701</c:v>
                </c:pt>
                <c:pt idx="3">
                  <c:v>15.719239674208632</c:v>
                </c:pt>
                <c:pt idx="4">
                  <c:v>17.034768246401764</c:v>
                </c:pt>
              </c:numCache>
            </c:numRef>
          </c:yVal>
          <c:smooth val="0"/>
          <c:extLst>
            <c:ext xmlns:c16="http://schemas.microsoft.com/office/drawing/2014/chart" uri="{C3380CC4-5D6E-409C-BE32-E72D297353CC}">
              <c16:uniqueId val="{00000001-A9E8-584B-B351-C27E93AA9E0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106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PCR_test_standards_oct_9!$J$2:$J$6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PCR_test_standards_oct_9!$D$2:$D$6</c:f>
              <c:numCache>
                <c:formatCode>General</c:formatCode>
                <c:ptCount val="5"/>
                <c:pt idx="0">
                  <c:v>12.766009713933967</c:v>
                </c:pt>
                <c:pt idx="1">
                  <c:v>13.501617794036832</c:v>
                </c:pt>
                <c:pt idx="2">
                  <c:v>14.438211711855899</c:v>
                </c:pt>
                <c:pt idx="3">
                  <c:v>15.535871022756899</c:v>
                </c:pt>
                <c:pt idx="4">
                  <c:v>17.872257153596902</c:v>
                </c:pt>
              </c:numCache>
            </c:numRef>
          </c:yVal>
          <c:smooth val="0"/>
          <c:extLst>
            <c:ext xmlns:c16="http://schemas.microsoft.com/office/drawing/2014/chart" uri="{C3380CC4-5D6E-409C-BE32-E72D297353CC}">
              <c16:uniqueId val="{00000001-1836-5844-AD0E-97D37FE78310}"/>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August tests =. 57</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65450447442776993"/>
                  <c:y val="-0.20396415082261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PCR_test_standards_oct_9!$D$7:$D$15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xVal>
          <c:yVal>
            <c:numRef>
              <c:f>PCR_test_standards_oct_9!$I$7:$I$15</c:f>
              <c:numCache>
                <c:formatCode>General</c:formatCode>
                <c:ptCount val="9"/>
                <c:pt idx="0">
                  <c:v>14.535079034540367</c:v>
                </c:pt>
                <c:pt idx="1">
                  <c:v>14.131824351781768</c:v>
                </c:pt>
                <c:pt idx="2">
                  <c:v>15.826011346630866</c:v>
                </c:pt>
                <c:pt idx="3">
                  <c:v>16.843980382865599</c:v>
                </c:pt>
                <c:pt idx="4">
                  <c:v>19.206190011137398</c:v>
                </c:pt>
                <c:pt idx="5">
                  <c:v>16.157779013919299</c:v>
                </c:pt>
                <c:pt idx="6">
                  <c:v>17.733673630552264</c:v>
                </c:pt>
                <c:pt idx="7">
                  <c:v>15.146090691579834</c:v>
                </c:pt>
                <c:pt idx="8">
                  <c:v>14.704585802042233</c:v>
                </c:pt>
              </c:numCache>
            </c:numRef>
          </c:yVal>
          <c:smooth val="0"/>
          <c:extLst>
            <c:ext xmlns:c16="http://schemas.microsoft.com/office/drawing/2014/chart" uri="{C3380CC4-5D6E-409C-BE32-E72D297353CC}">
              <c16:uniqueId val="{00000000-128B-4645-A2FA-15F51C6A9DB6}"/>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PCR_test_25ul!$P$45:$P$49</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PCR_test_25ul!$D$45:$D$49</c:f>
              <c:numCache>
                <c:formatCode>General</c:formatCode>
                <c:ptCount val="5"/>
                <c:pt idx="0">
                  <c:v>11.871126310839401</c:v>
                </c:pt>
                <c:pt idx="1">
                  <c:v>12.854103555603766</c:v>
                </c:pt>
                <c:pt idx="2">
                  <c:v>13.333895023179167</c:v>
                </c:pt>
                <c:pt idx="3">
                  <c:v>15.1851457847013</c:v>
                </c:pt>
                <c:pt idx="4">
                  <c:v>16.497531842549964</c:v>
                </c:pt>
              </c:numCache>
            </c:numRef>
          </c:yVal>
          <c:smooth val="0"/>
          <c:extLst>
            <c:ext xmlns:c16="http://schemas.microsoft.com/office/drawing/2014/chart" uri="{C3380CC4-5D6E-409C-BE32-E72D297353CC}">
              <c16:uniqueId val="{00000000-F64E-AB47-B883-827EC8B2ECD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relative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PCR_test_25ul!$G$2:$G$42</c:f>
              <c:numCache>
                <c:formatCode>General</c:formatCode>
                <c:ptCount val="41"/>
                <c:pt idx="0">
                  <c:v>0.98131143165222512</c:v>
                </c:pt>
                <c:pt idx="1">
                  <c:v>1.0483786786536973</c:v>
                </c:pt>
                <c:pt idx="2">
                  <c:v>0.92372555240382093</c:v>
                </c:pt>
                <c:pt idx="3">
                  <c:v>0.97001655888642058</c:v>
                </c:pt>
                <c:pt idx="4">
                  <c:v>1.0128328168525149</c:v>
                </c:pt>
                <c:pt idx="5">
                  <c:v>1.1630378525377545</c:v>
                </c:pt>
                <c:pt idx="6">
                  <c:v>0.9830319143890327</c:v>
                </c:pt>
                <c:pt idx="7">
                  <c:v>1.082498011291539</c:v>
                </c:pt>
                <c:pt idx="8">
                  <c:v>1.0746987361287801</c:v>
                </c:pt>
                <c:pt idx="9">
                  <c:v>1.0180232739378237</c:v>
                </c:pt>
                <c:pt idx="10">
                  <c:v>0.99981500526121858</c:v>
                </c:pt>
                <c:pt idx="11">
                  <c:v>1.080689440956218</c:v>
                </c:pt>
                <c:pt idx="12">
                  <c:v>1.3109036535606751</c:v>
                </c:pt>
                <c:pt idx="13">
                  <c:v>1.175857308477039</c:v>
                </c:pt>
                <c:pt idx="14">
                  <c:v>1.1033288709697904</c:v>
                </c:pt>
                <c:pt idx="15">
                  <c:v>1.0922135223914973</c:v>
                </c:pt>
                <c:pt idx="16">
                  <c:v>1.1752461415041795</c:v>
                </c:pt>
                <c:pt idx="17">
                  <c:v>1.0362915467258602</c:v>
                </c:pt>
                <c:pt idx="18">
                  <c:v>1.0366608900966592</c:v>
                </c:pt>
                <c:pt idx="19">
                  <c:v>0.97567624460957803</c:v>
                </c:pt>
                <c:pt idx="20">
                  <c:v>1.0108621682877295</c:v>
                </c:pt>
                <c:pt idx="21">
                  <c:v>1.0580891335139007</c:v>
                </c:pt>
                <c:pt idx="22">
                  <c:v>1.0877759740678308</c:v>
                </c:pt>
                <c:pt idx="23">
                  <c:v>0.98932460993011184</c:v>
                </c:pt>
                <c:pt idx="24">
                  <c:v>1.3464530367242482</c:v>
                </c:pt>
                <c:pt idx="25">
                  <c:v>1.0617643967612995</c:v>
                </c:pt>
                <c:pt idx="26">
                  <c:v>1.14372961884765</c:v>
                </c:pt>
                <c:pt idx="27">
                  <c:v>1.0324864339517525</c:v>
                </c:pt>
                <c:pt idx="28">
                  <c:v>1.0313718525255486</c:v>
                </c:pt>
                <c:pt idx="29">
                  <c:v>0.89996180936993053</c:v>
                </c:pt>
                <c:pt idx="30">
                  <c:v>1.0288596550675695</c:v>
                </c:pt>
                <c:pt idx="31">
                  <c:v>0.941955412360171</c:v>
                </c:pt>
                <c:pt idx="32">
                  <c:v>0.92909693177970165</c:v>
                </c:pt>
                <c:pt idx="33">
                  <c:v>1.0110637628627983</c:v>
                </c:pt>
                <c:pt idx="34">
                  <c:v>0.98518656429358742</c:v>
                </c:pt>
                <c:pt idx="35">
                  <c:v>1.2051163772211018</c:v>
                </c:pt>
                <c:pt idx="36">
                  <c:v>1.0351311275826791</c:v>
                </c:pt>
                <c:pt idx="37">
                  <c:v>1.0305712967489431</c:v>
                </c:pt>
                <c:pt idx="38">
                  <c:v>0.99776887083890242</c:v>
                </c:pt>
                <c:pt idx="39">
                  <c:v>1.1271023041605348</c:v>
                </c:pt>
                <c:pt idx="40">
                  <c:v>0.97299052753008108</c:v>
                </c:pt>
              </c:numCache>
            </c:numRef>
          </c:xVal>
          <c:yVal>
            <c:numRef>
              <c:f>PCR_test_25ul!$L$2:$L$42</c:f>
              <c:numCache>
                <c:formatCode>General</c:formatCode>
                <c:ptCount val="41"/>
                <c:pt idx="0">
                  <c:v>1.0322692963284912</c:v>
                </c:pt>
                <c:pt idx="1">
                  <c:v>1.113803526831052</c:v>
                </c:pt>
                <c:pt idx="2">
                  <c:v>1.0326574744834642</c:v>
                </c:pt>
                <c:pt idx="3">
                  <c:v>1.0679258146152211</c:v>
                </c:pt>
                <c:pt idx="4">
                  <c:v>1.0775529363970833</c:v>
                </c:pt>
                <c:pt idx="5">
                  <c:v>1.2444526008357057</c:v>
                </c:pt>
                <c:pt idx="6">
                  <c:v>1.0687680260060128</c:v>
                </c:pt>
                <c:pt idx="7">
                  <c:v>1.126529074234961</c:v>
                </c:pt>
                <c:pt idx="8">
                  <c:v>1.095875796386234</c:v>
                </c:pt>
                <c:pt idx="9">
                  <c:v>1.1022358482637535</c:v>
                </c:pt>
                <c:pt idx="10">
                  <c:v>1.0551585937453687</c:v>
                </c:pt>
                <c:pt idx="11">
                  <c:v>1.0993921495522705</c:v>
                </c:pt>
                <c:pt idx="12">
                  <c:v>1.3652269116944544</c:v>
                </c:pt>
                <c:pt idx="13">
                  <c:v>1.2221283434051888</c:v>
                </c:pt>
                <c:pt idx="14">
                  <c:v>1.1852059947303577</c:v>
                </c:pt>
                <c:pt idx="15">
                  <c:v>1.17234093106572</c:v>
                </c:pt>
                <c:pt idx="16">
                  <c:v>1.2735797477263804</c:v>
                </c:pt>
                <c:pt idx="17">
                  <c:v>0.99327359866981479</c:v>
                </c:pt>
                <c:pt idx="18">
                  <c:v>1.1391624254606632</c:v>
                </c:pt>
                <c:pt idx="19">
                  <c:v>0.89361335399863417</c:v>
                </c:pt>
                <c:pt idx="20">
                  <c:v>1.0884701861426949</c:v>
                </c:pt>
                <c:pt idx="21">
                  <c:v>1.0147321518273058</c:v>
                </c:pt>
                <c:pt idx="22">
                  <c:v>1.1880441187158592</c:v>
                </c:pt>
                <c:pt idx="23">
                  <c:v>1.0383566618478608</c:v>
                </c:pt>
                <c:pt idx="24">
                  <c:v>1.3965537067164284</c:v>
                </c:pt>
                <c:pt idx="25">
                  <c:v>1.079247383121112</c:v>
                </c:pt>
                <c:pt idx="26">
                  <c:v>1.1828538202158172</c:v>
                </c:pt>
                <c:pt idx="27">
                  <c:v>1.1611108464403157</c:v>
                </c:pt>
                <c:pt idx="28">
                  <c:v>1.0543159210809236</c:v>
                </c:pt>
                <c:pt idx="29">
                  <c:v>1.1259816227819877</c:v>
                </c:pt>
                <c:pt idx="30">
                  <c:v>1.0327733475276839</c:v>
                </c:pt>
                <c:pt idx="31">
                  <c:v>0.99391307131639617</c:v>
                </c:pt>
                <c:pt idx="32">
                  <c:v>0.99919628039542285</c:v>
                </c:pt>
                <c:pt idx="33">
                  <c:v>1.0909561132919006</c:v>
                </c:pt>
                <c:pt idx="34">
                  <c:v>1.0380166876883323</c:v>
                </c:pt>
                <c:pt idx="35">
                  <c:v>1.121745117574003</c:v>
                </c:pt>
                <c:pt idx="36">
                  <c:v>1.1201924124660196</c:v>
                </c:pt>
                <c:pt idx="37">
                  <c:v>1.0831188890722754</c:v>
                </c:pt>
                <c:pt idx="38">
                  <c:v>1.1224382927213481</c:v>
                </c:pt>
                <c:pt idx="39">
                  <c:v>1.2147020210855413</c:v>
                </c:pt>
                <c:pt idx="40">
                  <c:v>1.1189916160649349</c:v>
                </c:pt>
              </c:numCache>
            </c:numRef>
          </c:yVal>
          <c:smooth val="0"/>
          <c:extLst>
            <c:ext xmlns:c16="http://schemas.microsoft.com/office/drawing/2014/chart" uri="{C3380CC4-5D6E-409C-BE32-E72D297353CC}">
              <c16:uniqueId val="{00000000-782D-E14C-BFAA-D653EC77FBF9}"/>
            </c:ext>
          </c:extLst>
        </c:ser>
        <c:dLbls>
          <c:showLegendKey val="0"/>
          <c:showVal val="0"/>
          <c:showCatName val="0"/>
          <c:showSerName val="0"/>
          <c:showPercent val="0"/>
          <c:showBubbleSize val="0"/>
        </c:dLbls>
        <c:axId val="1100299471"/>
        <c:axId val="1146414479"/>
      </c:scatterChart>
      <c:valAx>
        <c:axId val="1100299471"/>
        <c:scaling>
          <c:orientation val="minMax"/>
          <c:min val="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361950</xdr:colOff>
      <xdr:row>33</xdr:row>
      <xdr:rowOff>38100</xdr:rowOff>
    </xdr:from>
    <xdr:to>
      <xdr:col>7</xdr:col>
      <xdr:colOff>806450</xdr:colOff>
      <xdr:row>46</xdr:row>
      <xdr:rowOff>139700</xdr:rowOff>
    </xdr:to>
    <xdr:graphicFrame macro="">
      <xdr:nvGraphicFramePr>
        <xdr:cNvPr id="2" name="Chart 1">
          <a:extLst>
            <a:ext uri="{FF2B5EF4-FFF2-40B4-BE49-F238E27FC236}">
              <a16:creationId xmlns:a16="http://schemas.microsoft.com/office/drawing/2014/main" id="{08D8786E-C0B2-FF40-91D7-19A3C7485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33</xdr:row>
      <xdr:rowOff>38100</xdr:rowOff>
    </xdr:from>
    <xdr:to>
      <xdr:col>13</xdr:col>
      <xdr:colOff>406400</xdr:colOff>
      <xdr:row>46</xdr:row>
      <xdr:rowOff>139700</xdr:rowOff>
    </xdr:to>
    <xdr:graphicFrame macro="">
      <xdr:nvGraphicFramePr>
        <xdr:cNvPr id="3" name="Chart 2">
          <a:extLst>
            <a:ext uri="{FF2B5EF4-FFF2-40B4-BE49-F238E27FC236}">
              <a16:creationId xmlns:a16="http://schemas.microsoft.com/office/drawing/2014/main" id="{9BC2D268-A9AB-524D-8ED3-1B7C35A9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46</xdr:row>
      <xdr:rowOff>158750</xdr:rowOff>
    </xdr:from>
    <xdr:to>
      <xdr:col>15</xdr:col>
      <xdr:colOff>838200</xdr:colOff>
      <xdr:row>66</xdr:row>
      <xdr:rowOff>0</xdr:rowOff>
    </xdr:to>
    <xdr:graphicFrame macro="">
      <xdr:nvGraphicFramePr>
        <xdr:cNvPr id="4" name="Chart 3">
          <a:extLst>
            <a:ext uri="{FF2B5EF4-FFF2-40B4-BE49-F238E27FC236}">
              <a16:creationId xmlns:a16="http://schemas.microsoft.com/office/drawing/2014/main" id="{9A9E8988-5240-9346-A010-B1DB170D2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203200</xdr:colOff>
      <xdr:row>38</xdr:row>
      <xdr:rowOff>165100</xdr:rowOff>
    </xdr:from>
    <xdr:to>
      <xdr:col>26</xdr:col>
      <xdr:colOff>215900</xdr:colOff>
      <xdr:row>52</xdr:row>
      <xdr:rowOff>63500</xdr:rowOff>
    </xdr:to>
    <xdr:graphicFrame macro="">
      <xdr:nvGraphicFramePr>
        <xdr:cNvPr id="5" name="Chart 4">
          <a:extLst>
            <a:ext uri="{FF2B5EF4-FFF2-40B4-BE49-F238E27FC236}">
              <a16:creationId xmlns:a16="http://schemas.microsoft.com/office/drawing/2014/main" id="{2D8B5037-D3C7-AB40-8753-1552DCC88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368300</xdr:colOff>
      <xdr:row>134</xdr:row>
      <xdr:rowOff>177800</xdr:rowOff>
    </xdr:from>
    <xdr:to>
      <xdr:col>6</xdr:col>
      <xdr:colOff>812800</xdr:colOff>
      <xdr:row>148</xdr:row>
      <xdr:rowOff>76200</xdr:rowOff>
    </xdr:to>
    <xdr:graphicFrame macro="">
      <xdr:nvGraphicFramePr>
        <xdr:cNvPr id="2" name="Chart 1">
          <a:extLst>
            <a:ext uri="{FF2B5EF4-FFF2-40B4-BE49-F238E27FC236}">
              <a16:creationId xmlns:a16="http://schemas.microsoft.com/office/drawing/2014/main" id="{61645FC1-1124-984B-B9CB-3AE660F89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304800</xdr:colOff>
      <xdr:row>134</xdr:row>
      <xdr:rowOff>88900</xdr:rowOff>
    </xdr:from>
    <xdr:to>
      <xdr:col>8</xdr:col>
      <xdr:colOff>88900</xdr:colOff>
      <xdr:row>147</xdr:row>
      <xdr:rowOff>190500</xdr:rowOff>
    </xdr:to>
    <xdr:graphicFrame macro="">
      <xdr:nvGraphicFramePr>
        <xdr:cNvPr id="2" name="Chart 1">
          <a:extLst>
            <a:ext uri="{FF2B5EF4-FFF2-40B4-BE49-F238E27FC236}">
              <a16:creationId xmlns:a16="http://schemas.microsoft.com/office/drawing/2014/main" id="{6768DEA8-5CFF-EB4B-A7A2-728B4D0BA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635000</xdr:colOff>
      <xdr:row>133</xdr:row>
      <xdr:rowOff>12700</xdr:rowOff>
    </xdr:from>
    <xdr:to>
      <xdr:col>11</xdr:col>
      <xdr:colOff>254000</xdr:colOff>
      <xdr:row>146</xdr:row>
      <xdr:rowOff>114300</xdr:rowOff>
    </xdr:to>
    <xdr:graphicFrame macro="">
      <xdr:nvGraphicFramePr>
        <xdr:cNvPr id="2" name="Chart 1">
          <a:extLst>
            <a:ext uri="{FF2B5EF4-FFF2-40B4-BE49-F238E27FC236}">
              <a16:creationId xmlns:a16="http://schemas.microsoft.com/office/drawing/2014/main" id="{E18F4B01-652C-5E40-BCA7-438DAAA48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641350</xdr:colOff>
      <xdr:row>23</xdr:row>
      <xdr:rowOff>165100</xdr:rowOff>
    </xdr:from>
    <xdr:to>
      <xdr:col>7</xdr:col>
      <xdr:colOff>260350</xdr:colOff>
      <xdr:row>37</xdr:row>
      <xdr:rowOff>63500</xdr:rowOff>
    </xdr:to>
    <xdr:graphicFrame macro="">
      <xdr:nvGraphicFramePr>
        <xdr:cNvPr id="2" name="Chart 1">
          <a:extLst>
            <a:ext uri="{FF2B5EF4-FFF2-40B4-BE49-F238E27FC236}">
              <a16:creationId xmlns:a16="http://schemas.microsoft.com/office/drawing/2014/main" id="{CB623648-30A3-8041-A5C2-79802F1A5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22</xdr:row>
      <xdr:rowOff>177800</xdr:rowOff>
    </xdr:from>
    <xdr:to>
      <xdr:col>13</xdr:col>
      <xdr:colOff>279400</xdr:colOff>
      <xdr:row>36</xdr:row>
      <xdr:rowOff>76200</xdr:rowOff>
    </xdr:to>
    <xdr:graphicFrame macro="">
      <xdr:nvGraphicFramePr>
        <xdr:cNvPr id="3" name="Chart 2">
          <a:extLst>
            <a:ext uri="{FF2B5EF4-FFF2-40B4-BE49-F238E27FC236}">
              <a16:creationId xmlns:a16="http://schemas.microsoft.com/office/drawing/2014/main" id="{79C2AFB9-D05E-6648-8BAD-C6F1B6E46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38</xdr:row>
      <xdr:rowOff>57150</xdr:rowOff>
    </xdr:from>
    <xdr:to>
      <xdr:col>11</xdr:col>
      <xdr:colOff>685800</xdr:colOff>
      <xdr:row>57</xdr:row>
      <xdr:rowOff>101600</xdr:rowOff>
    </xdr:to>
    <xdr:graphicFrame macro="">
      <xdr:nvGraphicFramePr>
        <xdr:cNvPr id="4" name="Chart 3">
          <a:extLst>
            <a:ext uri="{FF2B5EF4-FFF2-40B4-BE49-F238E27FC236}">
              <a16:creationId xmlns:a16="http://schemas.microsoft.com/office/drawing/2014/main" id="{8ED1D8EC-6725-3544-B1AC-2589BCFCD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50</xdr:row>
      <xdr:rowOff>165100</xdr:rowOff>
    </xdr:from>
    <xdr:to>
      <xdr:col>7</xdr:col>
      <xdr:colOff>615950</xdr:colOff>
      <xdr:row>64</xdr:row>
      <xdr:rowOff>63500</xdr:rowOff>
    </xdr:to>
    <xdr:graphicFrame macro="">
      <xdr:nvGraphicFramePr>
        <xdr:cNvPr id="2" name="Chart 1">
          <a:extLst>
            <a:ext uri="{FF2B5EF4-FFF2-40B4-BE49-F238E27FC236}">
              <a16:creationId xmlns:a16="http://schemas.microsoft.com/office/drawing/2014/main" id="{7004694D-0360-944F-9A49-8B547FF6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25400</xdr:colOff>
      <xdr:row>44</xdr:row>
      <xdr:rowOff>177800</xdr:rowOff>
    </xdr:from>
    <xdr:to>
      <xdr:col>36</xdr:col>
      <xdr:colOff>114300</xdr:colOff>
      <xdr:row>65</xdr:row>
      <xdr:rowOff>101600</xdr:rowOff>
    </xdr:to>
    <xdr:graphicFrame macro="">
      <xdr:nvGraphicFramePr>
        <xdr:cNvPr id="3" name="Chart 2">
          <a:extLst>
            <a:ext uri="{FF2B5EF4-FFF2-40B4-BE49-F238E27FC236}">
              <a16:creationId xmlns:a16="http://schemas.microsoft.com/office/drawing/2014/main" id="{03C324D3-937E-A34A-8C1D-04A107343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787400</xdr:colOff>
      <xdr:row>58</xdr:row>
      <xdr:rowOff>0</xdr:rowOff>
    </xdr:from>
    <xdr:to>
      <xdr:col>18</xdr:col>
      <xdr:colOff>215900</xdr:colOff>
      <xdr:row>78</xdr:row>
      <xdr:rowOff>127000</xdr:rowOff>
    </xdr:to>
    <xdr:graphicFrame macro="">
      <xdr:nvGraphicFramePr>
        <xdr:cNvPr id="4" name="Chart 3">
          <a:extLst>
            <a:ext uri="{FF2B5EF4-FFF2-40B4-BE49-F238E27FC236}">
              <a16:creationId xmlns:a16="http://schemas.microsoft.com/office/drawing/2014/main" id="{D85E570B-390F-4742-8BC4-BB8E860E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260350</xdr:colOff>
      <xdr:row>37</xdr:row>
      <xdr:rowOff>19050</xdr:rowOff>
    </xdr:from>
    <xdr:to>
      <xdr:col>5</xdr:col>
      <xdr:colOff>704850</xdr:colOff>
      <xdr:row>50</xdr:row>
      <xdr:rowOff>120650</xdr:rowOff>
    </xdr:to>
    <xdr:graphicFrame macro="">
      <xdr:nvGraphicFramePr>
        <xdr:cNvPr id="2" name="Chart 1">
          <a:extLst>
            <a:ext uri="{FF2B5EF4-FFF2-40B4-BE49-F238E27FC236}">
              <a16:creationId xmlns:a16="http://schemas.microsoft.com/office/drawing/2014/main" id="{CC7D3D4B-7960-304B-9B4B-835D8F1DD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37</xdr:row>
      <xdr:rowOff>6350</xdr:rowOff>
    </xdr:from>
    <xdr:to>
      <xdr:col>11</xdr:col>
      <xdr:colOff>469900</xdr:colOff>
      <xdr:row>50</xdr:row>
      <xdr:rowOff>107950</xdr:rowOff>
    </xdr:to>
    <xdr:graphicFrame macro="">
      <xdr:nvGraphicFramePr>
        <xdr:cNvPr id="4" name="Chart 3">
          <a:extLst>
            <a:ext uri="{FF2B5EF4-FFF2-40B4-BE49-F238E27FC236}">
              <a16:creationId xmlns:a16="http://schemas.microsoft.com/office/drawing/2014/main" id="{B4B03EE4-EC0C-7A40-83D8-C70CA8A04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19050</xdr:rowOff>
    </xdr:from>
    <xdr:to>
      <xdr:col>5</xdr:col>
      <xdr:colOff>444500</xdr:colOff>
      <xdr:row>65</xdr:row>
      <xdr:rowOff>120650</xdr:rowOff>
    </xdr:to>
    <xdr:graphicFrame macro="">
      <xdr:nvGraphicFramePr>
        <xdr:cNvPr id="5" name="Chart 4">
          <a:extLst>
            <a:ext uri="{FF2B5EF4-FFF2-40B4-BE49-F238E27FC236}">
              <a16:creationId xmlns:a16="http://schemas.microsoft.com/office/drawing/2014/main" id="{19738F33-0C92-794F-B6DA-B760431CC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xdr:colOff>
      <xdr:row>52</xdr:row>
      <xdr:rowOff>44450</xdr:rowOff>
    </xdr:from>
    <xdr:to>
      <xdr:col>11</xdr:col>
      <xdr:colOff>469900</xdr:colOff>
      <xdr:row>65</xdr:row>
      <xdr:rowOff>146050</xdr:rowOff>
    </xdr:to>
    <xdr:graphicFrame macro="">
      <xdr:nvGraphicFramePr>
        <xdr:cNvPr id="7" name="Chart 6">
          <a:extLst>
            <a:ext uri="{FF2B5EF4-FFF2-40B4-BE49-F238E27FC236}">
              <a16:creationId xmlns:a16="http://schemas.microsoft.com/office/drawing/2014/main" id="{5F121EC2-46DB-734E-8DA4-E6443569F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131</xdr:row>
      <xdr:rowOff>101600</xdr:rowOff>
    </xdr:from>
    <xdr:to>
      <xdr:col>5</xdr:col>
      <xdr:colOff>444500</xdr:colOff>
      <xdr:row>145</xdr:row>
      <xdr:rowOff>0</xdr:rowOff>
    </xdr:to>
    <xdr:graphicFrame macro="">
      <xdr:nvGraphicFramePr>
        <xdr:cNvPr id="2" name="Chart 1">
          <a:extLst>
            <a:ext uri="{FF2B5EF4-FFF2-40B4-BE49-F238E27FC236}">
              <a16:creationId xmlns:a16="http://schemas.microsoft.com/office/drawing/2014/main" id="{E786CE90-D073-954A-A0AC-2AD96A820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165100</xdr:colOff>
      <xdr:row>129</xdr:row>
      <xdr:rowOff>25400</xdr:rowOff>
    </xdr:from>
    <xdr:to>
      <xdr:col>13</xdr:col>
      <xdr:colOff>927100</xdr:colOff>
      <xdr:row>142</xdr:row>
      <xdr:rowOff>127000</xdr:rowOff>
    </xdr:to>
    <xdr:graphicFrame macro="">
      <xdr:nvGraphicFramePr>
        <xdr:cNvPr id="2" name="Chart 1">
          <a:extLst>
            <a:ext uri="{FF2B5EF4-FFF2-40B4-BE49-F238E27FC236}">
              <a16:creationId xmlns:a16="http://schemas.microsoft.com/office/drawing/2014/main" id="{E4360D04-C85B-CC40-8F5D-EABD37D3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711200</xdr:colOff>
      <xdr:row>134</xdr:row>
      <xdr:rowOff>25400</xdr:rowOff>
    </xdr:from>
    <xdr:to>
      <xdr:col>6</xdr:col>
      <xdr:colOff>215900</xdr:colOff>
      <xdr:row>147</xdr:row>
      <xdr:rowOff>127000</xdr:rowOff>
    </xdr:to>
    <xdr:graphicFrame macro="">
      <xdr:nvGraphicFramePr>
        <xdr:cNvPr id="2" name="Chart 1">
          <a:extLst>
            <a:ext uri="{FF2B5EF4-FFF2-40B4-BE49-F238E27FC236}">
              <a16:creationId xmlns:a16="http://schemas.microsoft.com/office/drawing/2014/main" id="{7496707A-CA48-E143-904C-B6ED627A5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131</xdr:row>
      <xdr:rowOff>165100</xdr:rowOff>
    </xdr:from>
    <xdr:to>
      <xdr:col>6</xdr:col>
      <xdr:colOff>381000</xdr:colOff>
      <xdr:row>145</xdr:row>
      <xdr:rowOff>63500</xdr:rowOff>
    </xdr:to>
    <xdr:graphicFrame macro="">
      <xdr:nvGraphicFramePr>
        <xdr:cNvPr id="2" name="Chart 1">
          <a:extLst>
            <a:ext uri="{FF2B5EF4-FFF2-40B4-BE49-F238E27FC236}">
              <a16:creationId xmlns:a16="http://schemas.microsoft.com/office/drawing/2014/main" id="{6F6B2AFC-EDED-AE42-914C-3F3ECBE4C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114300</xdr:colOff>
      <xdr:row>136</xdr:row>
      <xdr:rowOff>177800</xdr:rowOff>
    </xdr:from>
    <xdr:to>
      <xdr:col>6</xdr:col>
      <xdr:colOff>558800</xdr:colOff>
      <xdr:row>150</xdr:row>
      <xdr:rowOff>76200</xdr:rowOff>
    </xdr:to>
    <xdr:graphicFrame macro="">
      <xdr:nvGraphicFramePr>
        <xdr:cNvPr id="2" name="Chart 1">
          <a:extLst>
            <a:ext uri="{FF2B5EF4-FFF2-40B4-BE49-F238E27FC236}">
              <a16:creationId xmlns:a16="http://schemas.microsoft.com/office/drawing/2014/main" id="{BA246088-416F-8D47-9222-03FBC155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5D8A-3751-6B4E-AF5B-8AA59342E0C2}">
  <dimension ref="A1:B10"/>
  <sheetViews>
    <sheetView zoomScale="150" zoomScaleNormal="150" workbookViewId="0">
      <selection activeCell="A11" sqref="A11"/>
    </sheetView>
  </sheetViews>
  <sheetFormatPr baseColWidth="10" defaultRowHeight="16" x14ac:dyDescent="0.2"/>
  <cols>
    <col min="1" max="1" width="19.83203125" customWidth="1"/>
    <col min="2" max="2" width="18" customWidth="1"/>
  </cols>
  <sheetData>
    <row r="1" spans="1:2" x14ac:dyDescent="0.2">
      <c r="A1" t="s">
        <v>1507</v>
      </c>
    </row>
    <row r="2" spans="1:2" x14ac:dyDescent="0.2">
      <c r="A2" t="s">
        <v>1508</v>
      </c>
    </row>
    <row r="6" spans="1:2" x14ac:dyDescent="0.2">
      <c r="A6" t="s">
        <v>1505</v>
      </c>
      <c r="B6" t="s">
        <v>1506</v>
      </c>
    </row>
    <row r="7" spans="1:2" x14ac:dyDescent="0.2">
      <c r="A7" t="s">
        <v>1509</v>
      </c>
      <c r="B7" t="s">
        <v>1510</v>
      </c>
    </row>
    <row r="8" spans="1:2" x14ac:dyDescent="0.2">
      <c r="A8" t="s">
        <v>1511</v>
      </c>
      <c r="B8" t="s">
        <v>1512</v>
      </c>
    </row>
    <row r="9" spans="1:2" x14ac:dyDescent="0.2">
      <c r="A9" t="s">
        <v>1513</v>
      </c>
      <c r="B9" t="s">
        <v>1514</v>
      </c>
    </row>
    <row r="10" spans="1:2" x14ac:dyDescent="0.2">
      <c r="A10" t="s">
        <v>1515</v>
      </c>
      <c r="B10" t="s">
        <v>1516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639B-4BCB-AC4A-8FF9-ABEA15656A4E}">
  <dimension ref="A1:BF349"/>
  <sheetViews>
    <sheetView workbookViewId="0">
      <selection activeCell="Q2" sqref="Q2:Q6"/>
    </sheetView>
  </sheetViews>
  <sheetFormatPr baseColWidth="10" defaultRowHeight="16" x14ac:dyDescent="0.2"/>
  <cols>
    <col min="3" max="3" width="10.83203125" hidden="1" customWidth="1"/>
    <col min="4" max="4" width="11.6640625" customWidth="1"/>
    <col min="5" max="5" width="12.6640625" customWidth="1"/>
    <col min="7" max="10" width="10.83203125" style="30"/>
    <col min="13" max="13" width="7.6640625" bestFit="1" customWidth="1"/>
    <col min="14" max="14" width="7.6640625" customWidth="1"/>
    <col min="15" max="15" width="6.1640625" bestFit="1" customWidth="1"/>
    <col min="16" max="16" width="13.1640625" bestFit="1" customWidth="1"/>
    <col min="17" max="17" width="8.33203125" bestFit="1" customWidth="1"/>
    <col min="18" max="18" width="16.5" bestFit="1" customWidth="1"/>
    <col min="19" max="19" width="8.1640625" bestFit="1" customWidth="1"/>
    <col min="20" max="20" width="10.1640625" bestFit="1" customWidth="1"/>
    <col min="21" max="21" width="8.1640625" bestFit="1" customWidth="1"/>
    <col min="22"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8" x14ac:dyDescent="0.2">
      <c r="A1" t="s">
        <v>1413</v>
      </c>
      <c r="B1" t="s">
        <v>1412</v>
      </c>
      <c r="C1" t="s">
        <v>1494</v>
      </c>
      <c r="D1" t="s">
        <v>1358</v>
      </c>
      <c r="E1" t="s">
        <v>1493</v>
      </c>
      <c r="F1" t="s">
        <v>1424</v>
      </c>
      <c r="G1" t="s">
        <v>1632</v>
      </c>
      <c r="H1" t="s">
        <v>1487</v>
      </c>
      <c r="I1" t="s">
        <v>1633</v>
      </c>
      <c r="J1" t="s">
        <v>1634</v>
      </c>
      <c r="K1" t="s">
        <v>1489</v>
      </c>
      <c r="L1" t="s">
        <v>1635</v>
      </c>
      <c r="M1" t="s">
        <v>1656</v>
      </c>
      <c r="P1" s="32" t="s">
        <v>1414</v>
      </c>
      <c r="Q1" s="32" t="s">
        <v>1637</v>
      </c>
      <c r="R1" s="32" t="s">
        <v>1416</v>
      </c>
      <c r="S1" s="32" t="s">
        <v>1630</v>
      </c>
      <c r="T1" s="32" t="s">
        <v>1628</v>
      </c>
    </row>
    <row r="2" spans="1:58" x14ac:dyDescent="0.2">
      <c r="A2">
        <v>1</v>
      </c>
      <c r="B2" s="20" t="s">
        <v>1258</v>
      </c>
      <c r="C2" s="67">
        <v>1</v>
      </c>
      <c r="D2" s="78">
        <v>19.37984476744186</v>
      </c>
      <c r="E2" s="78">
        <v>80.620155232558147</v>
      </c>
      <c r="G2">
        <v>14.642910927013</v>
      </c>
      <c r="H2">
        <v>0.110827373488741</v>
      </c>
      <c r="I2">
        <v>3</v>
      </c>
      <c r="J2">
        <v>0.75686708770650601</v>
      </c>
      <c r="K2">
        <v>1.01046958783154</v>
      </c>
      <c r="L2">
        <v>0.97337759112664302</v>
      </c>
      <c r="M2">
        <v>1.1686991091657799</v>
      </c>
      <c r="P2" s="33" t="s">
        <v>1418</v>
      </c>
      <c r="Q2" s="33">
        <v>2.2399999999999993</v>
      </c>
      <c r="R2" s="29">
        <f>Q2*336</f>
        <v>752.63999999999976</v>
      </c>
      <c r="S2" s="34">
        <f>R2*1.2</f>
        <v>903.16799999999967</v>
      </c>
      <c r="T2">
        <f>S2/3</f>
        <v>301.05599999999987</v>
      </c>
      <c r="U2">
        <f>T2/2</f>
        <v>150.52799999999993</v>
      </c>
    </row>
    <row r="3" spans="1:58" x14ac:dyDescent="0.2">
      <c r="A3">
        <v>2</v>
      </c>
      <c r="B3" s="20" t="s">
        <v>1259</v>
      </c>
      <c r="C3" s="67">
        <v>1</v>
      </c>
      <c r="D3" s="78">
        <v>23.474178169014085</v>
      </c>
      <c r="E3" s="78">
        <v>76.525821830985919</v>
      </c>
      <c r="G3">
        <v>15.6895667670249</v>
      </c>
      <c r="H3">
        <v>0.158435878761364</v>
      </c>
      <c r="I3">
        <v>3</v>
      </c>
      <c r="J3">
        <v>1.00981678534523</v>
      </c>
      <c r="K3">
        <v>1.08269661294491</v>
      </c>
      <c r="L3">
        <v>1.0429533295414599</v>
      </c>
      <c r="M3">
        <v>1.2522361704729299</v>
      </c>
      <c r="P3" s="33" t="s">
        <v>1419</v>
      </c>
      <c r="Q3" s="33">
        <v>7</v>
      </c>
      <c r="R3" s="29">
        <f t="shared" ref="R3:R5" si="0">Q3*336</f>
        <v>2352</v>
      </c>
      <c r="S3" s="34">
        <f t="shared" ref="S3:S5" si="1">R3*1.2</f>
        <v>2822.4</v>
      </c>
      <c r="T3">
        <f t="shared" ref="T3:T6" si="2">S3/3</f>
        <v>940.80000000000007</v>
      </c>
    </row>
    <row r="4" spans="1:58" x14ac:dyDescent="0.2">
      <c r="A4">
        <v>3</v>
      </c>
      <c r="B4" s="20" t="s">
        <v>1260</v>
      </c>
      <c r="C4" s="67">
        <v>1</v>
      </c>
      <c r="D4" s="78">
        <v>24.968788764044945</v>
      </c>
      <c r="E4" s="78">
        <v>175.03121123595506</v>
      </c>
      <c r="G4">
        <v>14.977320620884299</v>
      </c>
      <c r="H4">
        <v>0.162856374358925</v>
      </c>
      <c r="I4">
        <v>3</v>
      </c>
      <c r="J4">
        <v>1.0873531954162701</v>
      </c>
      <c r="K4">
        <v>1.0335463399347999</v>
      </c>
      <c r="L4">
        <v>0.99560724914288401</v>
      </c>
      <c r="M4">
        <v>1.19538945190376</v>
      </c>
      <c r="P4" s="33" t="s">
        <v>1519</v>
      </c>
      <c r="Q4" s="33">
        <v>2.8000000000000001E-2</v>
      </c>
      <c r="R4" s="29">
        <f t="shared" si="0"/>
        <v>9.4079999999999995</v>
      </c>
      <c r="S4" s="34">
        <f t="shared" si="1"/>
        <v>11.289599999999998</v>
      </c>
      <c r="T4">
        <f t="shared" si="2"/>
        <v>3.7631999999999994</v>
      </c>
    </row>
    <row r="5" spans="1:58" x14ac:dyDescent="0.2">
      <c r="A5">
        <v>4</v>
      </c>
      <c r="B5" s="20" t="s">
        <v>1261</v>
      </c>
      <c r="C5" s="67">
        <v>1</v>
      </c>
      <c r="D5" s="78">
        <v>18.165304087193459</v>
      </c>
      <c r="E5" s="78">
        <v>181.83469591280655</v>
      </c>
      <c r="G5">
        <v>15.976752002072001</v>
      </c>
      <c r="H5">
        <v>0.121425625341726</v>
      </c>
      <c r="I5">
        <v>3</v>
      </c>
      <c r="J5">
        <v>0.76001445929672595</v>
      </c>
      <c r="K5">
        <v>1.1025145267146299</v>
      </c>
      <c r="L5">
        <v>1.0620437736267001</v>
      </c>
      <c r="M5">
        <v>1.27515737309705</v>
      </c>
      <c r="P5" s="33" t="s">
        <v>1520</v>
      </c>
      <c r="Q5" s="33">
        <v>2.8000000000000001E-2</v>
      </c>
      <c r="R5" s="29">
        <f t="shared" si="0"/>
        <v>9.4079999999999995</v>
      </c>
      <c r="S5" s="34">
        <f t="shared" si="1"/>
        <v>11.289599999999998</v>
      </c>
      <c r="T5">
        <f t="shared" si="2"/>
        <v>3.7631999999999994</v>
      </c>
    </row>
    <row r="6" spans="1:58" x14ac:dyDescent="0.2">
      <c r="A6">
        <v>5</v>
      </c>
      <c r="B6" s="20" t="s">
        <v>1262</v>
      </c>
      <c r="C6" s="67">
        <v>1</v>
      </c>
      <c r="D6" s="78">
        <v>16.339869117647059</v>
      </c>
      <c r="E6" s="78">
        <v>83.660130882352945</v>
      </c>
      <c r="G6">
        <v>15.8805594600968</v>
      </c>
      <c r="H6">
        <v>0.21877504612252799</v>
      </c>
      <c r="I6">
        <v>3</v>
      </c>
      <c r="J6">
        <v>1.37762807835735</v>
      </c>
      <c r="K6">
        <v>1.09587652702136</v>
      </c>
      <c r="L6">
        <v>1.0556494395179401</v>
      </c>
      <c r="M6">
        <v>1.2674799284499401</v>
      </c>
      <c r="P6" s="33" t="s">
        <v>1422</v>
      </c>
      <c r="Q6" s="33">
        <v>9.3000000000000007</v>
      </c>
      <c r="R6" s="33"/>
      <c r="S6" s="29">
        <f>SUM(S2:S5)</f>
        <v>3748.1471999999999</v>
      </c>
      <c r="T6">
        <f t="shared" si="2"/>
        <v>1249.3824</v>
      </c>
    </row>
    <row r="7" spans="1:58" ht="51" x14ac:dyDescent="0.2">
      <c r="A7">
        <v>6</v>
      </c>
      <c r="B7" s="20" t="s">
        <v>1263</v>
      </c>
      <c r="C7" s="67">
        <v>1</v>
      </c>
      <c r="D7" s="78">
        <v>18.518518333333333</v>
      </c>
      <c r="E7" s="78">
        <v>181.48148166666667</v>
      </c>
      <c r="G7">
        <v>14.730296242882901</v>
      </c>
      <c r="H7">
        <v>0.19941045988335601</v>
      </c>
      <c r="I7">
        <v>2</v>
      </c>
      <c r="J7">
        <v>1.3537437169989299</v>
      </c>
      <c r="K7">
        <v>1.0164998235237199</v>
      </c>
      <c r="L7">
        <v>0.97918647084223898</v>
      </c>
      <c r="M7">
        <v>1.1756736199936</v>
      </c>
      <c r="O7">
        <f>Q7*6.3</f>
        <v>26.459999999999994</v>
      </c>
      <c r="P7" s="33" t="s">
        <v>1423</v>
      </c>
      <c r="Q7">
        <v>4.1999999999999993</v>
      </c>
      <c r="S7">
        <f>S6/48</f>
        <v>78.086399999999998</v>
      </c>
      <c r="T7" s="65" t="s">
        <v>1457</v>
      </c>
    </row>
    <row r="8" spans="1:58" ht="51" x14ac:dyDescent="0.2">
      <c r="A8">
        <v>7</v>
      </c>
      <c r="B8" s="20" t="s">
        <v>1264</v>
      </c>
      <c r="C8" s="67">
        <v>1</v>
      </c>
      <c r="D8" s="78">
        <v>11.514104663212436</v>
      </c>
      <c r="E8" s="78">
        <v>188.48589533678756</v>
      </c>
      <c r="G8">
        <v>13.863147737434</v>
      </c>
      <c r="H8">
        <v>0.189868757437472</v>
      </c>
      <c r="I8">
        <v>2</v>
      </c>
      <c r="J8">
        <v>1.36959340716523</v>
      </c>
      <c r="K8">
        <v>0.95666013746285405</v>
      </c>
      <c r="L8">
        <v>0.92154336097220901</v>
      </c>
      <c r="M8">
        <v>1.10646363224704</v>
      </c>
      <c r="P8" s="33"/>
      <c r="Q8" s="33"/>
      <c r="S8">
        <f>Q8*3.1</f>
        <v>0</v>
      </c>
      <c r="T8" s="65" t="s">
        <v>1457</v>
      </c>
    </row>
    <row r="9" spans="1:58" x14ac:dyDescent="0.2">
      <c r="A9">
        <v>8</v>
      </c>
      <c r="B9" s="20" t="s">
        <v>1265</v>
      </c>
      <c r="C9" s="67">
        <v>1</v>
      </c>
      <c r="D9" s="78">
        <v>15.948963157894738</v>
      </c>
      <c r="E9" s="78">
        <v>84.051036842105262</v>
      </c>
      <c r="G9">
        <v>15.202644444916199</v>
      </c>
      <c r="H9">
        <v>0.14671557116696399</v>
      </c>
      <c r="I9">
        <v>3</v>
      </c>
      <c r="J9">
        <v>0.96506612187478003</v>
      </c>
      <c r="K9">
        <v>1.04909535698019</v>
      </c>
      <c r="L9">
        <v>1.0105854978089399</v>
      </c>
      <c r="M9">
        <v>1.21337329089128</v>
      </c>
    </row>
    <row r="10" spans="1:58" x14ac:dyDescent="0.2">
      <c r="A10">
        <v>9</v>
      </c>
      <c r="B10" s="20" t="s">
        <v>1266</v>
      </c>
      <c r="C10" s="67">
        <v>1</v>
      </c>
      <c r="D10" s="78">
        <v>14.184397021276595</v>
      </c>
      <c r="E10" s="78">
        <v>85.815602978723405</v>
      </c>
      <c r="G10">
        <v>15.734421179378501</v>
      </c>
      <c r="H10">
        <v>0.203593266393605</v>
      </c>
      <c r="I10">
        <v>3</v>
      </c>
      <c r="J10">
        <v>1.2939355319942401</v>
      </c>
      <c r="K10">
        <v>1.0857919004727301</v>
      </c>
      <c r="L10">
        <v>1.04593499623778</v>
      </c>
      <c r="M10">
        <v>1.25581614934606</v>
      </c>
      <c r="O10" s="1" t="s">
        <v>1452</v>
      </c>
    </row>
    <row r="11" spans="1:58" x14ac:dyDescent="0.2">
      <c r="A11">
        <v>10</v>
      </c>
      <c r="B11" s="20" t="s">
        <v>1267</v>
      </c>
      <c r="C11" s="67">
        <v>1</v>
      </c>
      <c r="D11" s="78">
        <v>20.020019819819822</v>
      </c>
      <c r="E11" s="78">
        <v>179.97998018018018</v>
      </c>
      <c r="G11">
        <v>14.739965170169301</v>
      </c>
      <c r="H11">
        <v>0.21757177047194201</v>
      </c>
      <c r="I11">
        <v>3</v>
      </c>
      <c r="J11">
        <v>1.4760670595902201</v>
      </c>
      <c r="K11">
        <v>1.0171670513050399</v>
      </c>
      <c r="L11">
        <v>0.97982920623807701</v>
      </c>
      <c r="M11">
        <v>1.1764453290316901</v>
      </c>
      <c r="O11" t="s">
        <v>1453</v>
      </c>
      <c r="T11" t="s">
        <v>1426</v>
      </c>
    </row>
    <row r="12" spans="1:58" x14ac:dyDescent="0.2">
      <c r="A12">
        <v>11</v>
      </c>
      <c r="B12" s="20" t="s">
        <v>1268</v>
      </c>
      <c r="C12" s="67">
        <v>1</v>
      </c>
      <c r="D12" s="78">
        <v>26.560424701195217</v>
      </c>
      <c r="E12" s="78">
        <v>173.43957529880478</v>
      </c>
      <c r="G12">
        <v>15.2384779789042</v>
      </c>
      <c r="H12">
        <v>8.2086999055786702E-2</v>
      </c>
      <c r="I12">
        <v>2</v>
      </c>
      <c r="J12">
        <v>0.53868240102079801</v>
      </c>
      <c r="K12">
        <v>1.0515681369144401</v>
      </c>
      <c r="L12">
        <v>1.01296750772272</v>
      </c>
      <c r="M12">
        <v>1.2162332836522001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1269</v>
      </c>
      <c r="C13" s="67">
        <v>1</v>
      </c>
      <c r="D13" s="78">
        <v>16.920473604060913</v>
      </c>
      <c r="E13" s="78">
        <v>83.079526395939084</v>
      </c>
      <c r="G13">
        <v>14.8599777332476</v>
      </c>
      <c r="H13">
        <v>0.15617591905692499</v>
      </c>
      <c r="I13">
        <v>3</v>
      </c>
      <c r="J13">
        <v>1.0509835334914299</v>
      </c>
      <c r="K13">
        <v>1.02544880933476</v>
      </c>
      <c r="L13">
        <v>0.987806960124334</v>
      </c>
      <c r="M13">
        <v>1.18602392827725</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1270</v>
      </c>
      <c r="C14" s="67">
        <v>1</v>
      </c>
      <c r="D14" s="78">
        <v>25.445292366412215</v>
      </c>
      <c r="E14" s="78">
        <v>174.55470763358778</v>
      </c>
      <c r="G14">
        <v>14.284225762893</v>
      </c>
      <c r="H14">
        <v>7.9778915561779296E-2</v>
      </c>
      <c r="I14">
        <v>3</v>
      </c>
      <c r="J14">
        <v>0.55851060383703799</v>
      </c>
      <c r="K14">
        <v>0.98571764801872996</v>
      </c>
      <c r="L14">
        <v>0.94953423765926803</v>
      </c>
      <c r="M14">
        <v>1.1400712609279799</v>
      </c>
      <c r="O14" s="1" t="s">
        <v>1481</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1271</v>
      </c>
      <c r="C15" s="67">
        <v>1</v>
      </c>
      <c r="D15" s="78">
        <v>19.66568318584071</v>
      </c>
      <c r="E15" s="78">
        <v>180.33431681415928</v>
      </c>
      <c r="G15">
        <v>13.9856524104346</v>
      </c>
      <c r="H15">
        <v>0.17020121934433699</v>
      </c>
      <c r="I15">
        <v>2</v>
      </c>
      <c r="J15">
        <v>1.2169701802209201</v>
      </c>
      <c r="K15">
        <v>0.96511386958287904</v>
      </c>
      <c r="L15">
        <v>0.92968677617847795</v>
      </c>
      <c r="M15">
        <v>1.1162411350207799</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1272</v>
      </c>
      <c r="C16" s="67">
        <v>1</v>
      </c>
      <c r="D16" s="78">
        <v>15.760441134751774</v>
      </c>
      <c r="E16" s="78">
        <v>184.23955886524823</v>
      </c>
      <c r="G16">
        <v>16.066881182558198</v>
      </c>
      <c r="H16">
        <v>4.95344724137355E-2</v>
      </c>
      <c r="I16">
        <v>2</v>
      </c>
      <c r="J16">
        <v>0.30830172857386101</v>
      </c>
      <c r="K16">
        <v>1.1087341094404699</v>
      </c>
      <c r="L16">
        <v>1.0680350498851701</v>
      </c>
      <c r="M16">
        <v>1.28235088082712</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1273</v>
      </c>
      <c r="C17" s="67">
        <v>1</v>
      </c>
      <c r="D17" s="78">
        <v>16.260162439024391</v>
      </c>
      <c r="E17" s="78">
        <v>183.73983756097562</v>
      </c>
      <c r="G17">
        <v>14.562797486787</v>
      </c>
      <c r="H17">
        <v>0.111464269699538</v>
      </c>
      <c r="I17">
        <v>2</v>
      </c>
      <c r="J17">
        <v>0.76540424187502998</v>
      </c>
      <c r="K17">
        <v>1.00494116555754</v>
      </c>
      <c r="L17">
        <v>0.96805210442165501</v>
      </c>
      <c r="M17">
        <v>1.1623049907632901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1274</v>
      </c>
      <c r="C18" s="67">
        <v>1</v>
      </c>
      <c r="D18" s="78">
        <v>11.92605831842576</v>
      </c>
      <c r="E18" s="78">
        <v>188.07394168157424</v>
      </c>
      <c r="G18">
        <v>14.5864412262837</v>
      </c>
      <c r="H18">
        <v>0.22857214432573</v>
      </c>
      <c r="I18">
        <v>3</v>
      </c>
      <c r="J18">
        <v>1.5670178954539</v>
      </c>
      <c r="K18">
        <v>1.00657275915414</v>
      </c>
      <c r="L18">
        <v>0.96962380599870202</v>
      </c>
      <c r="M18">
        <v>1.1641920757441999</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1275</v>
      </c>
      <c r="C19" s="67">
        <v>1</v>
      </c>
      <c r="D19" s="78">
        <v>11.376564163822525</v>
      </c>
      <c r="E19" s="78">
        <v>188.62343583617746</v>
      </c>
      <c r="G19" t="s">
        <v>5</v>
      </c>
      <c r="H19" t="s">
        <v>5</v>
      </c>
      <c r="I19" t="s">
        <v>5</v>
      </c>
      <c r="J19" t="s">
        <v>5</v>
      </c>
      <c r="K19" t="s">
        <v>5</v>
      </c>
      <c r="L19" t="s">
        <v>5</v>
      </c>
      <c r="M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1276</v>
      </c>
      <c r="C20" s="67">
        <v>1</v>
      </c>
      <c r="D20" s="78">
        <v>16.733600903614459</v>
      </c>
      <c r="E20" s="78">
        <v>483.26639909638556</v>
      </c>
      <c r="G20">
        <v>14.310950314110601</v>
      </c>
      <c r="H20">
        <v>5.3950572835950797E-2</v>
      </c>
      <c r="I20">
        <v>2</v>
      </c>
      <c r="J20">
        <v>0.37698805216838399</v>
      </c>
      <c r="K20">
        <v>0.98756184050125395</v>
      </c>
      <c r="L20">
        <v>0.951310734109859</v>
      </c>
      <c r="M20">
        <v>1.142204235673</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1277</v>
      </c>
      <c r="C21" s="67">
        <v>1</v>
      </c>
      <c r="D21" s="78">
        <v>17.262212843086484</v>
      </c>
      <c r="E21" s="78">
        <f>982.737787156914/2</f>
        <v>491.368893578457</v>
      </c>
      <c r="G21">
        <v>14.2681121002654</v>
      </c>
      <c r="H21">
        <v>2.9593277898411902E-3</v>
      </c>
      <c r="I21">
        <v>2</v>
      </c>
      <c r="J21">
        <v>2.0740850429582399E-2</v>
      </c>
      <c r="K21">
        <v>0.98460568564219597</v>
      </c>
      <c r="L21">
        <v>0.94846309284449204</v>
      </c>
      <c r="M21">
        <v>1.13878517626543</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1278</v>
      </c>
      <c r="C22" s="67">
        <v>1</v>
      </c>
      <c r="D22" s="78">
        <v>13.605442040816326</v>
      </c>
      <c r="E22" s="78">
        <v>86.394557959183672</v>
      </c>
      <c r="G22">
        <v>15.0936196595566</v>
      </c>
      <c r="H22">
        <v>8.4055926585996102E-2</v>
      </c>
      <c r="I22">
        <v>3</v>
      </c>
      <c r="J22">
        <v>0.55689707626080198</v>
      </c>
      <c r="K22">
        <v>1.041571837205</v>
      </c>
      <c r="L22">
        <v>1.0033381490081801</v>
      </c>
      <c r="M22">
        <v>1.20467166249499</v>
      </c>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ht="16" customHeight="1" x14ac:dyDescent="0.2">
      <c r="A23">
        <v>22</v>
      </c>
      <c r="B23" s="20" t="s">
        <v>1279</v>
      </c>
      <c r="C23" s="67">
        <v>1</v>
      </c>
      <c r="D23" s="78">
        <v>10.582010476190476</v>
      </c>
      <c r="E23" s="78">
        <v>189.41798952380952</v>
      </c>
      <c r="G23">
        <v>14.689923208795101</v>
      </c>
      <c r="H23">
        <v>6.9232162219133406E-2</v>
      </c>
      <c r="I23">
        <v>3</v>
      </c>
      <c r="J23">
        <v>0.47129015744400299</v>
      </c>
      <c r="K23">
        <v>1.0137137843736099</v>
      </c>
      <c r="L23">
        <v>0.97650270073240797</v>
      </c>
      <c r="M23">
        <v>1.1724513147287601</v>
      </c>
      <c r="O23" s="96" t="s">
        <v>1661</v>
      </c>
      <c r="P23" s="96"/>
      <c r="Q23" s="96"/>
      <c r="R23" s="96"/>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1280</v>
      </c>
      <c r="C24" s="67">
        <v>1</v>
      </c>
      <c r="D24" s="78">
        <v>8.9726333781965</v>
      </c>
      <c r="E24" s="78">
        <v>191.02736662180351</v>
      </c>
      <c r="G24">
        <v>15.819769295888699</v>
      </c>
      <c r="H24">
        <v>5.6318455967322399E-2</v>
      </c>
      <c r="I24">
        <v>2</v>
      </c>
      <c r="J24">
        <v>0.35600048846451199</v>
      </c>
      <c r="K24">
        <v>1.09168155428146</v>
      </c>
      <c r="L24">
        <v>1.0516084545050499</v>
      </c>
      <c r="M24">
        <v>1.26262806456097</v>
      </c>
      <c r="O24" s="96"/>
      <c r="P24" s="96"/>
      <c r="Q24" s="96"/>
      <c r="R24" s="96"/>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1281</v>
      </c>
      <c r="C25" s="67">
        <v>1</v>
      </c>
      <c r="D25" s="78">
        <v>9.3632957865168525</v>
      </c>
      <c r="E25" s="78">
        <v>190.63670421348314</v>
      </c>
      <c r="G25">
        <v>15.3680991236211</v>
      </c>
      <c r="H25">
        <v>0.21209925979748601</v>
      </c>
      <c r="I25">
        <v>2</v>
      </c>
      <c r="J25">
        <v>1.3801268334577801</v>
      </c>
      <c r="K25">
        <v>1.06051295842768</v>
      </c>
      <c r="L25">
        <v>1.0215839855687301</v>
      </c>
      <c r="M25">
        <v>1.2265787755502799</v>
      </c>
      <c r="O25" s="96"/>
      <c r="P25" s="96"/>
      <c r="Q25" s="96"/>
      <c r="R25" s="96"/>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1282</v>
      </c>
      <c r="C26" s="67">
        <v>1</v>
      </c>
      <c r="D26" s="78">
        <v>12.391573605947956</v>
      </c>
      <c r="E26" s="78">
        <v>187.60842639405203</v>
      </c>
      <c r="G26">
        <v>14.997075544509</v>
      </c>
      <c r="H26">
        <v>0.22093604391001401</v>
      </c>
      <c r="I26">
        <v>2</v>
      </c>
      <c r="J26">
        <v>1.4731941787871301</v>
      </c>
      <c r="K26">
        <v>1.0349095763590499</v>
      </c>
      <c r="L26">
        <v>0.99692044431743498</v>
      </c>
      <c r="M26">
        <v>1.1969661576391799</v>
      </c>
      <c r="O26" s="96"/>
      <c r="P26" s="96"/>
      <c r="Q26" s="96"/>
      <c r="R26" s="96"/>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1283</v>
      </c>
      <c r="C27" s="67">
        <v>1</v>
      </c>
      <c r="D27" s="78">
        <v>14.947682959641254</v>
      </c>
      <c r="E27" s="78">
        <v>185.05231704035876</v>
      </c>
      <c r="G27">
        <v>15.1097933077062</v>
      </c>
      <c r="H27">
        <v>3.3065315297594502E-2</v>
      </c>
      <c r="I27">
        <v>2</v>
      </c>
      <c r="J27">
        <v>0.21883367048264499</v>
      </c>
      <c r="K27">
        <v>1.04268793902798</v>
      </c>
      <c r="L27">
        <v>1.00441328131992</v>
      </c>
      <c r="M27">
        <v>1.20596253480028</v>
      </c>
      <c r="T27" s="38" t="s">
        <v>110</v>
      </c>
      <c r="U27" s="62">
        <v>118</v>
      </c>
      <c r="V27" s="62">
        <v>118</v>
      </c>
      <c r="W27" s="62">
        <v>118</v>
      </c>
      <c r="X27" s="62">
        <v>119</v>
      </c>
      <c r="Y27" s="62">
        <v>119</v>
      </c>
      <c r="Z27" s="62">
        <v>119</v>
      </c>
      <c r="AA27" s="62">
        <v>120</v>
      </c>
      <c r="AB27" s="62">
        <v>120</v>
      </c>
      <c r="AC27" s="62">
        <v>120</v>
      </c>
      <c r="AD27" s="62">
        <v>121</v>
      </c>
      <c r="AE27" s="62">
        <v>121</v>
      </c>
      <c r="AF27" s="62" t="s">
        <v>1476</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1284</v>
      </c>
      <c r="C28" s="67">
        <v>1</v>
      </c>
      <c r="D28" s="78">
        <v>18.896447278911566</v>
      </c>
      <c r="E28" s="78">
        <v>481.10355272108842</v>
      </c>
      <c r="G28">
        <v>16.1515478701616</v>
      </c>
      <c r="H28">
        <v>0.20185437489041499</v>
      </c>
      <c r="I28">
        <v>3</v>
      </c>
      <c r="J28">
        <v>1.24975250987134</v>
      </c>
      <c r="K28">
        <v>1.1145767395945501</v>
      </c>
      <c r="L28">
        <v>1.07366321062718</v>
      </c>
      <c r="M28">
        <v>1.28910840894918</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1285</v>
      </c>
      <c r="C29" s="67">
        <v>1</v>
      </c>
      <c r="D29" s="78">
        <v>11.166945728643215</v>
      </c>
      <c r="E29" s="78">
        <v>188.83305427135679</v>
      </c>
      <c r="G29">
        <v>13.700948213237499</v>
      </c>
      <c r="H29">
        <v>0.171463009516441</v>
      </c>
      <c r="I29">
        <v>3</v>
      </c>
      <c r="J29">
        <v>1.25146819656451</v>
      </c>
      <c r="K29">
        <v>0.94546716584824197</v>
      </c>
      <c r="L29">
        <v>0.91076125740473801</v>
      </c>
      <c r="M29">
        <v>1.09351795222614</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t="s">
        <v>1476</v>
      </c>
      <c r="BC29" s="63">
        <v>117</v>
      </c>
      <c r="BD29" s="64" t="s">
        <v>1476</v>
      </c>
      <c r="BE29" s="63">
        <v>117</v>
      </c>
      <c r="BF29" s="64" t="s">
        <v>1476</v>
      </c>
    </row>
    <row r="30" spans="1:58" x14ac:dyDescent="0.2">
      <c r="A30">
        <v>29</v>
      </c>
      <c r="B30" s="20" t="s">
        <v>1286</v>
      </c>
      <c r="C30" s="67">
        <v>1</v>
      </c>
      <c r="D30" s="78">
        <v>16.835016666666665</v>
      </c>
      <c r="E30" s="78">
        <v>83.164983333333339</v>
      </c>
      <c r="G30" t="s">
        <v>5</v>
      </c>
      <c r="H30" t="s">
        <v>5</v>
      </c>
      <c r="I30" t="s">
        <v>5</v>
      </c>
      <c r="J30" t="s">
        <v>5</v>
      </c>
      <c r="K30" t="s">
        <v>5</v>
      </c>
      <c r="L30" t="s">
        <v>5</v>
      </c>
      <c r="M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1287</v>
      </c>
      <c r="C31" s="67">
        <v>1</v>
      </c>
      <c r="D31" s="78">
        <v>13.774104545454545</v>
      </c>
      <c r="E31" s="78">
        <v>186.22589545454545</v>
      </c>
      <c r="G31">
        <v>14.754046007920101</v>
      </c>
      <c r="H31">
        <v>8.4099565247361799E-2</v>
      </c>
      <c r="I31">
        <v>2</v>
      </c>
      <c r="J31">
        <v>0.57001018705117301</v>
      </c>
      <c r="K31">
        <v>1.0181387336699299</v>
      </c>
      <c r="L31">
        <v>0.98076522039531999</v>
      </c>
      <c r="M31">
        <v>1.17756916722327</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1288</v>
      </c>
      <c r="C32" s="67">
        <v>1</v>
      </c>
      <c r="D32" s="78">
        <v>20.325203048780487</v>
      </c>
      <c r="E32" s="78">
        <v>179.67479695121952</v>
      </c>
      <c r="G32" t="s">
        <v>5</v>
      </c>
      <c r="H32" t="s">
        <v>5</v>
      </c>
      <c r="I32" t="s">
        <v>5</v>
      </c>
      <c r="J32" t="s">
        <v>5</v>
      </c>
      <c r="K32" t="s">
        <v>5</v>
      </c>
      <c r="L32" t="s">
        <v>5</v>
      </c>
      <c r="M32" t="s">
        <v>5</v>
      </c>
    </row>
    <row r="33" spans="1:13" x14ac:dyDescent="0.2">
      <c r="A33">
        <v>32</v>
      </c>
      <c r="B33" s="20" t="s">
        <v>1289</v>
      </c>
      <c r="C33" s="67">
        <v>1</v>
      </c>
      <c r="D33" s="78">
        <v>20.898641379310344</v>
      </c>
      <c r="E33" s="78">
        <v>179.10135862068967</v>
      </c>
      <c r="G33" t="s">
        <v>5</v>
      </c>
      <c r="H33" t="s">
        <v>5</v>
      </c>
      <c r="I33" t="s">
        <v>5</v>
      </c>
      <c r="J33" t="s">
        <v>5</v>
      </c>
      <c r="K33" t="s">
        <v>5</v>
      </c>
      <c r="L33" t="s">
        <v>5</v>
      </c>
      <c r="M33" t="s">
        <v>5</v>
      </c>
    </row>
    <row r="34" spans="1:13" x14ac:dyDescent="0.2">
      <c r="A34">
        <v>33</v>
      </c>
      <c r="B34" s="20" t="s">
        <v>1290</v>
      </c>
      <c r="C34" s="67">
        <v>1</v>
      </c>
      <c r="D34" s="78">
        <v>13.88888875</v>
      </c>
      <c r="E34" s="78">
        <v>86.111111249999993</v>
      </c>
      <c r="G34">
        <v>14.6065945595927</v>
      </c>
      <c r="H34">
        <v>5.4622040489893699E-2</v>
      </c>
      <c r="I34">
        <v>2</v>
      </c>
      <c r="J34">
        <v>0.37395465635089797</v>
      </c>
      <c r="K34">
        <v>1.0079634888050699</v>
      </c>
      <c r="L34">
        <v>0.97096348518730402</v>
      </c>
      <c r="M34">
        <v>1.1658005798730799</v>
      </c>
    </row>
    <row r="35" spans="1:13" x14ac:dyDescent="0.2">
      <c r="A35">
        <v>34</v>
      </c>
      <c r="B35" s="20" t="s">
        <v>1291</v>
      </c>
      <c r="C35" s="67">
        <v>1</v>
      </c>
      <c r="D35" s="78">
        <v>17.636684126984129</v>
      </c>
      <c r="E35" s="78">
        <v>182.36331587301586</v>
      </c>
      <c r="G35">
        <v>14.449321233125399</v>
      </c>
      <c r="H35">
        <v>0.12540596128600301</v>
      </c>
      <c r="I35">
        <v>2</v>
      </c>
      <c r="J35">
        <v>0.867902092165455</v>
      </c>
      <c r="K35">
        <v>0.99711046141424997</v>
      </c>
      <c r="L35">
        <v>0.96050884727902397</v>
      </c>
      <c r="M35">
        <v>1.15324807597178</v>
      </c>
    </row>
    <row r="36" spans="1:13" x14ac:dyDescent="0.2">
      <c r="A36">
        <v>35</v>
      </c>
      <c r="B36" s="20" t="s">
        <v>1292</v>
      </c>
      <c r="C36" s="67">
        <v>1</v>
      </c>
      <c r="D36" s="78">
        <v>30.86419722222222</v>
      </c>
      <c r="E36" s="78">
        <v>69.135802777777783</v>
      </c>
      <c r="G36" t="s">
        <v>5</v>
      </c>
      <c r="H36" t="s">
        <v>5</v>
      </c>
      <c r="I36" t="s">
        <v>5</v>
      </c>
      <c r="J36" t="s">
        <v>5</v>
      </c>
      <c r="K36" t="s">
        <v>5</v>
      </c>
      <c r="L36" t="s">
        <v>5</v>
      </c>
      <c r="M36" t="s">
        <v>5</v>
      </c>
    </row>
    <row r="37" spans="1:13" x14ac:dyDescent="0.2">
      <c r="A37">
        <v>36</v>
      </c>
      <c r="B37" s="20" t="s">
        <v>1293</v>
      </c>
      <c r="C37" s="67">
        <v>1</v>
      </c>
      <c r="D37" s="78">
        <v>22.753128327645051</v>
      </c>
      <c r="E37" s="78">
        <v>177.24687167235496</v>
      </c>
      <c r="G37" t="s">
        <v>5</v>
      </c>
      <c r="H37" t="s">
        <v>5</v>
      </c>
      <c r="I37" t="s">
        <v>5</v>
      </c>
      <c r="J37" t="s">
        <v>5</v>
      </c>
      <c r="K37" t="s">
        <v>5</v>
      </c>
      <c r="L37" t="s">
        <v>5</v>
      </c>
      <c r="M37" t="s">
        <v>5</v>
      </c>
    </row>
    <row r="38" spans="1:13" x14ac:dyDescent="0.2">
      <c r="A38">
        <v>37</v>
      </c>
      <c r="B38" s="20" t="s">
        <v>1294</v>
      </c>
      <c r="C38" s="67">
        <v>1</v>
      </c>
      <c r="D38" s="78">
        <v>23.724792170818503</v>
      </c>
      <c r="E38" s="78">
        <v>176.27520782918151</v>
      </c>
      <c r="G38">
        <v>15.8948651573569</v>
      </c>
      <c r="H38">
        <v>4.23640388067466E-2</v>
      </c>
      <c r="I38">
        <v>2</v>
      </c>
      <c r="J38">
        <v>0.26652656935021901</v>
      </c>
      <c r="K38">
        <v>1.0968637263621299</v>
      </c>
      <c r="L38">
        <v>1.0566004010588399</v>
      </c>
      <c r="M38">
        <v>1.2686217134220099</v>
      </c>
    </row>
    <row r="39" spans="1:13" x14ac:dyDescent="0.2">
      <c r="A39">
        <v>38</v>
      </c>
      <c r="B39" s="20" t="s">
        <v>1295</v>
      </c>
      <c r="C39" s="67">
        <v>1</v>
      </c>
      <c r="D39" s="78">
        <v>13.495276518218624</v>
      </c>
      <c r="E39" s="78">
        <v>186.50472348178138</v>
      </c>
      <c r="G39" t="s">
        <v>5</v>
      </c>
      <c r="H39" t="s">
        <v>5</v>
      </c>
      <c r="I39" t="s">
        <v>5</v>
      </c>
      <c r="J39" t="s">
        <v>5</v>
      </c>
      <c r="K39" t="s">
        <v>5</v>
      </c>
      <c r="L39" t="s">
        <v>5</v>
      </c>
      <c r="M39" t="s">
        <v>5</v>
      </c>
    </row>
    <row r="40" spans="1:13" x14ac:dyDescent="0.2">
      <c r="A40">
        <v>39</v>
      </c>
      <c r="B40" s="20" t="s">
        <v>1296</v>
      </c>
      <c r="C40" s="67">
        <v>1</v>
      </c>
      <c r="D40" s="78">
        <v>21.097046202531647</v>
      </c>
      <c r="E40" s="78">
        <v>478.90295379746834</v>
      </c>
      <c r="G40">
        <v>15.105858681327399</v>
      </c>
      <c r="H40">
        <v>0.10869827215959001</v>
      </c>
      <c r="I40">
        <v>3</v>
      </c>
      <c r="J40">
        <v>0.71957691682865899</v>
      </c>
      <c r="K40">
        <v>1.04241642059049</v>
      </c>
      <c r="L40">
        <v>1.004151729695</v>
      </c>
      <c r="M40">
        <v>1.2056484992668499</v>
      </c>
    </row>
    <row r="41" spans="1:13" x14ac:dyDescent="0.2">
      <c r="A41">
        <v>40</v>
      </c>
      <c r="B41" s="20" t="s">
        <v>1297</v>
      </c>
      <c r="C41" s="67">
        <v>1</v>
      </c>
      <c r="D41" s="78">
        <v>18.601190290178575</v>
      </c>
      <c r="E41" s="78">
        <v>481.39880970982142</v>
      </c>
      <c r="G41">
        <v>14.849826231772299</v>
      </c>
      <c r="H41">
        <v>0.15489011731813901</v>
      </c>
      <c r="I41">
        <v>3</v>
      </c>
      <c r="J41">
        <v>1.0430432982895099</v>
      </c>
      <c r="K41">
        <v>1.02474828035096</v>
      </c>
      <c r="L41">
        <v>0.98713214593597798</v>
      </c>
      <c r="M41">
        <v>1.18521370339846</v>
      </c>
    </row>
    <row r="42" spans="1:13" x14ac:dyDescent="0.2">
      <c r="A42">
        <v>41</v>
      </c>
      <c r="B42" s="20" t="s">
        <v>1298</v>
      </c>
      <c r="C42" s="67">
        <v>1</v>
      </c>
      <c r="D42" s="78">
        <v>12.995451461988305</v>
      </c>
      <c r="E42" s="78">
        <v>187.0045485380117</v>
      </c>
      <c r="G42">
        <v>16.344247765938899</v>
      </c>
      <c r="H42">
        <v>0.23907609570357299</v>
      </c>
      <c r="I42">
        <v>2</v>
      </c>
      <c r="J42">
        <v>1.4627537414221301</v>
      </c>
      <c r="K42">
        <v>1.1278744633348501</v>
      </c>
      <c r="L42">
        <v>1.0864728057477799</v>
      </c>
      <c r="M42">
        <v>1.3044884244156301</v>
      </c>
    </row>
    <row r="43" spans="1:13" x14ac:dyDescent="0.2">
      <c r="A43">
        <v>42</v>
      </c>
      <c r="B43" s="20" t="s">
        <v>1299</v>
      </c>
      <c r="C43" s="67">
        <v>1</v>
      </c>
      <c r="D43" s="78">
        <v>20.202020000000001</v>
      </c>
      <c r="E43" s="78">
        <v>479.79798</v>
      </c>
      <c r="G43">
        <v>15.4778376967816</v>
      </c>
      <c r="H43">
        <v>9.5207104571012599E-2</v>
      </c>
      <c r="I43">
        <v>2</v>
      </c>
      <c r="J43">
        <v>0.61511889733027503</v>
      </c>
      <c r="K43">
        <v>1.06808573486151</v>
      </c>
      <c r="L43">
        <v>1.0288787829303301</v>
      </c>
      <c r="M43">
        <v>1.23533737370969</v>
      </c>
    </row>
    <row r="44" spans="1:13" x14ac:dyDescent="0.2">
      <c r="A44">
        <v>43</v>
      </c>
      <c r="B44" s="20" t="s">
        <v>1300</v>
      </c>
      <c r="C44" s="67">
        <v>1</v>
      </c>
      <c r="D44" s="78">
        <v>11.166945728643215</v>
      </c>
      <c r="E44" s="78">
        <v>188.83305427135679</v>
      </c>
      <c r="G44">
        <v>15.016155566805599</v>
      </c>
      <c r="H44">
        <v>8.0921440061122799E-2</v>
      </c>
      <c r="I44">
        <v>2</v>
      </c>
      <c r="J44">
        <v>0.53889585587409605</v>
      </c>
      <c r="K44">
        <v>1.0362262395800499</v>
      </c>
      <c r="L44">
        <v>0.99818877588308397</v>
      </c>
      <c r="M44">
        <v>1.19848899726936</v>
      </c>
    </row>
    <row r="45" spans="1:13" x14ac:dyDescent="0.2">
      <c r="A45">
        <v>44</v>
      </c>
      <c r="B45" s="20" t="s">
        <v>1301</v>
      </c>
      <c r="C45" s="67">
        <v>1</v>
      </c>
      <c r="D45" s="78">
        <v>23.724792170818503</v>
      </c>
      <c r="E45" s="78">
        <v>176.27520782918151</v>
      </c>
      <c r="G45">
        <v>14.913790309661699</v>
      </c>
      <c r="H45">
        <v>0.19424890735549799</v>
      </c>
      <c r="I45">
        <v>2</v>
      </c>
      <c r="J45">
        <v>1.30247846672255</v>
      </c>
      <c r="K45">
        <v>1.0291622767034001</v>
      </c>
      <c r="L45">
        <v>0.991384114712201</v>
      </c>
      <c r="M45">
        <v>1.19031888782665</v>
      </c>
    </row>
    <row r="46" spans="1:13" x14ac:dyDescent="0.2">
      <c r="A46">
        <v>45</v>
      </c>
      <c r="B46" s="20" t="s">
        <v>1302</v>
      </c>
      <c r="C46" s="67">
        <v>1</v>
      </c>
      <c r="D46" s="78">
        <v>16.260162439024391</v>
      </c>
      <c r="E46" s="78">
        <v>83.739837560975616</v>
      </c>
      <c r="G46">
        <v>15.2384083238854</v>
      </c>
      <c r="H46">
        <v>0.13482223896859599</v>
      </c>
      <c r="I46">
        <v>3</v>
      </c>
      <c r="J46">
        <v>0.88475276487550703</v>
      </c>
      <c r="K46">
        <v>1.05156333020091</v>
      </c>
      <c r="L46">
        <v>1.0129628774524999</v>
      </c>
      <c r="M46">
        <v>1.2162277242549699</v>
      </c>
    </row>
    <row r="47" spans="1:13" x14ac:dyDescent="0.2">
      <c r="A47">
        <v>46</v>
      </c>
      <c r="B47" s="20" t="s">
        <v>1303</v>
      </c>
      <c r="C47" s="67">
        <v>1</v>
      </c>
      <c r="D47" s="78">
        <v>15.360982949308756</v>
      </c>
      <c r="E47" s="78">
        <v>84.639017050691251</v>
      </c>
      <c r="G47" t="s">
        <v>5</v>
      </c>
      <c r="H47" t="s">
        <v>5</v>
      </c>
      <c r="I47" t="s">
        <v>5</v>
      </c>
      <c r="J47" t="s">
        <v>5</v>
      </c>
      <c r="K47" t="s">
        <v>5</v>
      </c>
      <c r="L47" t="s">
        <v>5</v>
      </c>
      <c r="M47" t="s">
        <v>5</v>
      </c>
    </row>
    <row r="48" spans="1:13" x14ac:dyDescent="0.2">
      <c r="A48">
        <v>47</v>
      </c>
      <c r="B48" s="20" t="s">
        <v>1304</v>
      </c>
      <c r="C48" s="67">
        <v>1</v>
      </c>
      <c r="D48" s="78">
        <v>20.202020000000001</v>
      </c>
      <c r="E48" s="78">
        <v>79.797979999999995</v>
      </c>
      <c r="G48">
        <v>15.9725658559796</v>
      </c>
      <c r="H48">
        <v>5.5081198335763797E-2</v>
      </c>
      <c r="I48">
        <v>2</v>
      </c>
      <c r="J48">
        <v>0.34484877904036398</v>
      </c>
      <c r="K48">
        <v>1.1022256515491899</v>
      </c>
      <c r="L48">
        <v>1.06176550239909</v>
      </c>
      <c r="M48">
        <v>1.2748232629441401</v>
      </c>
    </row>
    <row r="49" spans="1:13" x14ac:dyDescent="0.2">
      <c r="A49">
        <v>48</v>
      </c>
      <c r="B49" s="20" t="s">
        <v>1305</v>
      </c>
      <c r="C49" s="67">
        <v>1</v>
      </c>
      <c r="D49" s="78">
        <v>26.246718897637795</v>
      </c>
      <c r="E49" s="78">
        <v>73.753281102362209</v>
      </c>
      <c r="G49" t="s">
        <v>5</v>
      </c>
      <c r="H49" t="s">
        <v>5</v>
      </c>
      <c r="I49" t="s">
        <v>5</v>
      </c>
      <c r="J49" t="s">
        <v>5</v>
      </c>
      <c r="K49" t="s">
        <v>5</v>
      </c>
      <c r="L49" t="s">
        <v>5</v>
      </c>
      <c r="M49" t="s">
        <v>5</v>
      </c>
    </row>
    <row r="50" spans="1:13" x14ac:dyDescent="0.2">
      <c r="A50">
        <v>49</v>
      </c>
      <c r="B50" s="20" t="s">
        <v>1306</v>
      </c>
      <c r="C50" s="67">
        <v>1</v>
      </c>
      <c r="D50" s="78">
        <v>19.723865680473374</v>
      </c>
      <c r="E50" s="78">
        <v>80.276134319526619</v>
      </c>
      <c r="G50">
        <v>14.425548526018799</v>
      </c>
      <c r="H50">
        <v>8.3465911856197297E-2</v>
      </c>
      <c r="I50">
        <v>3</v>
      </c>
      <c r="J50">
        <v>0.57859783775745699</v>
      </c>
      <c r="K50">
        <v>0.99546996809489097</v>
      </c>
      <c r="L50">
        <v>0.95892857266741105</v>
      </c>
      <c r="M50">
        <v>1.1513506976597401</v>
      </c>
    </row>
    <row r="51" spans="1:13" x14ac:dyDescent="0.2">
      <c r="A51">
        <v>50</v>
      </c>
      <c r="B51" s="20" t="s">
        <v>1307</v>
      </c>
      <c r="C51" s="67">
        <v>1</v>
      </c>
      <c r="D51" s="78">
        <v>18.518518333333333</v>
      </c>
      <c r="E51" s="78">
        <v>81.481481666666667</v>
      </c>
      <c r="G51" t="s">
        <v>5</v>
      </c>
      <c r="H51" t="s">
        <v>5</v>
      </c>
      <c r="I51" t="s">
        <v>5</v>
      </c>
      <c r="J51" t="s">
        <v>5</v>
      </c>
      <c r="K51" t="s">
        <v>5</v>
      </c>
      <c r="L51" t="s">
        <v>5</v>
      </c>
      <c r="M51" t="s">
        <v>5</v>
      </c>
    </row>
    <row r="52" spans="1:13" x14ac:dyDescent="0.2">
      <c r="A52">
        <v>51</v>
      </c>
      <c r="B52" s="20" t="s">
        <v>1308</v>
      </c>
      <c r="C52" s="67">
        <v>1</v>
      </c>
      <c r="D52" s="78">
        <v>29.498524778761059</v>
      </c>
      <c r="E52" s="78">
        <v>70.501475221238934</v>
      </c>
      <c r="G52">
        <v>15.329099337825401</v>
      </c>
      <c r="H52">
        <v>9.3791337258303395E-2</v>
      </c>
      <c r="I52">
        <v>3</v>
      </c>
      <c r="J52">
        <v>0.61185158495821002</v>
      </c>
      <c r="K52">
        <v>1.05782168360706</v>
      </c>
      <c r="L52">
        <v>1.0189915012094699</v>
      </c>
      <c r="M52">
        <v>1.2234660737695799</v>
      </c>
    </row>
    <row r="53" spans="1:13" x14ac:dyDescent="0.2">
      <c r="A53">
        <v>52</v>
      </c>
      <c r="B53" s="20" t="s">
        <v>1309</v>
      </c>
      <c r="C53" s="67">
        <v>1</v>
      </c>
      <c r="D53" s="78">
        <v>22.988505517241379</v>
      </c>
      <c r="E53" s="78">
        <v>77.011494482758621</v>
      </c>
      <c r="G53" t="s">
        <v>5</v>
      </c>
      <c r="H53" t="s">
        <v>5</v>
      </c>
      <c r="I53" t="s">
        <v>5</v>
      </c>
      <c r="J53" t="s">
        <v>5</v>
      </c>
      <c r="K53" t="s">
        <v>5</v>
      </c>
      <c r="L53" t="s">
        <v>5</v>
      </c>
      <c r="M53" t="s">
        <v>5</v>
      </c>
    </row>
    <row r="54" spans="1:13" x14ac:dyDescent="0.2">
      <c r="A54">
        <v>53</v>
      </c>
      <c r="B54" s="20" t="s">
        <v>1310</v>
      </c>
      <c r="C54" s="67">
        <v>1</v>
      </c>
      <c r="D54" s="78">
        <v>15.948963157894738</v>
      </c>
      <c r="E54" s="78">
        <v>84.051036842105262</v>
      </c>
      <c r="G54">
        <v>13.9111480506847</v>
      </c>
      <c r="H54">
        <v>8.8395502289752001E-2</v>
      </c>
      <c r="I54">
        <v>3</v>
      </c>
      <c r="J54">
        <v>0.63542923968378895</v>
      </c>
      <c r="K54">
        <v>0.95997251551309104</v>
      </c>
      <c r="L54">
        <v>0.92473414930098996</v>
      </c>
      <c r="M54">
        <v>1.1102946958665201</v>
      </c>
    </row>
    <row r="55" spans="1:13" x14ac:dyDescent="0.2">
      <c r="A55">
        <v>54</v>
      </c>
      <c r="B55" s="20" t="s">
        <v>1311</v>
      </c>
      <c r="C55" s="67">
        <v>1</v>
      </c>
      <c r="D55" s="78">
        <v>18.315018131868133</v>
      </c>
      <c r="E55" s="78">
        <v>81.684981868131871</v>
      </c>
      <c r="G55">
        <v>14.1705003153899</v>
      </c>
      <c r="H55">
        <v>0.20791736864027299</v>
      </c>
      <c r="I55">
        <v>2</v>
      </c>
      <c r="J55">
        <v>1.4672549593359401</v>
      </c>
      <c r="K55">
        <v>0.97786974764993195</v>
      </c>
      <c r="L55">
        <v>0.94197441552471495</v>
      </c>
      <c r="M55">
        <v>1.1309944571524999</v>
      </c>
    </row>
    <row r="56" spans="1:13" x14ac:dyDescent="0.2">
      <c r="A56">
        <v>55</v>
      </c>
      <c r="B56" s="20" t="s">
        <v>1312</v>
      </c>
      <c r="C56" s="67">
        <v>1</v>
      </c>
      <c r="D56" s="78">
        <v>18.832391525423731</v>
      </c>
      <c r="E56" s="78">
        <v>81.167608474576269</v>
      </c>
      <c r="G56">
        <v>14.1045881435036</v>
      </c>
      <c r="H56">
        <v>0.17897957269322401</v>
      </c>
      <c r="I56">
        <v>2</v>
      </c>
      <c r="J56">
        <v>1.2689457563187401</v>
      </c>
      <c r="K56">
        <v>0.97332131834574198</v>
      </c>
      <c r="L56">
        <v>0.93759294851884001</v>
      </c>
      <c r="M56">
        <v>1.12573378890486</v>
      </c>
    </row>
    <row r="57" spans="1:13" x14ac:dyDescent="0.2">
      <c r="A57">
        <v>56</v>
      </c>
      <c r="B57" s="20" t="s">
        <v>1313</v>
      </c>
      <c r="C57" s="80">
        <v>2</v>
      </c>
      <c r="D57" s="79">
        <v>36.231883695652172</v>
      </c>
      <c r="E57" s="79">
        <v>63.768116304347828</v>
      </c>
      <c r="G57">
        <v>15.4931840136154</v>
      </c>
      <c r="H57">
        <v>0.15240676318605301</v>
      </c>
      <c r="I57">
        <v>2</v>
      </c>
      <c r="J57">
        <v>0.98370201407353197</v>
      </c>
      <c r="K57">
        <v>1.0691447446801801</v>
      </c>
      <c r="L57">
        <v>1.02989891895293</v>
      </c>
      <c r="M57">
        <v>1.2365622139687</v>
      </c>
    </row>
    <row r="58" spans="1:13" x14ac:dyDescent="0.2">
      <c r="A58">
        <v>57</v>
      </c>
      <c r="B58" s="20" t="s">
        <v>1314</v>
      </c>
      <c r="C58" s="67">
        <v>1</v>
      </c>
      <c r="D58" s="78">
        <v>23.474178169014085</v>
      </c>
      <c r="E58" s="78">
        <v>76.525821830985919</v>
      </c>
      <c r="G58">
        <v>14.097053925487</v>
      </c>
      <c r="H58">
        <v>0.169183012254112</v>
      </c>
      <c r="I58">
        <v>2</v>
      </c>
      <c r="J58">
        <v>1.2001302764986601</v>
      </c>
      <c r="K58">
        <v>0.97280140135575099</v>
      </c>
      <c r="L58">
        <v>0.93709211647659296</v>
      </c>
      <c r="M58">
        <v>1.1251324580678399</v>
      </c>
    </row>
    <row r="59" spans="1:13" x14ac:dyDescent="0.2">
      <c r="A59">
        <v>58</v>
      </c>
      <c r="B59" s="20" t="s">
        <v>1315</v>
      </c>
      <c r="C59" s="67">
        <v>1</v>
      </c>
      <c r="D59" s="78">
        <v>16.339869117647059</v>
      </c>
      <c r="E59" s="78">
        <v>83.660130882352945</v>
      </c>
      <c r="G59">
        <v>14.0103238630614</v>
      </c>
      <c r="H59">
        <v>9.6603135794181796E-2</v>
      </c>
      <c r="I59">
        <v>2</v>
      </c>
      <c r="J59">
        <v>0.68951393799595795</v>
      </c>
      <c r="K59">
        <v>0.96681638301693695</v>
      </c>
      <c r="L59">
        <v>0.931326794290118</v>
      </c>
      <c r="M59">
        <v>1.1182102451827101</v>
      </c>
    </row>
    <row r="60" spans="1:13" x14ac:dyDescent="0.2">
      <c r="A60">
        <v>59</v>
      </c>
      <c r="B60" s="20" t="s">
        <v>1316</v>
      </c>
      <c r="C60" s="67">
        <v>1</v>
      </c>
      <c r="D60" s="78">
        <v>37.878787499999994</v>
      </c>
      <c r="E60" s="78">
        <v>62.121212500000006</v>
      </c>
      <c r="G60" t="s">
        <v>5</v>
      </c>
      <c r="H60" t="s">
        <v>5</v>
      </c>
      <c r="I60" t="s">
        <v>5</v>
      </c>
      <c r="J60" t="s">
        <v>5</v>
      </c>
      <c r="K60" t="s">
        <v>5</v>
      </c>
      <c r="L60" t="s">
        <v>5</v>
      </c>
      <c r="M60" t="s">
        <v>5</v>
      </c>
    </row>
    <row r="61" spans="1:13" x14ac:dyDescent="0.2">
      <c r="A61">
        <v>60</v>
      </c>
      <c r="B61" s="20" t="s">
        <v>1317</v>
      </c>
      <c r="C61" s="67">
        <v>1</v>
      </c>
      <c r="D61" s="78">
        <v>16.260162439024391</v>
      </c>
      <c r="E61" s="78">
        <v>83.739837560975616</v>
      </c>
      <c r="G61">
        <v>14.2085943112553</v>
      </c>
      <c r="H61">
        <v>0.19846643189577401</v>
      </c>
      <c r="I61">
        <v>2</v>
      </c>
      <c r="J61">
        <v>1.39680553577745</v>
      </c>
      <c r="K61">
        <v>0.98049851623924</v>
      </c>
      <c r="L61">
        <v>0.94450668811154304</v>
      </c>
      <c r="M61">
        <v>1.13403486484564</v>
      </c>
    </row>
    <row r="62" spans="1:13" x14ac:dyDescent="0.2">
      <c r="A62">
        <v>61</v>
      </c>
      <c r="B62" s="20" t="s">
        <v>1318</v>
      </c>
      <c r="C62" s="67">
        <v>1</v>
      </c>
      <c r="D62" s="78">
        <v>26.6666664</v>
      </c>
      <c r="E62" s="78">
        <v>73.333333600000003</v>
      </c>
      <c r="G62">
        <v>14.2035222031262</v>
      </c>
      <c r="H62">
        <v>0.133457686981514</v>
      </c>
      <c r="I62">
        <v>2</v>
      </c>
      <c r="J62">
        <v>0.93960980292719098</v>
      </c>
      <c r="K62">
        <v>0.98014850311437796</v>
      </c>
      <c r="L62">
        <v>0.94416952315730396</v>
      </c>
      <c r="M62">
        <v>1.13363004313488</v>
      </c>
    </row>
    <row r="63" spans="1:13" x14ac:dyDescent="0.2">
      <c r="A63">
        <v>62</v>
      </c>
      <c r="B63" s="20" t="s">
        <v>1319</v>
      </c>
      <c r="C63" s="67">
        <v>1</v>
      </c>
      <c r="D63" s="78">
        <v>18.467220498614957</v>
      </c>
      <c r="E63" s="78">
        <v>181.53277950138505</v>
      </c>
      <c r="G63" t="s">
        <v>5</v>
      </c>
      <c r="H63" t="s">
        <v>5</v>
      </c>
      <c r="I63" t="s">
        <v>5</v>
      </c>
      <c r="J63" t="s">
        <v>5</v>
      </c>
      <c r="K63" t="s">
        <v>5</v>
      </c>
      <c r="L63" t="s">
        <v>5</v>
      </c>
      <c r="M63" t="s">
        <v>5</v>
      </c>
    </row>
    <row r="64" spans="1:13" x14ac:dyDescent="0.2">
      <c r="A64">
        <v>63</v>
      </c>
      <c r="B64" s="20" t="s">
        <v>1320</v>
      </c>
      <c r="C64" s="67">
        <v>1</v>
      </c>
      <c r="D64" s="78">
        <v>35.460992553191488</v>
      </c>
      <c r="E64" s="78">
        <v>64.539007446808512</v>
      </c>
      <c r="G64">
        <v>14.357747351397499</v>
      </c>
      <c r="H64">
        <v>0.10418187926571</v>
      </c>
      <c r="I64">
        <v>3</v>
      </c>
      <c r="J64">
        <v>0.72561437888492297</v>
      </c>
      <c r="K64">
        <v>0.99079118357482499</v>
      </c>
      <c r="L64">
        <v>0.95442153548352504</v>
      </c>
      <c r="M64">
        <v>1.14593926186154</v>
      </c>
    </row>
    <row r="65" spans="1:13" x14ac:dyDescent="0.2">
      <c r="A65">
        <v>64</v>
      </c>
      <c r="B65" s="20" t="s">
        <v>1321</v>
      </c>
      <c r="C65" s="67">
        <v>1</v>
      </c>
      <c r="D65" s="78">
        <v>28.01120420168067</v>
      </c>
      <c r="E65" s="78">
        <v>71.98879579831933</v>
      </c>
      <c r="G65" t="s">
        <v>5</v>
      </c>
      <c r="H65" t="s">
        <v>5</v>
      </c>
      <c r="I65" t="s">
        <v>5</v>
      </c>
      <c r="J65" t="s">
        <v>5</v>
      </c>
      <c r="K65" t="s">
        <v>5</v>
      </c>
      <c r="L65" t="s">
        <v>5</v>
      </c>
      <c r="M65" t="s">
        <v>5</v>
      </c>
    </row>
    <row r="66" spans="1:13" x14ac:dyDescent="0.2">
      <c r="A66">
        <v>65</v>
      </c>
      <c r="B66" s="20" t="s">
        <v>1322</v>
      </c>
      <c r="C66" s="67">
        <v>1</v>
      </c>
      <c r="D66" s="78">
        <v>25.445292366412215</v>
      </c>
      <c r="E66" s="78">
        <v>74.554707633587782</v>
      </c>
      <c r="G66">
        <v>14.0007446918301</v>
      </c>
      <c r="H66">
        <v>0.1081509767354</v>
      </c>
      <c r="I66">
        <v>2</v>
      </c>
      <c r="J66">
        <v>0.77246588746461098</v>
      </c>
      <c r="K66">
        <v>0.96615534906992995</v>
      </c>
      <c r="L66">
        <v>0.93069002536729295</v>
      </c>
      <c r="M66">
        <v>1.1174456998719999</v>
      </c>
    </row>
    <row r="67" spans="1:13" x14ac:dyDescent="0.2">
      <c r="A67">
        <v>66</v>
      </c>
      <c r="B67" s="20" t="s">
        <v>1323</v>
      </c>
      <c r="C67" s="81">
        <v>2</v>
      </c>
      <c r="D67" s="79">
        <v>30.581039449541283</v>
      </c>
      <c r="E67" s="79">
        <v>69.418960550458721</v>
      </c>
      <c r="G67" t="s">
        <v>5</v>
      </c>
      <c r="H67" t="s">
        <v>5</v>
      </c>
      <c r="I67" t="s">
        <v>5</v>
      </c>
      <c r="J67" t="s">
        <v>5</v>
      </c>
      <c r="K67" t="s">
        <v>5</v>
      </c>
      <c r="L67" t="s">
        <v>5</v>
      </c>
      <c r="M67" t="s">
        <v>5</v>
      </c>
    </row>
    <row r="68" spans="1:13" x14ac:dyDescent="0.2">
      <c r="A68">
        <v>67</v>
      </c>
      <c r="B68" s="20" t="s">
        <v>1324</v>
      </c>
      <c r="C68" s="67">
        <v>1</v>
      </c>
      <c r="D68" s="78">
        <v>28.490028205128205</v>
      </c>
      <c r="E68" s="78">
        <v>71.509971794871802</v>
      </c>
      <c r="G68">
        <v>14.165113952789699</v>
      </c>
      <c r="H68">
        <v>1.87406085930381E-2</v>
      </c>
      <c r="I68">
        <v>2</v>
      </c>
      <c r="J68">
        <v>0.132301149538915</v>
      </c>
      <c r="K68">
        <v>0.97749804863300405</v>
      </c>
      <c r="L68">
        <v>0.94161636071724797</v>
      </c>
      <c r="M68">
        <v>1.1305645537539299</v>
      </c>
    </row>
    <row r="69" spans="1:13" x14ac:dyDescent="0.2">
      <c r="A69">
        <v>68</v>
      </c>
      <c r="B69" s="20" t="s">
        <v>1325</v>
      </c>
      <c r="C69" s="67">
        <v>1</v>
      </c>
      <c r="D69" s="78">
        <v>27.777777499999999</v>
      </c>
      <c r="E69" s="78">
        <v>72.222222500000001</v>
      </c>
      <c r="G69">
        <v>14.151440880216599</v>
      </c>
      <c r="H69">
        <v>0.116893411319876</v>
      </c>
      <c r="I69">
        <v>3</v>
      </c>
      <c r="J69">
        <v>0.82601773423150504</v>
      </c>
      <c r="K69">
        <v>0.97655450509332398</v>
      </c>
      <c r="L69">
        <v>0.94070745247415299</v>
      </c>
      <c r="M69">
        <v>1.1294732606486599</v>
      </c>
    </row>
    <row r="70" spans="1:13" x14ac:dyDescent="0.2">
      <c r="A70">
        <v>69</v>
      </c>
      <c r="B70" s="20" t="s">
        <v>1326</v>
      </c>
      <c r="C70" s="80">
        <v>2</v>
      </c>
      <c r="D70" s="79">
        <v>28.01120420168067</v>
      </c>
      <c r="E70" s="79">
        <v>71.98879579831933</v>
      </c>
      <c r="G70" t="s">
        <v>5</v>
      </c>
      <c r="H70" t="s">
        <v>5</v>
      </c>
      <c r="I70" t="s">
        <v>5</v>
      </c>
      <c r="J70" t="s">
        <v>5</v>
      </c>
      <c r="K70" t="s">
        <v>5</v>
      </c>
      <c r="L70" t="s">
        <v>5</v>
      </c>
      <c r="M70" t="s">
        <v>5</v>
      </c>
    </row>
    <row r="71" spans="1:13" x14ac:dyDescent="0.2">
      <c r="A71">
        <v>70</v>
      </c>
      <c r="B71" s="20" t="s">
        <v>1327</v>
      </c>
      <c r="C71" s="67">
        <v>1</v>
      </c>
      <c r="D71" s="78">
        <v>31.746031428571428</v>
      </c>
      <c r="E71" s="78">
        <v>68.253968571428572</v>
      </c>
      <c r="G71">
        <v>15.026281049474401</v>
      </c>
      <c r="H71">
        <v>0.13518822157070001</v>
      </c>
      <c r="I71">
        <v>3</v>
      </c>
      <c r="J71">
        <v>0.89967851077448502</v>
      </c>
      <c r="K71">
        <v>1.0369249730729899</v>
      </c>
      <c r="L71">
        <v>0.99886186048889103</v>
      </c>
      <c r="M71">
        <v>1.19929714550122</v>
      </c>
    </row>
    <row r="72" spans="1:13" x14ac:dyDescent="0.2">
      <c r="A72">
        <v>71</v>
      </c>
      <c r="B72" s="20" t="s">
        <v>1328</v>
      </c>
      <c r="C72" s="67">
        <v>1</v>
      </c>
      <c r="D72" s="78">
        <v>15.151515</v>
      </c>
      <c r="E72" s="78">
        <v>84.848484999999997</v>
      </c>
      <c r="G72">
        <v>14.0023999261455</v>
      </c>
      <c r="H72">
        <v>0.13856720690923599</v>
      </c>
      <c r="I72">
        <v>2</v>
      </c>
      <c r="J72">
        <v>0.98959612380804396</v>
      </c>
      <c r="K72">
        <v>0.96626957252896295</v>
      </c>
      <c r="L72">
        <v>0.93080005594786897</v>
      </c>
      <c r="M72">
        <v>1.11757780959249</v>
      </c>
    </row>
    <row r="73" spans="1:13" x14ac:dyDescent="0.2">
      <c r="A73">
        <v>72</v>
      </c>
      <c r="B73" s="20" t="s">
        <v>1329</v>
      </c>
      <c r="C73" s="67">
        <v>1</v>
      </c>
      <c r="D73" s="78">
        <v>21.436227009646302</v>
      </c>
      <c r="E73" s="78">
        <v>178.5637729903537</v>
      </c>
      <c r="G73" t="s">
        <v>5</v>
      </c>
      <c r="H73" t="s">
        <v>5</v>
      </c>
      <c r="I73" t="s">
        <v>5</v>
      </c>
      <c r="J73" t="s">
        <v>5</v>
      </c>
      <c r="K73" t="s">
        <v>5</v>
      </c>
      <c r="L73" t="s">
        <v>5</v>
      </c>
      <c r="M73" t="s">
        <v>5</v>
      </c>
    </row>
    <row r="74" spans="1:13" x14ac:dyDescent="0.2">
      <c r="A74">
        <v>73</v>
      </c>
      <c r="B74" s="20" t="s">
        <v>1330</v>
      </c>
      <c r="C74" s="80">
        <v>2</v>
      </c>
      <c r="D74" s="79">
        <v>14.947682959641254</v>
      </c>
      <c r="E74" s="79">
        <v>85.052317040358744</v>
      </c>
      <c r="G74">
        <v>15.5744328043597</v>
      </c>
      <c r="H74">
        <v>7.73097738476895E-2</v>
      </c>
      <c r="I74">
        <v>2</v>
      </c>
      <c r="J74">
        <v>0.49638901665843299</v>
      </c>
      <c r="K74">
        <v>1.0747515145707101</v>
      </c>
      <c r="L74">
        <v>1.0352998773150199</v>
      </c>
      <c r="M74">
        <v>1.2430469484478699</v>
      </c>
    </row>
    <row r="75" spans="1:13" x14ac:dyDescent="0.2">
      <c r="A75">
        <v>74</v>
      </c>
      <c r="B75" s="20" t="s">
        <v>1331</v>
      </c>
      <c r="C75" s="67">
        <v>1</v>
      </c>
      <c r="D75" s="78">
        <v>13.149243786982247</v>
      </c>
      <c r="E75" s="78">
        <v>186.85075621301775</v>
      </c>
      <c r="G75">
        <v>15.326296062116899</v>
      </c>
      <c r="H75">
        <v>0.153998713118015</v>
      </c>
      <c r="I75">
        <v>2</v>
      </c>
      <c r="J75">
        <v>1.0048005890912199</v>
      </c>
      <c r="K75">
        <v>1.0576282367668901</v>
      </c>
      <c r="L75">
        <v>1.0188051553544699</v>
      </c>
      <c r="M75">
        <v>1.2232423350717501</v>
      </c>
    </row>
    <row r="76" spans="1:13" x14ac:dyDescent="0.2">
      <c r="A76">
        <v>75</v>
      </c>
      <c r="B76" s="20" t="s">
        <v>1332</v>
      </c>
      <c r="C76" s="67">
        <v>1</v>
      </c>
      <c r="D76" s="78">
        <v>14.430014285714284</v>
      </c>
      <c r="E76" s="78">
        <v>185.56998571428571</v>
      </c>
      <c r="G76" t="s">
        <v>5</v>
      </c>
      <c r="H76" t="s">
        <v>5</v>
      </c>
      <c r="I76" t="s">
        <v>5</v>
      </c>
      <c r="J76" t="s">
        <v>5</v>
      </c>
      <c r="K76" t="s">
        <v>5</v>
      </c>
      <c r="L76" t="s">
        <v>5</v>
      </c>
      <c r="M76" t="s">
        <v>5</v>
      </c>
    </row>
    <row r="77" spans="1:13" x14ac:dyDescent="0.2">
      <c r="A77">
        <v>76</v>
      </c>
      <c r="B77" s="20" t="s">
        <v>1333</v>
      </c>
      <c r="C77" s="67">
        <v>1</v>
      </c>
      <c r="D77" s="78">
        <v>13.550135365853658</v>
      </c>
      <c r="E77" s="78">
        <v>186.44986463414634</v>
      </c>
      <c r="G77" t="s">
        <v>5</v>
      </c>
      <c r="H77" t="s">
        <v>5</v>
      </c>
      <c r="I77" t="s">
        <v>5</v>
      </c>
      <c r="J77" t="s">
        <v>5</v>
      </c>
      <c r="K77" t="s">
        <v>5</v>
      </c>
      <c r="L77" t="s">
        <v>5</v>
      </c>
      <c r="M77" t="s">
        <v>5</v>
      </c>
    </row>
    <row r="78" spans="1:13" x14ac:dyDescent="0.2">
      <c r="A78">
        <v>77</v>
      </c>
      <c r="B78" s="20" t="s">
        <v>1334</v>
      </c>
      <c r="C78" s="67">
        <v>1</v>
      </c>
      <c r="D78" s="78">
        <v>18.018017837837839</v>
      </c>
      <c r="E78" s="78">
        <v>81.981982162162154</v>
      </c>
      <c r="G78">
        <v>16.430437364561101</v>
      </c>
      <c r="H78">
        <v>0.111831378667528</v>
      </c>
      <c r="I78">
        <v>2</v>
      </c>
      <c r="J78">
        <v>0.68063543401916804</v>
      </c>
      <c r="K78">
        <v>1.1338221856579001</v>
      </c>
      <c r="L78">
        <v>1.0922022009687899</v>
      </c>
      <c r="M78">
        <v>1.3113675010986099</v>
      </c>
    </row>
    <row r="79" spans="1:13" x14ac:dyDescent="0.2">
      <c r="A79">
        <v>78</v>
      </c>
      <c r="B79" s="20" t="s">
        <v>1335</v>
      </c>
      <c r="C79" s="67">
        <v>1</v>
      </c>
      <c r="D79" s="78">
        <v>21.857923278688524</v>
      </c>
      <c r="E79" s="78">
        <v>178.14207672131147</v>
      </c>
      <c r="G79" t="s">
        <v>5</v>
      </c>
      <c r="H79" t="s">
        <v>5</v>
      </c>
      <c r="I79" t="s">
        <v>5</v>
      </c>
      <c r="J79" t="s">
        <v>5</v>
      </c>
      <c r="K79" t="s">
        <v>5</v>
      </c>
      <c r="L79" t="s">
        <v>5</v>
      </c>
      <c r="M79" t="s">
        <v>5</v>
      </c>
    </row>
    <row r="80" spans="1:13" x14ac:dyDescent="0.2">
      <c r="A80">
        <v>79</v>
      </c>
      <c r="B80" s="20" t="s">
        <v>1336</v>
      </c>
      <c r="C80" s="67">
        <v>1</v>
      </c>
      <c r="D80" s="78">
        <v>20.387359633027522</v>
      </c>
      <c r="E80" s="78">
        <v>179.61264036697247</v>
      </c>
      <c r="G80">
        <v>15.2543475452393</v>
      </c>
      <c r="H80">
        <v>0.14139059410232199</v>
      </c>
      <c r="I80">
        <v>3</v>
      </c>
      <c r="J80">
        <v>0.92688719516193296</v>
      </c>
      <c r="K80">
        <v>1.0526632548342101</v>
      </c>
      <c r="L80">
        <v>1.0140224264016999</v>
      </c>
      <c r="M80">
        <v>1.21749988618301</v>
      </c>
    </row>
    <row r="81" spans="1:13" x14ac:dyDescent="0.2">
      <c r="A81">
        <v>80</v>
      </c>
      <c r="B81" s="20" t="s">
        <v>1337</v>
      </c>
      <c r="C81" s="67">
        <v>1</v>
      </c>
      <c r="D81" s="78">
        <v>20.263424316109422</v>
      </c>
      <c r="E81" s="78">
        <v>179.73657568389058</v>
      </c>
      <c r="G81" t="s">
        <v>5</v>
      </c>
      <c r="H81" t="s">
        <v>5</v>
      </c>
      <c r="I81" t="s">
        <v>5</v>
      </c>
      <c r="J81" t="s">
        <v>5</v>
      </c>
      <c r="K81" t="s">
        <v>5</v>
      </c>
      <c r="L81" t="s">
        <v>5</v>
      </c>
      <c r="M81" t="s">
        <v>5</v>
      </c>
    </row>
    <row r="82" spans="1:13" x14ac:dyDescent="0.2">
      <c r="A82">
        <v>81</v>
      </c>
      <c r="B82" s="20" t="s">
        <v>1338</v>
      </c>
      <c r="C82" s="67">
        <v>1</v>
      </c>
      <c r="D82" s="78">
        <v>19.047618857142858</v>
      </c>
      <c r="E82" s="78">
        <v>180.95238114285715</v>
      </c>
      <c r="G82" t="s">
        <v>5</v>
      </c>
      <c r="H82" t="s">
        <v>5</v>
      </c>
      <c r="I82" t="s">
        <v>5</v>
      </c>
      <c r="J82" t="s">
        <v>5</v>
      </c>
      <c r="K82" t="s">
        <v>5</v>
      </c>
      <c r="L82" t="s">
        <v>5</v>
      </c>
      <c r="M82" t="s">
        <v>5</v>
      </c>
    </row>
    <row r="83" spans="1:13" x14ac:dyDescent="0.2">
      <c r="A83">
        <v>82</v>
      </c>
      <c r="B83" s="20" t="s">
        <v>1339</v>
      </c>
      <c r="C83" s="67">
        <v>1</v>
      </c>
      <c r="D83" s="78">
        <v>13.661202049180329</v>
      </c>
      <c r="E83" s="78">
        <v>86.338797950819668</v>
      </c>
      <c r="G83" t="s">
        <v>5</v>
      </c>
      <c r="H83" t="s">
        <v>5</v>
      </c>
      <c r="I83" t="s">
        <v>5</v>
      </c>
      <c r="J83" t="s">
        <v>5</v>
      </c>
      <c r="K83" t="s">
        <v>5</v>
      </c>
      <c r="L83" t="s">
        <v>5</v>
      </c>
      <c r="M83" t="s">
        <v>5</v>
      </c>
    </row>
    <row r="84" spans="1:13" x14ac:dyDescent="0.2">
      <c r="A84">
        <v>83</v>
      </c>
      <c r="B84" s="20" t="s">
        <v>1340</v>
      </c>
      <c r="C84" s="67">
        <v>1</v>
      </c>
      <c r="D84" s="78">
        <v>18.726591573033705</v>
      </c>
      <c r="E84" s="78">
        <v>81.273408426966299</v>
      </c>
      <c r="G84">
        <v>15.1254295307925</v>
      </c>
      <c r="H84">
        <v>0.16213409525223399</v>
      </c>
      <c r="I84">
        <v>2</v>
      </c>
      <c r="J84">
        <v>1.07193051887988</v>
      </c>
      <c r="K84">
        <v>1.0437669545308501</v>
      </c>
      <c r="L84">
        <v>1.0054526886644</v>
      </c>
      <c r="M84">
        <v>1.2072105134353099</v>
      </c>
    </row>
    <row r="85" spans="1:13" x14ac:dyDescent="0.2">
      <c r="A85">
        <v>84</v>
      </c>
      <c r="B85" s="20" t="s">
        <v>1341</v>
      </c>
      <c r="C85" s="80">
        <v>2</v>
      </c>
      <c r="D85" s="79">
        <v>14.306151502145921</v>
      </c>
      <c r="E85" s="79">
        <v>85.693848497854077</v>
      </c>
      <c r="G85">
        <v>15.481415093397199</v>
      </c>
      <c r="H85">
        <v>0.13771545597575</v>
      </c>
      <c r="I85">
        <v>2</v>
      </c>
      <c r="J85">
        <v>0.88955341062126103</v>
      </c>
      <c r="K85">
        <v>1.06833260179266</v>
      </c>
      <c r="L85">
        <v>1.02911658794858</v>
      </c>
      <c r="M85">
        <v>1.2356228975552299</v>
      </c>
    </row>
    <row r="86" spans="1:13" x14ac:dyDescent="0.2">
      <c r="A86">
        <v>85</v>
      </c>
      <c r="B86" s="20" t="s">
        <v>659</v>
      </c>
      <c r="C86" s="20">
        <v>1</v>
      </c>
      <c r="D86" s="78">
        <v>12.143290710382514</v>
      </c>
      <c r="E86" s="78">
        <v>187.8567092896175</v>
      </c>
      <c r="G86">
        <v>12.5292394014617</v>
      </c>
      <c r="H86">
        <v>0.15563891644741401</v>
      </c>
      <c r="I86">
        <v>3</v>
      </c>
      <c r="J86">
        <v>1.2422056236650501</v>
      </c>
      <c r="K86">
        <v>0.86461055707727097</v>
      </c>
      <c r="L86">
        <v>0.83287270734846597</v>
      </c>
      <c r="M86">
        <v>1</v>
      </c>
    </row>
    <row r="87" spans="1:13" x14ac:dyDescent="0.2">
      <c r="B87" t="s">
        <v>1434</v>
      </c>
      <c r="G87" t="s">
        <v>5</v>
      </c>
      <c r="H87" t="s">
        <v>5</v>
      </c>
      <c r="I87" t="s">
        <v>5</v>
      </c>
      <c r="J87" t="s">
        <v>5</v>
      </c>
      <c r="K87" t="s">
        <v>5</v>
      </c>
      <c r="L87" t="s">
        <v>5</v>
      </c>
    </row>
    <row r="88" spans="1:13" x14ac:dyDescent="0.2">
      <c r="B88" t="s">
        <v>1429</v>
      </c>
      <c r="G88">
        <v>12.0327070079443</v>
      </c>
      <c r="H88">
        <v>0.20105685964933701</v>
      </c>
      <c r="I88">
        <v>3</v>
      </c>
      <c r="J88">
        <v>1.67091959869541</v>
      </c>
      <c r="K88">
        <v>0.83034613482384201</v>
      </c>
      <c r="L88">
        <v>9.6261656063554205E-2</v>
      </c>
    </row>
    <row r="89" spans="1:13" x14ac:dyDescent="0.2">
      <c r="B89" t="s">
        <v>1430</v>
      </c>
      <c r="G89" t="s">
        <v>5</v>
      </c>
      <c r="H89" t="s">
        <v>5</v>
      </c>
      <c r="I89" t="s">
        <v>5</v>
      </c>
      <c r="J89" t="s">
        <v>5</v>
      </c>
      <c r="K89" t="s">
        <v>5</v>
      </c>
      <c r="L89" t="s">
        <v>5</v>
      </c>
    </row>
    <row r="90" spans="1:13" x14ac:dyDescent="0.2">
      <c r="B90" t="s">
        <v>1431</v>
      </c>
      <c r="G90">
        <v>15.043402540287101</v>
      </c>
      <c r="H90">
        <v>2.26376857026475E-2</v>
      </c>
      <c r="I90">
        <v>2</v>
      </c>
      <c r="J90">
        <v>0.15048248321496799</v>
      </c>
      <c r="K90">
        <v>1.0381064830781199</v>
      </c>
      <c r="L90">
        <v>0.120347220322296</v>
      </c>
    </row>
    <row r="91" spans="1:13" x14ac:dyDescent="0.2">
      <c r="B91" t="s">
        <v>1432</v>
      </c>
      <c r="G91">
        <v>16.816089846413298</v>
      </c>
      <c r="H91">
        <v>0.243192262704581</v>
      </c>
      <c r="I91">
        <v>3</v>
      </c>
      <c r="J91">
        <v>1.44618793623092</v>
      </c>
      <c r="K91">
        <v>1.16043507064544</v>
      </c>
      <c r="L91">
        <v>0.13452871877130601</v>
      </c>
    </row>
    <row r="92" spans="1:13" x14ac:dyDescent="0.2">
      <c r="B92" t="s">
        <v>1433</v>
      </c>
      <c r="G92">
        <v>18.2642738898247</v>
      </c>
      <c r="H92">
        <v>0.23067279159640899</v>
      </c>
      <c r="I92">
        <v>3</v>
      </c>
      <c r="J92">
        <v>1.2629726918677</v>
      </c>
      <c r="K92">
        <v>1.2603705234214699</v>
      </c>
      <c r="L92">
        <v>0.146114191118598</v>
      </c>
    </row>
    <row r="93" spans="1:13" x14ac:dyDescent="0.2">
      <c r="B93" t="s">
        <v>1631</v>
      </c>
      <c r="G93">
        <v>14.491194097624099</v>
      </c>
      <c r="H93">
        <v>0.16829594455595201</v>
      </c>
      <c r="I93">
        <v>3</v>
      </c>
      <c r="J93">
        <v>1.1613669889601701</v>
      </c>
      <c r="K93">
        <v>1</v>
      </c>
      <c r="L93">
        <v>0.115929552780993</v>
      </c>
    </row>
    <row r="94" spans="1:13" x14ac:dyDescent="0.2">
      <c r="A94" t="s">
        <v>1640</v>
      </c>
      <c r="B94">
        <v>62.8</v>
      </c>
      <c r="F94" t="s">
        <v>1648</v>
      </c>
      <c r="G94">
        <f>COUNTIF(G2:G86,"NA")</f>
        <v>23</v>
      </c>
      <c r="H94"/>
      <c r="I94"/>
      <c r="J94"/>
    </row>
    <row r="95" spans="1:13" x14ac:dyDescent="0.2">
      <c r="B95">
        <v>63</v>
      </c>
      <c r="G95"/>
      <c r="H95"/>
      <c r="I95"/>
      <c r="J95"/>
    </row>
    <row r="96" spans="1:13" x14ac:dyDescent="0.2">
      <c r="B96">
        <v>55.2</v>
      </c>
      <c r="G96"/>
      <c r="H96"/>
      <c r="I96"/>
      <c r="J96"/>
    </row>
    <row r="97" spans="7:10" x14ac:dyDescent="0.2">
      <c r="G97"/>
      <c r="H97"/>
      <c r="I97"/>
      <c r="J97"/>
    </row>
    <row r="98" spans="7:10" x14ac:dyDescent="0.2">
      <c r="G98"/>
      <c r="H98"/>
      <c r="I98"/>
      <c r="J98"/>
    </row>
    <row r="99" spans="7:10" x14ac:dyDescent="0.2">
      <c r="G99"/>
      <c r="H99"/>
      <c r="I99"/>
      <c r="J99"/>
    </row>
    <row r="100" spans="7:10" x14ac:dyDescent="0.2">
      <c r="G100"/>
      <c r="H100"/>
      <c r="I100"/>
      <c r="J100"/>
    </row>
    <row r="101" spans="7:10" x14ac:dyDescent="0.2">
      <c r="G101"/>
      <c r="H101"/>
      <c r="I101"/>
      <c r="J101"/>
    </row>
    <row r="102" spans="7:10" x14ac:dyDescent="0.2">
      <c r="G102"/>
      <c r="H102"/>
      <c r="I102"/>
      <c r="J102"/>
    </row>
    <row r="103" spans="7:10" x14ac:dyDescent="0.2">
      <c r="G103"/>
      <c r="H103"/>
      <c r="I103"/>
      <c r="J103"/>
    </row>
    <row r="104" spans="7:10" x14ac:dyDescent="0.2">
      <c r="G104"/>
      <c r="H104"/>
      <c r="I104"/>
      <c r="J104"/>
    </row>
    <row r="105" spans="7:10" x14ac:dyDescent="0.2">
      <c r="G105"/>
      <c r="H105"/>
      <c r="I105"/>
      <c r="J105"/>
    </row>
    <row r="106" spans="7:10" x14ac:dyDescent="0.2">
      <c r="G106"/>
      <c r="H106"/>
      <c r="I106"/>
      <c r="J106"/>
    </row>
    <row r="107" spans="7:10" x14ac:dyDescent="0.2">
      <c r="G107"/>
      <c r="H107"/>
      <c r="I107"/>
      <c r="J107"/>
    </row>
    <row r="108" spans="7:10" x14ac:dyDescent="0.2">
      <c r="G108"/>
      <c r="H108"/>
      <c r="I108"/>
      <c r="J108"/>
    </row>
    <row r="109" spans="7:10" x14ac:dyDescent="0.2">
      <c r="G109"/>
      <c r="H109"/>
      <c r="I109"/>
      <c r="J109"/>
    </row>
    <row r="110" spans="7:10" x14ac:dyDescent="0.2">
      <c r="G110"/>
      <c r="H110"/>
      <c r="I110"/>
      <c r="J110"/>
    </row>
    <row r="111" spans="7:10" x14ac:dyDescent="0.2">
      <c r="G111"/>
      <c r="H111"/>
      <c r="I111"/>
      <c r="J111"/>
    </row>
    <row r="112" spans="7:10" x14ac:dyDescent="0.2">
      <c r="G112"/>
      <c r="H112"/>
      <c r="I112"/>
      <c r="J112"/>
    </row>
    <row r="113" spans="7:10" x14ac:dyDescent="0.2">
      <c r="G113"/>
      <c r="H113"/>
      <c r="I113"/>
      <c r="J113"/>
    </row>
    <row r="114" spans="7:10" x14ac:dyDescent="0.2">
      <c r="G114"/>
      <c r="H114"/>
      <c r="I114"/>
      <c r="J114"/>
    </row>
    <row r="115" spans="7:10" x14ac:dyDescent="0.2">
      <c r="G115"/>
      <c r="H115"/>
      <c r="I115"/>
      <c r="J115"/>
    </row>
    <row r="116" spans="7:10" x14ac:dyDescent="0.2">
      <c r="G116"/>
      <c r="H116"/>
      <c r="I116"/>
      <c r="J116"/>
    </row>
    <row r="117" spans="7:10" x14ac:dyDescent="0.2">
      <c r="G117"/>
      <c r="H117"/>
      <c r="I117"/>
      <c r="J117"/>
    </row>
    <row r="118" spans="7:10" x14ac:dyDescent="0.2">
      <c r="G118"/>
      <c r="H118"/>
      <c r="I118"/>
      <c r="J118"/>
    </row>
    <row r="119" spans="7:10" x14ac:dyDescent="0.2">
      <c r="G119"/>
      <c r="H119"/>
      <c r="I119"/>
      <c r="J119"/>
    </row>
    <row r="120" spans="7:10" x14ac:dyDescent="0.2">
      <c r="G120"/>
      <c r="H120"/>
      <c r="I120"/>
      <c r="J120"/>
    </row>
    <row r="121" spans="7:10" x14ac:dyDescent="0.2">
      <c r="G121"/>
      <c r="H121"/>
      <c r="I121"/>
      <c r="J121"/>
    </row>
    <row r="122" spans="7:10" x14ac:dyDescent="0.2">
      <c r="G122"/>
      <c r="H122"/>
      <c r="I122"/>
      <c r="J122"/>
    </row>
    <row r="123" spans="7:10" x14ac:dyDescent="0.2">
      <c r="G123"/>
      <c r="H123"/>
      <c r="I123"/>
      <c r="J123"/>
    </row>
    <row r="124" spans="7:10" x14ac:dyDescent="0.2">
      <c r="G124"/>
      <c r="H124"/>
      <c r="I124"/>
      <c r="J124"/>
    </row>
    <row r="125" spans="7:10" x14ac:dyDescent="0.2">
      <c r="G125"/>
      <c r="H125"/>
      <c r="I125"/>
      <c r="J125"/>
    </row>
    <row r="126" spans="7:10" x14ac:dyDescent="0.2">
      <c r="G126"/>
      <c r="H126"/>
      <c r="I126"/>
      <c r="J126"/>
    </row>
    <row r="127" spans="7:10" x14ac:dyDescent="0.2">
      <c r="G127"/>
      <c r="H127"/>
      <c r="I127"/>
      <c r="J127"/>
    </row>
    <row r="128" spans="7:10" x14ac:dyDescent="0.2">
      <c r="G128"/>
      <c r="H128"/>
      <c r="I128"/>
      <c r="J128"/>
    </row>
    <row r="129" spans="7:10" x14ac:dyDescent="0.2">
      <c r="G129"/>
      <c r="H129"/>
      <c r="I129"/>
      <c r="J129"/>
    </row>
    <row r="130" spans="7:10" x14ac:dyDescent="0.2">
      <c r="G130"/>
      <c r="H130"/>
      <c r="I130"/>
      <c r="J130"/>
    </row>
    <row r="131" spans="7:10" x14ac:dyDescent="0.2">
      <c r="G131"/>
      <c r="H131"/>
      <c r="I131"/>
      <c r="J131"/>
    </row>
    <row r="132" spans="7:10" x14ac:dyDescent="0.2">
      <c r="G132"/>
      <c r="H132"/>
      <c r="I132"/>
      <c r="J132"/>
    </row>
    <row r="133" spans="7:10" x14ac:dyDescent="0.2">
      <c r="G133"/>
      <c r="H133"/>
      <c r="I133"/>
      <c r="J133"/>
    </row>
    <row r="134" spans="7:10" x14ac:dyDescent="0.2">
      <c r="G134"/>
      <c r="H134"/>
      <c r="I134"/>
      <c r="J134"/>
    </row>
    <row r="135" spans="7:10" x14ac:dyDescent="0.2">
      <c r="G135"/>
      <c r="H135"/>
      <c r="I135"/>
      <c r="J135"/>
    </row>
    <row r="136" spans="7:10" x14ac:dyDescent="0.2">
      <c r="G136"/>
      <c r="H136"/>
      <c r="I136"/>
      <c r="J136"/>
    </row>
    <row r="137" spans="7:10" x14ac:dyDescent="0.2">
      <c r="G137"/>
      <c r="H137"/>
      <c r="I137"/>
      <c r="J137"/>
    </row>
    <row r="138" spans="7:10" x14ac:dyDescent="0.2">
      <c r="G138"/>
      <c r="H138"/>
      <c r="I138"/>
      <c r="J138"/>
    </row>
    <row r="139" spans="7:10" x14ac:dyDescent="0.2">
      <c r="G139"/>
      <c r="H139"/>
      <c r="I139"/>
      <c r="J139"/>
    </row>
    <row r="140" spans="7:10" x14ac:dyDescent="0.2">
      <c r="G140"/>
      <c r="H140"/>
      <c r="I140"/>
      <c r="J140"/>
    </row>
    <row r="141" spans="7:10" x14ac:dyDescent="0.2">
      <c r="G141"/>
      <c r="H141"/>
      <c r="I141"/>
      <c r="J141"/>
    </row>
    <row r="142" spans="7:10" x14ac:dyDescent="0.2">
      <c r="G142"/>
      <c r="H142"/>
      <c r="I142"/>
      <c r="J142"/>
    </row>
    <row r="143" spans="7:10" x14ac:dyDescent="0.2">
      <c r="G143"/>
      <c r="H143"/>
      <c r="I143"/>
      <c r="J143"/>
    </row>
    <row r="144" spans="7:10" x14ac:dyDescent="0.2">
      <c r="G144"/>
      <c r="H144"/>
      <c r="I144"/>
      <c r="J144"/>
    </row>
    <row r="145" spans="7:10" x14ac:dyDescent="0.2">
      <c r="G145"/>
      <c r="H145"/>
      <c r="I145"/>
      <c r="J145"/>
    </row>
    <row r="146" spans="7:10" x14ac:dyDescent="0.2">
      <c r="G146"/>
      <c r="H146"/>
      <c r="I146"/>
      <c r="J146"/>
    </row>
    <row r="147" spans="7:10" x14ac:dyDescent="0.2">
      <c r="G147"/>
      <c r="H147"/>
      <c r="I147"/>
      <c r="J147"/>
    </row>
    <row r="148" spans="7:10" x14ac:dyDescent="0.2">
      <c r="G148"/>
      <c r="H148"/>
      <c r="I148"/>
      <c r="J148"/>
    </row>
    <row r="149" spans="7:10" x14ac:dyDescent="0.2">
      <c r="G149"/>
      <c r="H149"/>
      <c r="I149"/>
      <c r="J149"/>
    </row>
    <row r="150" spans="7:10" x14ac:dyDescent="0.2">
      <c r="G150"/>
      <c r="H150"/>
      <c r="I150"/>
      <c r="J150"/>
    </row>
    <row r="151" spans="7:10" x14ac:dyDescent="0.2">
      <c r="G151"/>
      <c r="H151"/>
      <c r="I151"/>
      <c r="J151"/>
    </row>
    <row r="152" spans="7:10" x14ac:dyDescent="0.2">
      <c r="G152"/>
      <c r="H152"/>
      <c r="I152"/>
      <c r="J152"/>
    </row>
    <row r="153" spans="7:10" x14ac:dyDescent="0.2">
      <c r="G153"/>
      <c r="H153"/>
      <c r="I153"/>
      <c r="J153"/>
    </row>
    <row r="154" spans="7:10" x14ac:dyDescent="0.2">
      <c r="G154"/>
      <c r="H154"/>
      <c r="I154"/>
      <c r="J154"/>
    </row>
    <row r="155" spans="7:10" x14ac:dyDescent="0.2">
      <c r="G155"/>
      <c r="H155"/>
      <c r="I155"/>
      <c r="J155"/>
    </row>
    <row r="156" spans="7:10" x14ac:dyDescent="0.2">
      <c r="G156"/>
      <c r="H156"/>
      <c r="I156"/>
      <c r="J156"/>
    </row>
    <row r="157" spans="7:10" x14ac:dyDescent="0.2">
      <c r="G157"/>
      <c r="H157"/>
      <c r="I157"/>
      <c r="J157"/>
    </row>
    <row r="158" spans="7:10" x14ac:dyDescent="0.2">
      <c r="G158"/>
      <c r="H158"/>
      <c r="I158"/>
      <c r="J158"/>
    </row>
    <row r="159" spans="7:10" x14ac:dyDescent="0.2">
      <c r="G159"/>
      <c r="H159"/>
      <c r="I159"/>
      <c r="J159"/>
    </row>
    <row r="160" spans="7:10" x14ac:dyDescent="0.2">
      <c r="G160"/>
      <c r="H160"/>
      <c r="I160"/>
      <c r="J160"/>
    </row>
    <row r="161" spans="7:10" x14ac:dyDescent="0.2">
      <c r="G161"/>
      <c r="H161"/>
      <c r="I161"/>
      <c r="J161"/>
    </row>
    <row r="162" spans="7:10" x14ac:dyDescent="0.2">
      <c r="G162"/>
      <c r="H162"/>
      <c r="I162"/>
      <c r="J162"/>
    </row>
    <row r="163" spans="7:10" x14ac:dyDescent="0.2">
      <c r="G163"/>
      <c r="H163"/>
      <c r="I163"/>
      <c r="J163"/>
    </row>
    <row r="164" spans="7:10" x14ac:dyDescent="0.2">
      <c r="G164"/>
      <c r="H164"/>
      <c r="I164"/>
      <c r="J164"/>
    </row>
    <row r="165" spans="7:10" x14ac:dyDescent="0.2">
      <c r="G165"/>
      <c r="H165"/>
      <c r="I165"/>
      <c r="J165"/>
    </row>
    <row r="166" spans="7:10" x14ac:dyDescent="0.2">
      <c r="G166"/>
      <c r="H166"/>
      <c r="I166"/>
      <c r="J166"/>
    </row>
    <row r="167" spans="7:10" x14ac:dyDescent="0.2">
      <c r="G167"/>
      <c r="H167"/>
      <c r="I167"/>
      <c r="J167"/>
    </row>
    <row r="168" spans="7:10" x14ac:dyDescent="0.2">
      <c r="G168"/>
      <c r="H168"/>
      <c r="I168"/>
      <c r="J168"/>
    </row>
    <row r="169" spans="7:10" x14ac:dyDescent="0.2">
      <c r="G169"/>
      <c r="H169"/>
      <c r="I169"/>
      <c r="J169"/>
    </row>
    <row r="170" spans="7:10" x14ac:dyDescent="0.2">
      <c r="G170"/>
      <c r="H170"/>
      <c r="I170"/>
      <c r="J170"/>
    </row>
    <row r="171" spans="7:10" x14ac:dyDescent="0.2">
      <c r="G171"/>
      <c r="H171"/>
      <c r="I171"/>
      <c r="J171"/>
    </row>
    <row r="172" spans="7:10" x14ac:dyDescent="0.2">
      <c r="G172"/>
      <c r="H172"/>
      <c r="I172"/>
      <c r="J172"/>
    </row>
    <row r="173" spans="7:10" x14ac:dyDescent="0.2">
      <c r="G173"/>
      <c r="H173"/>
      <c r="I173"/>
      <c r="J173"/>
    </row>
    <row r="174" spans="7:10" x14ac:dyDescent="0.2">
      <c r="G174"/>
      <c r="H174"/>
      <c r="I174"/>
      <c r="J174"/>
    </row>
    <row r="175" spans="7:10" x14ac:dyDescent="0.2">
      <c r="G175"/>
      <c r="H175"/>
      <c r="I175"/>
      <c r="J175"/>
    </row>
    <row r="176" spans="7:10" x14ac:dyDescent="0.2">
      <c r="G176"/>
      <c r="H176"/>
      <c r="I176"/>
      <c r="J176"/>
    </row>
    <row r="177" spans="7:10" x14ac:dyDescent="0.2">
      <c r="G177"/>
      <c r="H177"/>
      <c r="I177"/>
      <c r="J177"/>
    </row>
    <row r="178" spans="7:10" x14ac:dyDescent="0.2">
      <c r="G178"/>
      <c r="H178"/>
      <c r="I178"/>
      <c r="J178"/>
    </row>
    <row r="179" spans="7:10" x14ac:dyDescent="0.2">
      <c r="G179"/>
      <c r="H179"/>
      <c r="I179"/>
      <c r="J179"/>
    </row>
    <row r="180" spans="7:10" x14ac:dyDescent="0.2">
      <c r="G180"/>
      <c r="H180"/>
      <c r="I180"/>
      <c r="J180"/>
    </row>
    <row r="181" spans="7:10" x14ac:dyDescent="0.2">
      <c r="G181"/>
      <c r="H181"/>
      <c r="I181"/>
      <c r="J181"/>
    </row>
    <row r="182" spans="7:10" x14ac:dyDescent="0.2">
      <c r="G182"/>
      <c r="H182"/>
      <c r="I182"/>
      <c r="J182"/>
    </row>
    <row r="183" spans="7:10" x14ac:dyDescent="0.2">
      <c r="G183"/>
      <c r="H183"/>
      <c r="I183"/>
      <c r="J183"/>
    </row>
    <row r="184" spans="7:10" x14ac:dyDescent="0.2">
      <c r="G184"/>
      <c r="H184"/>
      <c r="I184"/>
      <c r="J184"/>
    </row>
    <row r="185" spans="7:10" x14ac:dyDescent="0.2">
      <c r="G185"/>
      <c r="H185"/>
      <c r="I185"/>
      <c r="J185"/>
    </row>
    <row r="186" spans="7:10" x14ac:dyDescent="0.2">
      <c r="G186"/>
      <c r="H186"/>
      <c r="I186"/>
      <c r="J186"/>
    </row>
    <row r="187" spans="7:10" x14ac:dyDescent="0.2">
      <c r="G187"/>
      <c r="H187"/>
      <c r="I187"/>
      <c r="J187"/>
    </row>
    <row r="188" spans="7:10" x14ac:dyDescent="0.2">
      <c r="G188"/>
      <c r="H188"/>
      <c r="I188"/>
      <c r="J188"/>
    </row>
    <row r="189" spans="7:10" x14ac:dyDescent="0.2">
      <c r="G189"/>
      <c r="H189"/>
      <c r="I189"/>
      <c r="J189"/>
    </row>
    <row r="190" spans="7:10" x14ac:dyDescent="0.2">
      <c r="G190"/>
      <c r="H190"/>
      <c r="I190"/>
      <c r="J190"/>
    </row>
    <row r="191" spans="7:10" x14ac:dyDescent="0.2">
      <c r="G191"/>
      <c r="H191"/>
      <c r="I191"/>
      <c r="J191"/>
    </row>
    <row r="192" spans="7:10" x14ac:dyDescent="0.2">
      <c r="G192"/>
      <c r="H192"/>
      <c r="I192"/>
      <c r="J192"/>
    </row>
    <row r="193" spans="7:10" x14ac:dyDescent="0.2">
      <c r="G193"/>
      <c r="H193"/>
      <c r="I193"/>
      <c r="J193"/>
    </row>
    <row r="194" spans="7:10" x14ac:dyDescent="0.2">
      <c r="G194"/>
      <c r="H194"/>
      <c r="I194"/>
      <c r="J194"/>
    </row>
    <row r="195" spans="7:10" x14ac:dyDescent="0.2">
      <c r="G195"/>
      <c r="H195"/>
      <c r="I195"/>
      <c r="J195"/>
    </row>
    <row r="196" spans="7:10" x14ac:dyDescent="0.2">
      <c r="G196"/>
      <c r="H196"/>
      <c r="I196"/>
      <c r="J196"/>
    </row>
    <row r="197" spans="7:10" x14ac:dyDescent="0.2">
      <c r="G197"/>
      <c r="H197"/>
      <c r="I197"/>
      <c r="J197"/>
    </row>
    <row r="198" spans="7:10" x14ac:dyDescent="0.2">
      <c r="G198"/>
      <c r="H198"/>
      <c r="I198"/>
      <c r="J198"/>
    </row>
    <row r="199" spans="7:10" x14ac:dyDescent="0.2">
      <c r="G199"/>
      <c r="H199"/>
      <c r="I199"/>
      <c r="J199"/>
    </row>
    <row r="200" spans="7:10" x14ac:dyDescent="0.2">
      <c r="G200"/>
      <c r="H200"/>
      <c r="I200"/>
      <c r="J200"/>
    </row>
    <row r="201" spans="7:10" x14ac:dyDescent="0.2">
      <c r="G201"/>
      <c r="H201"/>
      <c r="I201"/>
      <c r="J201"/>
    </row>
    <row r="202" spans="7:10" x14ac:dyDescent="0.2">
      <c r="G202"/>
      <c r="H202"/>
      <c r="I202"/>
      <c r="J202"/>
    </row>
    <row r="203" spans="7:10" x14ac:dyDescent="0.2">
      <c r="G203"/>
      <c r="H203"/>
      <c r="I203"/>
      <c r="J203"/>
    </row>
    <row r="204" spans="7:10" x14ac:dyDescent="0.2">
      <c r="G204"/>
      <c r="H204"/>
      <c r="I204"/>
      <c r="J204"/>
    </row>
    <row r="205" spans="7:10" x14ac:dyDescent="0.2">
      <c r="G205"/>
      <c r="H205"/>
      <c r="I205"/>
      <c r="J205"/>
    </row>
    <row r="206" spans="7:10" x14ac:dyDescent="0.2">
      <c r="G206"/>
      <c r="H206"/>
      <c r="I206"/>
      <c r="J206"/>
    </row>
    <row r="207" spans="7:10" x14ac:dyDescent="0.2">
      <c r="G207"/>
      <c r="H207"/>
      <c r="I207"/>
      <c r="J207"/>
    </row>
    <row r="208" spans="7:10" x14ac:dyDescent="0.2">
      <c r="G208"/>
      <c r="H208"/>
      <c r="I208"/>
      <c r="J208"/>
    </row>
    <row r="209" spans="7:10" x14ac:dyDescent="0.2">
      <c r="G209"/>
      <c r="H209"/>
      <c r="I209"/>
      <c r="J209"/>
    </row>
    <row r="210" spans="7:10" x14ac:dyDescent="0.2">
      <c r="G210"/>
      <c r="H210"/>
      <c r="I210"/>
      <c r="J210"/>
    </row>
    <row r="211" spans="7:10" x14ac:dyDescent="0.2">
      <c r="G211"/>
      <c r="H211"/>
      <c r="I211"/>
      <c r="J211"/>
    </row>
    <row r="212" spans="7:10" x14ac:dyDescent="0.2">
      <c r="G212"/>
      <c r="H212"/>
      <c r="I212"/>
      <c r="J212"/>
    </row>
    <row r="213" spans="7:10" x14ac:dyDescent="0.2">
      <c r="G213"/>
      <c r="H213"/>
      <c r="I213"/>
      <c r="J213"/>
    </row>
    <row r="214" spans="7:10" x14ac:dyDescent="0.2">
      <c r="G214"/>
      <c r="H214"/>
      <c r="I214"/>
      <c r="J214"/>
    </row>
    <row r="215" spans="7:10" x14ac:dyDescent="0.2">
      <c r="G215"/>
      <c r="H215"/>
      <c r="I215"/>
      <c r="J215"/>
    </row>
    <row r="216" spans="7:10" x14ac:dyDescent="0.2">
      <c r="G216"/>
      <c r="H216"/>
      <c r="I216"/>
      <c r="J216"/>
    </row>
    <row r="217" spans="7:10" x14ac:dyDescent="0.2">
      <c r="G217"/>
      <c r="H217"/>
      <c r="I217"/>
      <c r="J217"/>
    </row>
    <row r="218" spans="7:10" x14ac:dyDescent="0.2">
      <c r="G218"/>
      <c r="H218"/>
      <c r="I218"/>
      <c r="J218"/>
    </row>
    <row r="219" spans="7:10" x14ac:dyDescent="0.2">
      <c r="G219"/>
      <c r="H219"/>
      <c r="I219"/>
      <c r="J219"/>
    </row>
    <row r="220" spans="7:10" x14ac:dyDescent="0.2">
      <c r="G220"/>
      <c r="H220"/>
      <c r="I220"/>
      <c r="J220"/>
    </row>
    <row r="221" spans="7:10" x14ac:dyDescent="0.2">
      <c r="G221"/>
      <c r="H221"/>
      <c r="I221"/>
      <c r="J221"/>
    </row>
    <row r="222" spans="7:10" x14ac:dyDescent="0.2">
      <c r="G222"/>
      <c r="H222"/>
      <c r="I222"/>
      <c r="J222"/>
    </row>
    <row r="223" spans="7:10" x14ac:dyDescent="0.2">
      <c r="G223"/>
      <c r="H223"/>
      <c r="I223"/>
      <c r="J223"/>
    </row>
    <row r="224" spans="7:10" x14ac:dyDescent="0.2">
      <c r="G224"/>
      <c r="H224"/>
      <c r="I224"/>
      <c r="J224"/>
    </row>
    <row r="225" spans="7:10" x14ac:dyDescent="0.2">
      <c r="G225"/>
      <c r="H225"/>
      <c r="I225"/>
      <c r="J225"/>
    </row>
    <row r="226" spans="7:10" x14ac:dyDescent="0.2">
      <c r="G226"/>
      <c r="H226"/>
      <c r="I226"/>
      <c r="J226"/>
    </row>
    <row r="227" spans="7:10" x14ac:dyDescent="0.2">
      <c r="G227"/>
      <c r="H227"/>
      <c r="I227"/>
      <c r="J227"/>
    </row>
    <row r="228" spans="7:10" x14ac:dyDescent="0.2">
      <c r="G228"/>
      <c r="H228"/>
      <c r="I228"/>
      <c r="J228"/>
    </row>
    <row r="229" spans="7:10" x14ac:dyDescent="0.2">
      <c r="G229"/>
      <c r="H229"/>
      <c r="I229"/>
      <c r="J229"/>
    </row>
    <row r="230" spans="7:10" x14ac:dyDescent="0.2">
      <c r="G230"/>
      <c r="H230"/>
      <c r="I230"/>
      <c r="J230"/>
    </row>
    <row r="231" spans="7:10" x14ac:dyDescent="0.2">
      <c r="G231"/>
      <c r="H231"/>
      <c r="I231"/>
      <c r="J231"/>
    </row>
    <row r="232" spans="7:10" x14ac:dyDescent="0.2">
      <c r="G232"/>
      <c r="H232"/>
      <c r="I232"/>
      <c r="J232"/>
    </row>
    <row r="233" spans="7:10" x14ac:dyDescent="0.2">
      <c r="G233"/>
      <c r="H233"/>
      <c r="I233"/>
      <c r="J233"/>
    </row>
    <row r="234" spans="7:10" x14ac:dyDescent="0.2">
      <c r="G234"/>
      <c r="H234"/>
      <c r="I234"/>
      <c r="J234"/>
    </row>
    <row r="235" spans="7:10" x14ac:dyDescent="0.2">
      <c r="G235"/>
      <c r="H235"/>
      <c r="I235"/>
      <c r="J235"/>
    </row>
    <row r="236" spans="7:10" x14ac:dyDescent="0.2">
      <c r="G236"/>
      <c r="H236"/>
      <c r="I236"/>
      <c r="J236"/>
    </row>
    <row r="237" spans="7:10" x14ac:dyDescent="0.2">
      <c r="G237"/>
      <c r="H237"/>
      <c r="I237"/>
      <c r="J237"/>
    </row>
    <row r="238" spans="7:10" x14ac:dyDescent="0.2">
      <c r="G238"/>
      <c r="H238"/>
      <c r="I238"/>
      <c r="J238"/>
    </row>
    <row r="239" spans="7:10" x14ac:dyDescent="0.2">
      <c r="G239"/>
      <c r="H239"/>
      <c r="I239"/>
      <c r="J239"/>
    </row>
    <row r="240" spans="7:10" x14ac:dyDescent="0.2">
      <c r="G240"/>
      <c r="H240"/>
      <c r="I240"/>
      <c r="J240"/>
    </row>
    <row r="241" spans="7:10" x14ac:dyDescent="0.2">
      <c r="G241"/>
      <c r="H241"/>
      <c r="I241"/>
      <c r="J241"/>
    </row>
    <row r="242" spans="7:10" x14ac:dyDescent="0.2">
      <c r="G242"/>
      <c r="H242"/>
      <c r="I242"/>
      <c r="J242"/>
    </row>
    <row r="243" spans="7:10" x14ac:dyDescent="0.2">
      <c r="G243"/>
      <c r="H243"/>
      <c r="I243"/>
      <c r="J243"/>
    </row>
    <row r="244" spans="7:10" x14ac:dyDescent="0.2">
      <c r="G244"/>
      <c r="H244"/>
      <c r="I244"/>
      <c r="J244"/>
    </row>
    <row r="245" spans="7:10" x14ac:dyDescent="0.2">
      <c r="G245"/>
      <c r="H245"/>
      <c r="I245"/>
      <c r="J245"/>
    </row>
    <row r="246" spans="7:10" x14ac:dyDescent="0.2">
      <c r="G246"/>
      <c r="H246"/>
      <c r="I246"/>
      <c r="J246"/>
    </row>
    <row r="247" spans="7:10" x14ac:dyDescent="0.2">
      <c r="G247"/>
      <c r="H247"/>
      <c r="I247"/>
      <c r="J247"/>
    </row>
    <row r="248" spans="7:10" x14ac:dyDescent="0.2">
      <c r="G248"/>
      <c r="H248"/>
      <c r="I248"/>
      <c r="J248"/>
    </row>
    <row r="249" spans="7:10" x14ac:dyDescent="0.2">
      <c r="G249"/>
      <c r="H249"/>
      <c r="I249"/>
      <c r="J249"/>
    </row>
    <row r="250" spans="7:10" x14ac:dyDescent="0.2">
      <c r="G250"/>
      <c r="H250"/>
      <c r="I250"/>
      <c r="J250"/>
    </row>
    <row r="251" spans="7:10" x14ac:dyDescent="0.2">
      <c r="G251"/>
      <c r="H251"/>
      <c r="I251"/>
      <c r="J251"/>
    </row>
    <row r="252" spans="7:10" x14ac:dyDescent="0.2">
      <c r="G252"/>
      <c r="H252"/>
      <c r="I252"/>
      <c r="J252"/>
    </row>
    <row r="253" spans="7:10" x14ac:dyDescent="0.2">
      <c r="G253"/>
      <c r="H253"/>
      <c r="I253"/>
      <c r="J253"/>
    </row>
    <row r="254" spans="7:10" x14ac:dyDescent="0.2">
      <c r="G254"/>
      <c r="H254"/>
      <c r="I254"/>
      <c r="J254"/>
    </row>
    <row r="255" spans="7:10" x14ac:dyDescent="0.2">
      <c r="G255"/>
      <c r="H255"/>
      <c r="I255"/>
      <c r="J255"/>
    </row>
    <row r="256" spans="7:10" x14ac:dyDescent="0.2">
      <c r="G256"/>
      <c r="H256"/>
      <c r="I256"/>
      <c r="J256"/>
    </row>
    <row r="257" spans="7:10" x14ac:dyDescent="0.2">
      <c r="G257"/>
      <c r="H257"/>
      <c r="I257"/>
      <c r="J257"/>
    </row>
    <row r="258" spans="7:10" x14ac:dyDescent="0.2">
      <c r="G258"/>
      <c r="H258"/>
      <c r="I258"/>
      <c r="J258"/>
    </row>
    <row r="259" spans="7:10" x14ac:dyDescent="0.2">
      <c r="G259"/>
      <c r="H259"/>
      <c r="I259"/>
      <c r="J259"/>
    </row>
    <row r="260" spans="7:10" x14ac:dyDescent="0.2">
      <c r="G260"/>
      <c r="H260"/>
      <c r="I260"/>
      <c r="J260"/>
    </row>
    <row r="261" spans="7:10" x14ac:dyDescent="0.2">
      <c r="G261"/>
      <c r="H261"/>
      <c r="I261"/>
      <c r="J261"/>
    </row>
    <row r="262" spans="7:10" x14ac:dyDescent="0.2">
      <c r="G262"/>
      <c r="H262"/>
      <c r="I262"/>
      <c r="J262"/>
    </row>
    <row r="263" spans="7:10" x14ac:dyDescent="0.2">
      <c r="G263"/>
      <c r="H263"/>
      <c r="I263"/>
      <c r="J263"/>
    </row>
    <row r="264" spans="7:10" x14ac:dyDescent="0.2">
      <c r="G264"/>
      <c r="H264"/>
      <c r="I264"/>
      <c r="J264"/>
    </row>
    <row r="265" spans="7:10" x14ac:dyDescent="0.2">
      <c r="G265"/>
      <c r="H265"/>
      <c r="I265"/>
      <c r="J265"/>
    </row>
    <row r="266" spans="7:10" x14ac:dyDescent="0.2">
      <c r="G266"/>
      <c r="H266"/>
      <c r="I266"/>
      <c r="J266"/>
    </row>
    <row r="267" spans="7:10" x14ac:dyDescent="0.2">
      <c r="G267"/>
      <c r="H267"/>
      <c r="I267"/>
      <c r="J267"/>
    </row>
    <row r="268" spans="7:10" x14ac:dyDescent="0.2">
      <c r="G268"/>
      <c r="H268"/>
      <c r="I268"/>
      <c r="J268"/>
    </row>
    <row r="269" spans="7:10" x14ac:dyDescent="0.2">
      <c r="G269"/>
      <c r="H269"/>
      <c r="I269"/>
      <c r="J269"/>
    </row>
    <row r="270" spans="7:10" x14ac:dyDescent="0.2">
      <c r="G270"/>
      <c r="H270"/>
      <c r="I270"/>
      <c r="J270"/>
    </row>
    <row r="271" spans="7:10" x14ac:dyDescent="0.2">
      <c r="G271"/>
      <c r="H271"/>
      <c r="I271"/>
      <c r="J271"/>
    </row>
    <row r="272" spans="7:10" x14ac:dyDescent="0.2">
      <c r="G272"/>
      <c r="H272"/>
      <c r="I272"/>
      <c r="J272"/>
    </row>
    <row r="273" spans="7:10" x14ac:dyDescent="0.2">
      <c r="G273"/>
      <c r="H273"/>
      <c r="I273"/>
      <c r="J273"/>
    </row>
    <row r="274" spans="7:10" x14ac:dyDescent="0.2">
      <c r="G274"/>
      <c r="H274"/>
      <c r="I274"/>
      <c r="J274"/>
    </row>
    <row r="275" spans="7:10" x14ac:dyDescent="0.2">
      <c r="G275"/>
      <c r="H275"/>
      <c r="I275"/>
      <c r="J275"/>
    </row>
    <row r="276" spans="7:10" x14ac:dyDescent="0.2">
      <c r="G276"/>
      <c r="H276"/>
      <c r="I276"/>
      <c r="J276"/>
    </row>
    <row r="277" spans="7:10" x14ac:dyDescent="0.2">
      <c r="G277"/>
      <c r="H277"/>
      <c r="I277"/>
      <c r="J277"/>
    </row>
    <row r="278" spans="7:10" x14ac:dyDescent="0.2">
      <c r="G278"/>
      <c r="H278"/>
      <c r="I278"/>
      <c r="J278"/>
    </row>
    <row r="279" spans="7:10" x14ac:dyDescent="0.2">
      <c r="G279"/>
      <c r="H279"/>
      <c r="I279"/>
      <c r="J279"/>
    </row>
    <row r="280" spans="7:10" x14ac:dyDescent="0.2">
      <c r="G280"/>
      <c r="H280"/>
      <c r="I280"/>
      <c r="J280"/>
    </row>
    <row r="281" spans="7:10" x14ac:dyDescent="0.2">
      <c r="G281"/>
      <c r="H281"/>
      <c r="I281"/>
      <c r="J281"/>
    </row>
    <row r="282" spans="7:10" x14ac:dyDescent="0.2">
      <c r="G282"/>
      <c r="H282"/>
      <c r="I282"/>
      <c r="J282"/>
    </row>
    <row r="283" spans="7:10" x14ac:dyDescent="0.2">
      <c r="G283"/>
      <c r="H283"/>
      <c r="I283"/>
      <c r="J283"/>
    </row>
    <row r="284" spans="7:10" x14ac:dyDescent="0.2">
      <c r="G284"/>
      <c r="H284"/>
      <c r="I284"/>
      <c r="J284"/>
    </row>
    <row r="285" spans="7:10" x14ac:dyDescent="0.2">
      <c r="G285"/>
      <c r="H285"/>
      <c r="I285"/>
      <c r="J285"/>
    </row>
    <row r="286" spans="7:10" x14ac:dyDescent="0.2">
      <c r="G286"/>
      <c r="H286"/>
      <c r="I286"/>
      <c r="J286"/>
    </row>
    <row r="287" spans="7:10" x14ac:dyDescent="0.2">
      <c r="G287"/>
      <c r="H287"/>
      <c r="I287"/>
      <c r="J287"/>
    </row>
    <row r="288" spans="7:10" x14ac:dyDescent="0.2">
      <c r="G288"/>
      <c r="H288"/>
      <c r="I288"/>
      <c r="J288"/>
    </row>
    <row r="289" spans="7:10" x14ac:dyDescent="0.2">
      <c r="G289"/>
      <c r="H289"/>
      <c r="I289"/>
      <c r="J289"/>
    </row>
    <row r="290" spans="7:10" x14ac:dyDescent="0.2">
      <c r="G290"/>
      <c r="H290"/>
      <c r="I290"/>
      <c r="J290"/>
    </row>
    <row r="291" spans="7:10" x14ac:dyDescent="0.2">
      <c r="G291"/>
      <c r="H291"/>
      <c r="I291"/>
      <c r="J291"/>
    </row>
    <row r="292" spans="7:10" x14ac:dyDescent="0.2">
      <c r="G292"/>
      <c r="H292"/>
      <c r="I292"/>
      <c r="J292"/>
    </row>
    <row r="293" spans="7:10" x14ac:dyDescent="0.2">
      <c r="G293"/>
      <c r="H293"/>
      <c r="I293"/>
      <c r="J293"/>
    </row>
    <row r="294" spans="7:10" x14ac:dyDescent="0.2">
      <c r="G294"/>
      <c r="H294"/>
      <c r="I294"/>
      <c r="J294"/>
    </row>
    <row r="295" spans="7:10" x14ac:dyDescent="0.2">
      <c r="G295"/>
      <c r="H295"/>
      <c r="I295"/>
      <c r="J295"/>
    </row>
    <row r="296" spans="7:10" x14ac:dyDescent="0.2">
      <c r="G296"/>
      <c r="H296"/>
      <c r="I296"/>
      <c r="J296"/>
    </row>
    <row r="297" spans="7:10" x14ac:dyDescent="0.2">
      <c r="G297"/>
      <c r="H297"/>
      <c r="I297"/>
      <c r="J297"/>
    </row>
    <row r="298" spans="7:10" x14ac:dyDescent="0.2">
      <c r="G298"/>
      <c r="H298"/>
      <c r="I298"/>
      <c r="J298"/>
    </row>
    <row r="299" spans="7:10" x14ac:dyDescent="0.2">
      <c r="G299"/>
      <c r="H299"/>
      <c r="I299"/>
      <c r="J299"/>
    </row>
    <row r="300" spans="7:10" x14ac:dyDescent="0.2">
      <c r="G300"/>
      <c r="H300"/>
      <c r="I300"/>
      <c r="J300"/>
    </row>
    <row r="301" spans="7:10" x14ac:dyDescent="0.2">
      <c r="G301"/>
      <c r="H301"/>
      <c r="I301"/>
      <c r="J301"/>
    </row>
    <row r="302" spans="7:10" x14ac:dyDescent="0.2">
      <c r="G302"/>
      <c r="H302"/>
      <c r="I302"/>
      <c r="J302"/>
    </row>
    <row r="303" spans="7:10" x14ac:dyDescent="0.2">
      <c r="G303"/>
      <c r="H303"/>
      <c r="I303"/>
      <c r="J303"/>
    </row>
    <row r="304" spans="7:10" x14ac:dyDescent="0.2">
      <c r="G304"/>
      <c r="H304"/>
      <c r="I304"/>
      <c r="J304"/>
    </row>
    <row r="305" spans="7:10" x14ac:dyDescent="0.2">
      <c r="G305"/>
      <c r="H305"/>
      <c r="I305"/>
      <c r="J305"/>
    </row>
    <row r="306" spans="7:10" x14ac:dyDescent="0.2">
      <c r="G306"/>
      <c r="H306"/>
      <c r="I306"/>
      <c r="J306"/>
    </row>
    <row r="307" spans="7:10" x14ac:dyDescent="0.2">
      <c r="G307"/>
      <c r="H307"/>
      <c r="I307"/>
      <c r="J307"/>
    </row>
    <row r="308" spans="7:10" x14ac:dyDescent="0.2">
      <c r="G308"/>
      <c r="H308"/>
      <c r="I308"/>
      <c r="J308"/>
    </row>
    <row r="309" spans="7:10" x14ac:dyDescent="0.2">
      <c r="G309"/>
      <c r="H309"/>
      <c r="I309"/>
      <c r="J309"/>
    </row>
    <row r="310" spans="7:10" x14ac:dyDescent="0.2">
      <c r="G310"/>
      <c r="H310"/>
      <c r="I310"/>
      <c r="J310"/>
    </row>
    <row r="311" spans="7:10" x14ac:dyDescent="0.2">
      <c r="G311"/>
      <c r="H311"/>
      <c r="I311"/>
      <c r="J311"/>
    </row>
    <row r="312" spans="7:10" x14ac:dyDescent="0.2">
      <c r="G312"/>
      <c r="H312"/>
      <c r="I312"/>
      <c r="J312"/>
    </row>
    <row r="313" spans="7:10" x14ac:dyDescent="0.2">
      <c r="G313"/>
      <c r="H313"/>
      <c r="I313"/>
      <c r="J313"/>
    </row>
    <row r="314" spans="7:10" x14ac:dyDescent="0.2">
      <c r="G314"/>
      <c r="H314"/>
      <c r="I314"/>
      <c r="J314"/>
    </row>
    <row r="315" spans="7:10" x14ac:dyDescent="0.2">
      <c r="G315"/>
      <c r="H315"/>
      <c r="I315"/>
      <c r="J315"/>
    </row>
    <row r="316" spans="7:10" x14ac:dyDescent="0.2">
      <c r="G316"/>
      <c r="H316"/>
      <c r="I316"/>
      <c r="J316"/>
    </row>
    <row r="317" spans="7:10" x14ac:dyDescent="0.2">
      <c r="G317"/>
      <c r="H317"/>
      <c r="I317"/>
      <c r="J317"/>
    </row>
    <row r="318" spans="7:10" x14ac:dyDescent="0.2">
      <c r="G318"/>
      <c r="H318"/>
      <c r="I318"/>
      <c r="J318"/>
    </row>
    <row r="319" spans="7:10" x14ac:dyDescent="0.2">
      <c r="G319"/>
      <c r="H319"/>
      <c r="I319"/>
      <c r="J319"/>
    </row>
    <row r="320" spans="7:10" x14ac:dyDescent="0.2">
      <c r="G320"/>
      <c r="H320"/>
      <c r="I320"/>
      <c r="J320"/>
    </row>
    <row r="321" spans="7:10" x14ac:dyDescent="0.2">
      <c r="G321"/>
      <c r="H321"/>
      <c r="I321"/>
      <c r="J321"/>
    </row>
    <row r="322" spans="7:10" x14ac:dyDescent="0.2">
      <c r="G322"/>
      <c r="H322"/>
      <c r="I322"/>
      <c r="J322"/>
    </row>
    <row r="323" spans="7:10" x14ac:dyDescent="0.2">
      <c r="G323"/>
      <c r="H323"/>
      <c r="I323"/>
      <c r="J323"/>
    </row>
    <row r="324" spans="7:10" x14ac:dyDescent="0.2">
      <c r="G324"/>
      <c r="H324"/>
      <c r="I324"/>
      <c r="J324"/>
    </row>
    <row r="325" spans="7:10" x14ac:dyDescent="0.2">
      <c r="G325"/>
      <c r="H325"/>
      <c r="I325"/>
      <c r="J325"/>
    </row>
    <row r="326" spans="7:10" x14ac:dyDescent="0.2">
      <c r="G326"/>
      <c r="H326"/>
      <c r="I326"/>
      <c r="J326"/>
    </row>
    <row r="327" spans="7:10" x14ac:dyDescent="0.2">
      <c r="G327"/>
      <c r="H327"/>
      <c r="I327"/>
      <c r="J327"/>
    </row>
    <row r="328" spans="7:10" x14ac:dyDescent="0.2">
      <c r="G328"/>
      <c r="H328"/>
      <c r="I328"/>
      <c r="J328"/>
    </row>
    <row r="329" spans="7:10" x14ac:dyDescent="0.2">
      <c r="G329"/>
      <c r="H329"/>
      <c r="I329"/>
      <c r="J329"/>
    </row>
    <row r="330" spans="7:10" x14ac:dyDescent="0.2">
      <c r="G330"/>
      <c r="H330"/>
      <c r="I330"/>
      <c r="J330"/>
    </row>
    <row r="331" spans="7:10" x14ac:dyDescent="0.2">
      <c r="G331"/>
      <c r="H331"/>
      <c r="I331"/>
      <c r="J331"/>
    </row>
    <row r="332" spans="7:10" x14ac:dyDescent="0.2">
      <c r="G332"/>
      <c r="H332"/>
      <c r="I332"/>
      <c r="J332"/>
    </row>
    <row r="333" spans="7:10" x14ac:dyDescent="0.2">
      <c r="G333"/>
      <c r="H333"/>
      <c r="I333"/>
      <c r="J333"/>
    </row>
    <row r="334" spans="7:10" x14ac:dyDescent="0.2">
      <c r="G334"/>
      <c r="H334"/>
      <c r="I334"/>
      <c r="J334"/>
    </row>
    <row r="335" spans="7:10" x14ac:dyDescent="0.2">
      <c r="G335"/>
      <c r="H335"/>
      <c r="I335"/>
      <c r="J335"/>
    </row>
    <row r="336" spans="7:10" x14ac:dyDescent="0.2">
      <c r="G336"/>
      <c r="H336"/>
      <c r="I336"/>
      <c r="J336"/>
    </row>
    <row r="337" spans="7:10" x14ac:dyDescent="0.2">
      <c r="G337"/>
      <c r="H337"/>
      <c r="I337"/>
      <c r="J337"/>
    </row>
    <row r="338" spans="7:10" x14ac:dyDescent="0.2">
      <c r="G338"/>
      <c r="H338"/>
      <c r="I338"/>
      <c r="J338"/>
    </row>
    <row r="339" spans="7:10" x14ac:dyDescent="0.2">
      <c r="G339"/>
      <c r="H339"/>
      <c r="I339"/>
      <c r="J339"/>
    </row>
    <row r="340" spans="7:10" x14ac:dyDescent="0.2">
      <c r="G340"/>
      <c r="H340"/>
      <c r="I340"/>
      <c r="J340"/>
    </row>
    <row r="341" spans="7:10" x14ac:dyDescent="0.2">
      <c r="G341"/>
      <c r="H341"/>
      <c r="I341"/>
      <c r="J341"/>
    </row>
    <row r="342" spans="7:10" x14ac:dyDescent="0.2">
      <c r="G342"/>
      <c r="H342"/>
      <c r="I342"/>
      <c r="J342"/>
    </row>
    <row r="343" spans="7:10" x14ac:dyDescent="0.2">
      <c r="G343"/>
      <c r="H343"/>
      <c r="I343"/>
      <c r="J343"/>
    </row>
    <row r="344" spans="7:10" x14ac:dyDescent="0.2">
      <c r="G344"/>
      <c r="H344"/>
      <c r="I344"/>
      <c r="J344"/>
    </row>
    <row r="345" spans="7:10" x14ac:dyDescent="0.2">
      <c r="G345"/>
      <c r="H345"/>
      <c r="I345"/>
      <c r="J345"/>
    </row>
    <row r="346" spans="7:10" x14ac:dyDescent="0.2">
      <c r="G346"/>
      <c r="H346"/>
      <c r="I346"/>
      <c r="J346"/>
    </row>
    <row r="347" spans="7:10" x14ac:dyDescent="0.2">
      <c r="G347"/>
      <c r="H347"/>
      <c r="I347"/>
      <c r="J347"/>
    </row>
    <row r="348" spans="7:10" x14ac:dyDescent="0.2">
      <c r="G348"/>
      <c r="H348"/>
      <c r="I348"/>
      <c r="J348"/>
    </row>
    <row r="349" spans="7:10" x14ac:dyDescent="0.2">
      <c r="G349"/>
      <c r="H349"/>
      <c r="I349"/>
      <c r="J349"/>
    </row>
  </sheetData>
  <autoFilter ref="A1:F86" xr:uid="{4FCE1C7A-22E8-C442-86F1-07A3C6BCC81D}"/>
  <mergeCells count="1">
    <mergeCell ref="O23:R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2325-FA85-9042-85A0-F92D2B8A0082}">
  <dimension ref="A1:BC134"/>
  <sheetViews>
    <sheetView workbookViewId="0">
      <selection activeCell="M2" sqref="M2:M6"/>
    </sheetView>
  </sheetViews>
  <sheetFormatPr baseColWidth="10" defaultRowHeight="16" x14ac:dyDescent="0.2"/>
  <cols>
    <col min="7" max="7" width="13.6640625" customWidth="1"/>
    <col min="12" max="12" width="7.6640625" bestFit="1" customWidth="1"/>
    <col min="13" max="13" width="8.33203125" bestFit="1" customWidth="1"/>
    <col min="14" max="14" width="16.5" bestFit="1" customWidth="1"/>
    <col min="15" max="15" width="9" bestFit="1"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935</v>
      </c>
      <c r="D2">
        <v>13.229001621227701</v>
      </c>
      <c r="E2">
        <v>2.2796018268715999E-2</v>
      </c>
      <c r="F2">
        <v>3</v>
      </c>
      <c r="G2">
        <v>0.17231850839096399</v>
      </c>
      <c r="H2">
        <v>0.91160635460791195</v>
      </c>
      <c r="I2">
        <v>0.94213474269317399</v>
      </c>
      <c r="J2">
        <v>1.06635910612217</v>
      </c>
      <c r="L2" s="33" t="s">
        <v>1418</v>
      </c>
      <c r="M2" s="33">
        <v>2.2399999999999993</v>
      </c>
      <c r="N2" s="29">
        <f>M2*384</f>
        <v>860.15999999999974</v>
      </c>
      <c r="O2" s="34">
        <f>N2*1.2</f>
        <v>1032.1919999999996</v>
      </c>
      <c r="P2">
        <f>O2/3</f>
        <v>344.06399999999985</v>
      </c>
      <c r="Q2">
        <f>P2/2</f>
        <v>172.03199999999993</v>
      </c>
    </row>
    <row r="3" spans="1:55" x14ac:dyDescent="0.2">
      <c r="A3">
        <v>2</v>
      </c>
      <c r="B3" s="20" t="s">
        <v>936</v>
      </c>
      <c r="D3">
        <v>14.8174970216098</v>
      </c>
      <c r="E3">
        <v>0.15801610362843399</v>
      </c>
      <c r="F3">
        <v>3</v>
      </c>
      <c r="G3">
        <v>1.06641562605333</v>
      </c>
      <c r="H3">
        <v>1.0210690746766899</v>
      </c>
      <c r="I3">
        <v>1.05526321210895</v>
      </c>
      <c r="J3">
        <v>1.1944040322421099</v>
      </c>
      <c r="L3" s="33" t="s">
        <v>1419</v>
      </c>
      <c r="M3" s="33">
        <v>7</v>
      </c>
      <c r="N3" s="29">
        <f t="shared" ref="N3:N5" si="0">M3*384</f>
        <v>2688</v>
      </c>
      <c r="O3" s="34">
        <f t="shared" ref="O3:O5" si="1">N3*1.2</f>
        <v>3225.6</v>
      </c>
      <c r="P3">
        <f t="shared" ref="P3:P6" si="2">O3/3</f>
        <v>1075.2</v>
      </c>
    </row>
    <row r="4" spans="1:55" x14ac:dyDescent="0.2">
      <c r="A4">
        <v>3</v>
      </c>
      <c r="B4" s="20" t="s">
        <v>937</v>
      </c>
      <c r="D4">
        <v>13.1536631164215</v>
      </c>
      <c r="E4">
        <v>0.15637603594051</v>
      </c>
      <c r="F4">
        <v>3</v>
      </c>
      <c r="G4">
        <v>1.1888402079059199</v>
      </c>
      <c r="H4">
        <v>0.906414801859311</v>
      </c>
      <c r="I4">
        <v>0.93676933229617798</v>
      </c>
      <c r="J4">
        <v>1.0602862441676699</v>
      </c>
      <c r="L4" s="33" t="s">
        <v>1519</v>
      </c>
      <c r="M4" s="33">
        <v>2.8000000000000001E-2</v>
      </c>
      <c r="N4" s="29">
        <f>M4*384</f>
        <v>10.752000000000001</v>
      </c>
      <c r="O4" s="34">
        <f t="shared" si="1"/>
        <v>12.9024</v>
      </c>
      <c r="P4">
        <f t="shared" si="2"/>
        <v>4.3007999999999997</v>
      </c>
    </row>
    <row r="5" spans="1:55" x14ac:dyDescent="0.2">
      <c r="A5">
        <v>4</v>
      </c>
      <c r="B5" s="20" t="s">
        <v>938</v>
      </c>
      <c r="D5">
        <v>13.611885210519301</v>
      </c>
      <c r="E5">
        <v>4.16112237417103E-2</v>
      </c>
      <c r="F5">
        <v>2</v>
      </c>
      <c r="G5">
        <v>0.30569772737690198</v>
      </c>
      <c r="H5">
        <v>0.93799074271723804</v>
      </c>
      <c r="I5">
        <v>0.96940270608202905</v>
      </c>
      <c r="J5">
        <v>1.09722246329122</v>
      </c>
      <c r="L5" s="33" t="s">
        <v>1520</v>
      </c>
      <c r="M5" s="33">
        <v>2.8000000000000001E-2</v>
      </c>
      <c r="N5" s="29">
        <f t="shared" si="0"/>
        <v>10.752000000000001</v>
      </c>
      <c r="O5" s="34">
        <f t="shared" si="1"/>
        <v>12.9024</v>
      </c>
      <c r="P5">
        <f t="shared" si="2"/>
        <v>4.3007999999999997</v>
      </c>
    </row>
    <row r="6" spans="1:55" x14ac:dyDescent="0.2">
      <c r="A6">
        <v>5</v>
      </c>
      <c r="B6" s="20" t="s">
        <v>939</v>
      </c>
      <c r="D6">
        <v>14.0133083907075</v>
      </c>
      <c r="E6">
        <v>0.20151336205332601</v>
      </c>
      <c r="F6">
        <v>3</v>
      </c>
      <c r="G6">
        <v>1.4380141821966499</v>
      </c>
      <c r="H6">
        <v>0.96565268822333095</v>
      </c>
      <c r="I6">
        <v>0.99799101043076899</v>
      </c>
      <c r="J6">
        <v>1.12958025383796</v>
      </c>
      <c r="L6" s="33" t="s">
        <v>1422</v>
      </c>
      <c r="M6" s="33">
        <v>9.3000000000000007</v>
      </c>
      <c r="N6" s="33"/>
      <c r="O6" s="29">
        <f>SUM(O2:O5)</f>
        <v>4283.5967999999993</v>
      </c>
      <c r="P6">
        <f t="shared" si="2"/>
        <v>1427.8655999999999</v>
      </c>
    </row>
    <row r="7" spans="1:55" ht="17" x14ac:dyDescent="0.2">
      <c r="A7">
        <v>6</v>
      </c>
      <c r="B7" s="20" t="s">
        <v>940</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941</v>
      </c>
      <c r="D8" t="s">
        <v>5</v>
      </c>
      <c r="E8" t="s">
        <v>5</v>
      </c>
      <c r="F8" t="s">
        <v>5</v>
      </c>
      <c r="G8" t="s">
        <v>5</v>
      </c>
      <c r="H8" t="s">
        <v>5</v>
      </c>
      <c r="I8" t="s">
        <v>5</v>
      </c>
      <c r="J8" t="s">
        <v>5</v>
      </c>
      <c r="L8" s="33" t="s">
        <v>1423</v>
      </c>
      <c r="M8" s="33">
        <v>3</v>
      </c>
      <c r="O8">
        <f>M8*3.1</f>
        <v>9.3000000000000007</v>
      </c>
      <c r="P8" s="65" t="s">
        <v>1457</v>
      </c>
    </row>
    <row r="9" spans="1:55" x14ac:dyDescent="0.2">
      <c r="A9">
        <v>8</v>
      </c>
      <c r="B9" s="20" t="s">
        <v>942</v>
      </c>
      <c r="D9">
        <v>13.3031277724343</v>
      </c>
      <c r="E9">
        <v>7.1317102966554094E-2</v>
      </c>
      <c r="F9">
        <v>3</v>
      </c>
      <c r="G9">
        <v>0.53609274590545397</v>
      </c>
      <c r="H9">
        <v>0.91671436445002696</v>
      </c>
      <c r="I9">
        <v>0.94741381245168199</v>
      </c>
      <c r="J9">
        <v>1.07233424306782</v>
      </c>
    </row>
    <row r="10" spans="1:55" x14ac:dyDescent="0.2">
      <c r="A10">
        <v>9</v>
      </c>
      <c r="B10" s="20" t="s">
        <v>943</v>
      </c>
      <c r="D10">
        <v>13.690614263060001</v>
      </c>
      <c r="E10">
        <v>0.24114649094889001</v>
      </c>
      <c r="F10">
        <v>3</v>
      </c>
      <c r="G10">
        <v>1.7614000826796401</v>
      </c>
      <c r="H10">
        <v>0.94341593704733495</v>
      </c>
      <c r="I10">
        <v>0.97500958238166302</v>
      </c>
      <c r="J10">
        <v>1.1035686294265701</v>
      </c>
      <c r="L10" s="1" t="s">
        <v>1452</v>
      </c>
    </row>
    <row r="11" spans="1:55" x14ac:dyDescent="0.2">
      <c r="A11">
        <v>10</v>
      </c>
      <c r="B11" s="20" t="s">
        <v>944</v>
      </c>
      <c r="D11">
        <v>13.853208451703299</v>
      </c>
      <c r="E11">
        <v>0.12864949204864501</v>
      </c>
      <c r="F11">
        <v>2</v>
      </c>
      <c r="G11">
        <v>0.92866206768748305</v>
      </c>
      <c r="H11">
        <v>0.95462025161569497</v>
      </c>
      <c r="I11">
        <v>0.98658911335965305</v>
      </c>
      <c r="J11">
        <v>1.1166749694684499</v>
      </c>
      <c r="L11" t="s">
        <v>1453</v>
      </c>
      <c r="Q11" t="s">
        <v>1426</v>
      </c>
    </row>
    <row r="12" spans="1:55" x14ac:dyDescent="0.2">
      <c r="A12">
        <v>11</v>
      </c>
      <c r="B12" s="20" t="s">
        <v>945</v>
      </c>
      <c r="D12">
        <v>13.0265317979907</v>
      </c>
      <c r="E12">
        <v>4.88727048055198E-2</v>
      </c>
      <c r="F12">
        <v>3</v>
      </c>
      <c r="G12">
        <v>0.375178179145567</v>
      </c>
      <c r="H12">
        <v>0.89765422256017002</v>
      </c>
      <c r="I12">
        <v>0.92771537377326896</v>
      </c>
      <c r="J12">
        <v>1.05003848375735</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946</v>
      </c>
      <c r="D13">
        <v>13.791614174825501</v>
      </c>
      <c r="E13">
        <v>0.19818467590821301</v>
      </c>
      <c r="F13">
        <v>3</v>
      </c>
      <c r="G13">
        <v>1.43699405592399</v>
      </c>
      <c r="H13">
        <v>0.95037580930500298</v>
      </c>
      <c r="I13">
        <v>0.98220253076942998</v>
      </c>
      <c r="J13">
        <v>1.11170999781644</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947</v>
      </c>
      <c r="D14">
        <v>13.6525246963583</v>
      </c>
      <c r="E14">
        <v>0.127811546438139</v>
      </c>
      <c r="F14">
        <v>2</v>
      </c>
      <c r="G14">
        <v>0.93617517111858195</v>
      </c>
      <c r="H14">
        <v>0.94079119694647995</v>
      </c>
      <c r="I14">
        <v>0.97229694350298901</v>
      </c>
      <c r="J14">
        <v>1.10049831788958</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948</v>
      </c>
      <c r="D15">
        <v>13.082900145183</v>
      </c>
      <c r="E15">
        <v>0.145001858637441</v>
      </c>
      <c r="F15">
        <v>3</v>
      </c>
      <c r="G15">
        <v>1.1083311576816499</v>
      </c>
      <c r="H15">
        <v>0.90153854769448605</v>
      </c>
      <c r="I15">
        <v>0.931729779379875</v>
      </c>
      <c r="J15">
        <v>1.0545822053507501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949</v>
      </c>
      <c r="D16">
        <v>13.748426612790601</v>
      </c>
      <c r="E16">
        <v>0.17424127593184699</v>
      </c>
      <c r="F16">
        <v>2</v>
      </c>
      <c r="G16">
        <v>1.2673543005258801</v>
      </c>
      <c r="H16">
        <v>0.94739976794389302</v>
      </c>
      <c r="I16">
        <v>0.97912682605563395</v>
      </c>
      <c r="J16">
        <v>1.10822874871197</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950</v>
      </c>
      <c r="D17">
        <v>14.069592496296799</v>
      </c>
      <c r="E17">
        <v>3.6597239225513702E-2</v>
      </c>
      <c r="F17">
        <v>3</v>
      </c>
      <c r="G17">
        <v>0.26011584369018798</v>
      </c>
      <c r="H17">
        <v>0.96953120829519401</v>
      </c>
      <c r="I17">
        <v>1.0019994165717101</v>
      </c>
      <c r="J17">
        <v>1.1341171849113401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951</v>
      </c>
      <c r="D18" t="s">
        <v>5</v>
      </c>
      <c r="E18" t="s">
        <v>5</v>
      </c>
      <c r="F18" t="s">
        <v>5</v>
      </c>
      <c r="G18" t="s">
        <v>5</v>
      </c>
      <c r="H18" t="s">
        <v>5</v>
      </c>
      <c r="I18" t="s">
        <v>5</v>
      </c>
      <c r="J18" t="s">
        <v>5</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952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953</v>
      </c>
      <c r="D20">
        <v>12.8647459330905</v>
      </c>
      <c r="E20">
        <v>8.2782399881172596E-3</v>
      </c>
      <c r="F20">
        <v>2</v>
      </c>
      <c r="G20">
        <v>6.4348258653317794E-2</v>
      </c>
      <c r="H20">
        <v>0.88650560932755096</v>
      </c>
      <c r="I20">
        <v>0.91619340948878802</v>
      </c>
      <c r="J20">
        <v>1.0369973008156701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954</v>
      </c>
      <c r="D21">
        <v>13.6139994113807</v>
      </c>
      <c r="E21">
        <v>0.14141019359198501</v>
      </c>
      <c r="F21">
        <v>3</v>
      </c>
      <c r="G21">
        <v>1.0387116182315399</v>
      </c>
      <c r="H21">
        <v>0.93813643163581995</v>
      </c>
      <c r="I21">
        <v>0.96955327391333901</v>
      </c>
      <c r="J21">
        <v>1.0973928841139899</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955</v>
      </c>
      <c r="D22">
        <v>13.614305967867899</v>
      </c>
      <c r="E22">
        <v>0.103886826813716</v>
      </c>
      <c r="F22">
        <v>2</v>
      </c>
      <c r="G22">
        <v>0.76307104496481404</v>
      </c>
      <c r="H22">
        <v>0.93815755634724995</v>
      </c>
      <c r="I22">
        <v>0.96957510606102804</v>
      </c>
      <c r="J22">
        <v>1.0974175949206699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1159</v>
      </c>
      <c r="D23">
        <v>13.7151796868141</v>
      </c>
      <c r="E23">
        <v>5.6551764147555403E-2</v>
      </c>
      <c r="F23">
        <v>3</v>
      </c>
      <c r="G23">
        <v>0.41232973565723502</v>
      </c>
      <c r="H23">
        <v>0.945108732697305</v>
      </c>
      <c r="I23">
        <v>0.97675906732772</v>
      </c>
      <c r="J23">
        <v>1.1055487912003701</v>
      </c>
      <c r="L23" s="96" t="s">
        <v>1424</v>
      </c>
      <c r="M23" s="96"/>
      <c r="N23" s="96"/>
      <c r="O23" s="96"/>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1160</v>
      </c>
      <c r="D24">
        <v>13.8977580349201</v>
      </c>
      <c r="E24">
        <v>4.1716562761894303E-2</v>
      </c>
      <c r="F24">
        <v>3</v>
      </c>
      <c r="G24">
        <v>0.30016757132391703</v>
      </c>
      <c r="H24">
        <v>0.95769014942948005</v>
      </c>
      <c r="I24">
        <v>0.98976181764398097</v>
      </c>
      <c r="J24">
        <v>1.1202660079381199</v>
      </c>
      <c r="L24" s="96"/>
      <c r="M24" s="96"/>
      <c r="N24" s="96"/>
      <c r="O24" s="96"/>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1161</v>
      </c>
      <c r="D25">
        <v>14.556283067177199</v>
      </c>
      <c r="E25">
        <v>0.22886495883251901</v>
      </c>
      <c r="F25">
        <v>2</v>
      </c>
      <c r="G25">
        <v>1.57227609394725</v>
      </c>
      <c r="H25">
        <v>1.0030689029637301</v>
      </c>
      <c r="I25">
        <v>1.0366602404869401</v>
      </c>
      <c r="J25">
        <v>1.17334818185138</v>
      </c>
      <c r="L25" s="96"/>
      <c r="M25" s="96"/>
      <c r="N25" s="96"/>
      <c r="O25" s="96"/>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1162</v>
      </c>
      <c r="D26">
        <v>14.713538322279501</v>
      </c>
      <c r="E26">
        <v>9.4509000418814396E-2</v>
      </c>
      <c r="F26">
        <v>3</v>
      </c>
      <c r="G26">
        <v>0.64232680371455897</v>
      </c>
      <c r="H26">
        <v>1.0139053132954601</v>
      </c>
      <c r="I26">
        <v>1.04785954664359</v>
      </c>
      <c r="J26">
        <v>1.18602416285623</v>
      </c>
      <c r="L26" s="96"/>
      <c r="M26" s="96"/>
      <c r="N26" s="96"/>
      <c r="O26" s="96"/>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1163</v>
      </c>
      <c r="D27">
        <v>14.896242345732199</v>
      </c>
      <c r="E27">
        <v>0.119605754926925</v>
      </c>
      <c r="F27">
        <v>2</v>
      </c>
      <c r="G27">
        <v>0.80292567850973795</v>
      </c>
      <c r="H27">
        <v>1.02649539027638</v>
      </c>
      <c r="I27">
        <v>1.0608712472278901</v>
      </c>
      <c r="J27">
        <v>1.20075150999188</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1164</v>
      </c>
      <c r="D28" t="s">
        <v>5</v>
      </c>
      <c r="E28" t="s">
        <v>5</v>
      </c>
      <c r="F28" t="s">
        <v>5</v>
      </c>
      <c r="G28" t="s">
        <v>5</v>
      </c>
      <c r="H28" t="s">
        <v>5</v>
      </c>
      <c r="I28" t="s">
        <v>5</v>
      </c>
      <c r="J28" t="s">
        <v>5</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1165</v>
      </c>
      <c r="D29">
        <v>14.437382659141299</v>
      </c>
      <c r="E29">
        <v>6.2465248963004096E-3</v>
      </c>
      <c r="F29">
        <v>2</v>
      </c>
      <c r="G29">
        <v>4.3266324954996598E-2</v>
      </c>
      <c r="H29">
        <v>0.99487551311962996</v>
      </c>
      <c r="I29">
        <v>1.02819246577964</v>
      </c>
      <c r="J29">
        <v>1.1637638960178001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1166</v>
      </c>
      <c r="D30">
        <v>14.7423571515201</v>
      </c>
      <c r="E30">
        <v>7.2425934074112103E-2</v>
      </c>
      <c r="F30">
        <v>3</v>
      </c>
      <c r="G30">
        <v>0.49127784200129898</v>
      </c>
      <c r="H30">
        <v>1.01589120978412</v>
      </c>
      <c r="I30">
        <v>1.0499119479546399</v>
      </c>
      <c r="J30">
        <v>1.1883471817709199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1167</v>
      </c>
      <c r="D31">
        <v>12.9097987743448</v>
      </c>
      <c r="E31">
        <v>0.14550540945666701</v>
      </c>
      <c r="F31">
        <v>3</v>
      </c>
      <c r="G31">
        <v>1.1270927765801</v>
      </c>
      <c r="H31">
        <v>0.88961018649493795</v>
      </c>
      <c r="I31">
        <v>0.91940195448848205</v>
      </c>
      <c r="J31">
        <v>1.0406289057472999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1168</v>
      </c>
      <c r="D32">
        <v>12.0947656299233</v>
      </c>
      <c r="E32">
        <v>9.3029805382778996E-2</v>
      </c>
      <c r="F32">
        <v>2</v>
      </c>
      <c r="G32">
        <v>0.76917410580174395</v>
      </c>
      <c r="H32">
        <v>0.83344650801457998</v>
      </c>
      <c r="I32">
        <v>0.86135743504614903</v>
      </c>
      <c r="J32">
        <v>0.97493097628672398</v>
      </c>
    </row>
    <row r="33" spans="1:10" x14ac:dyDescent="0.2">
      <c r="A33">
        <v>32</v>
      </c>
      <c r="B33" s="20" t="s">
        <v>1169</v>
      </c>
      <c r="D33">
        <v>14.080176356282401</v>
      </c>
      <c r="E33">
        <v>0.20946541519564399</v>
      </c>
      <c r="F33">
        <v>3</v>
      </c>
      <c r="G33">
        <v>1.48766187223347</v>
      </c>
      <c r="H33">
        <v>0.97026053876890495</v>
      </c>
      <c r="I33">
        <v>1.0027531712759401</v>
      </c>
      <c r="J33">
        <v>1.1349703252915899</v>
      </c>
    </row>
    <row r="34" spans="1:10" x14ac:dyDescent="0.2">
      <c r="A34">
        <v>33</v>
      </c>
      <c r="B34" s="20" t="s">
        <v>1170</v>
      </c>
      <c r="D34">
        <v>15.2120824326978</v>
      </c>
      <c r="E34">
        <v>9.1217902704342005E-2</v>
      </c>
      <c r="F34">
        <v>3</v>
      </c>
      <c r="G34">
        <v>0.59964112808297998</v>
      </c>
      <c r="H34">
        <v>1.0482598316576399</v>
      </c>
      <c r="I34">
        <v>1.0833645485052901</v>
      </c>
      <c r="J34">
        <v>1.2262106460973501</v>
      </c>
    </row>
    <row r="35" spans="1:10" x14ac:dyDescent="0.2">
      <c r="A35">
        <v>34</v>
      </c>
      <c r="B35" s="20" t="s">
        <v>1171</v>
      </c>
      <c r="D35">
        <v>15.396960891904801</v>
      </c>
      <c r="E35">
        <v>0.19409760556286701</v>
      </c>
      <c r="F35">
        <v>2</v>
      </c>
      <c r="G35">
        <v>1.26062283930926</v>
      </c>
      <c r="H35">
        <v>1.06099974832473</v>
      </c>
      <c r="I35">
        <v>1.09653110669174</v>
      </c>
      <c r="J35">
        <v>1.2411132694506399</v>
      </c>
    </row>
    <row r="36" spans="1:10" x14ac:dyDescent="0.2">
      <c r="A36">
        <v>35</v>
      </c>
      <c r="B36" s="20" t="s">
        <v>1172</v>
      </c>
      <c r="D36">
        <v>13.9943462400929</v>
      </c>
      <c r="E36">
        <v>0.201848755214075</v>
      </c>
      <c r="F36">
        <v>3</v>
      </c>
      <c r="G36">
        <v>1.4423593053299699</v>
      </c>
      <c r="H36">
        <v>0.96434601236885298</v>
      </c>
      <c r="I36">
        <v>0.99664057587782895</v>
      </c>
      <c r="J36">
        <v>1.1280517589024801</v>
      </c>
    </row>
    <row r="37" spans="1:10" x14ac:dyDescent="0.2">
      <c r="A37">
        <v>36</v>
      </c>
      <c r="B37" s="20" t="s">
        <v>1173</v>
      </c>
      <c r="D37">
        <v>15.760307371690701</v>
      </c>
      <c r="E37">
        <v>0.23999143884136401</v>
      </c>
      <c r="F37">
        <v>3</v>
      </c>
      <c r="G37">
        <v>1.52275861873383</v>
      </c>
      <c r="H37">
        <v>1.0860378403426201</v>
      </c>
      <c r="I37">
        <v>1.12240768846585</v>
      </c>
      <c r="J37">
        <v>1.2704017855829099</v>
      </c>
    </row>
    <row r="38" spans="1:10" x14ac:dyDescent="0.2">
      <c r="A38">
        <v>37</v>
      </c>
      <c r="B38" s="20" t="s">
        <v>1174</v>
      </c>
      <c r="D38">
        <v>15.7453408366824</v>
      </c>
      <c r="E38">
        <v>0.132591781014364</v>
      </c>
      <c r="F38">
        <v>2</v>
      </c>
      <c r="G38">
        <v>0.84210168830045595</v>
      </c>
      <c r="H38">
        <v>1.08500650110701</v>
      </c>
      <c r="I38">
        <v>1.1213418111598601</v>
      </c>
      <c r="J38">
        <v>1.26919536794459</v>
      </c>
    </row>
    <row r="39" spans="1:10" x14ac:dyDescent="0.2">
      <c r="A39">
        <v>38</v>
      </c>
      <c r="B39" s="20" t="s">
        <v>1175</v>
      </c>
      <c r="D39">
        <v>13.494689532545101</v>
      </c>
      <c r="E39">
        <v>1.39408256861054E-3</v>
      </c>
      <c r="F39">
        <v>2</v>
      </c>
      <c r="G39">
        <v>1.0330601272807599E-2</v>
      </c>
      <c r="H39">
        <v>0.92991482528727398</v>
      </c>
      <c r="I39">
        <v>0.961056337771375</v>
      </c>
      <c r="J39">
        <v>1.0877755917899401</v>
      </c>
    </row>
    <row r="40" spans="1:10" x14ac:dyDescent="0.2">
      <c r="A40">
        <v>39</v>
      </c>
      <c r="B40" s="20" t="s">
        <v>1176</v>
      </c>
      <c r="D40">
        <v>13.784681321940701</v>
      </c>
      <c r="E40">
        <v>9.1508998808494404E-2</v>
      </c>
      <c r="F40">
        <v>2</v>
      </c>
      <c r="G40">
        <v>0.66384558823889595</v>
      </c>
      <c r="H40">
        <v>0.94989806858606796</v>
      </c>
      <c r="I40">
        <v>0.98170879119967802</v>
      </c>
      <c r="J40">
        <v>1.11115115664182</v>
      </c>
    </row>
    <row r="41" spans="1:10" x14ac:dyDescent="0.2">
      <c r="A41">
        <v>40</v>
      </c>
      <c r="B41" s="20" t="s">
        <v>1177</v>
      </c>
      <c r="D41">
        <v>13.746160929665599</v>
      </c>
      <c r="E41">
        <v>2.2677260199900701E-2</v>
      </c>
      <c r="F41">
        <v>2</v>
      </c>
      <c r="G41">
        <v>0.16497158963824601</v>
      </c>
      <c r="H41">
        <v>0.94724364043000298</v>
      </c>
      <c r="I41">
        <v>0.97896547005544599</v>
      </c>
      <c r="J41">
        <v>1.10804611725562</v>
      </c>
    </row>
    <row r="42" spans="1:10" x14ac:dyDescent="0.2">
      <c r="A42">
        <v>41</v>
      </c>
      <c r="B42" s="20" t="s">
        <v>1178</v>
      </c>
      <c r="D42">
        <v>14.0142871497439</v>
      </c>
      <c r="E42">
        <v>0.109806401044518</v>
      </c>
      <c r="F42">
        <v>2</v>
      </c>
      <c r="G42">
        <v>0.78353183341561905</v>
      </c>
      <c r="H42">
        <v>0.96572013420170599</v>
      </c>
      <c r="I42">
        <v>0.99806071507813199</v>
      </c>
      <c r="J42">
        <v>1.1296591493314501</v>
      </c>
    </row>
    <row r="43" spans="1:10" x14ac:dyDescent="0.2">
      <c r="A43">
        <v>42</v>
      </c>
      <c r="B43" s="20" t="s">
        <v>1179</v>
      </c>
      <c r="D43">
        <v>13.574460739536001</v>
      </c>
      <c r="E43">
        <v>0.103398889421322</v>
      </c>
      <c r="F43">
        <v>2</v>
      </c>
      <c r="G43">
        <v>0.76171636874067306</v>
      </c>
      <c r="H43">
        <v>0.935411834153832</v>
      </c>
      <c r="I43">
        <v>0.96673743357319697</v>
      </c>
      <c r="J43">
        <v>1.0942057635758899</v>
      </c>
    </row>
    <row r="44" spans="1:10" x14ac:dyDescent="0.2">
      <c r="A44">
        <v>43</v>
      </c>
      <c r="B44" s="20" t="s">
        <v>1180</v>
      </c>
      <c r="D44">
        <v>13.279258316402601</v>
      </c>
      <c r="E44">
        <v>9.9339360587354805E-2</v>
      </c>
      <c r="F44">
        <v>3</v>
      </c>
      <c r="G44">
        <v>0.74807913379206203</v>
      </c>
      <c r="H44">
        <v>0.91506952771762895</v>
      </c>
      <c r="I44">
        <v>0.94571389249849602</v>
      </c>
      <c r="J44">
        <v>1.0704101816362399</v>
      </c>
    </row>
    <row r="45" spans="1:10" x14ac:dyDescent="0.2">
      <c r="A45">
        <v>44</v>
      </c>
      <c r="B45" s="20" t="s">
        <v>1181</v>
      </c>
      <c r="D45">
        <v>13.8294191513827</v>
      </c>
      <c r="E45">
        <v>0.14365366973640001</v>
      </c>
      <c r="F45">
        <v>3</v>
      </c>
      <c r="G45">
        <v>1.0387541816753501</v>
      </c>
      <c r="H45">
        <v>0.95298093838821596</v>
      </c>
      <c r="I45">
        <v>0.984894901885636</v>
      </c>
      <c r="J45">
        <v>1.11475736920264</v>
      </c>
    </row>
    <row r="46" spans="1:10" x14ac:dyDescent="0.2">
      <c r="A46">
        <v>45</v>
      </c>
      <c r="B46" s="20" t="s">
        <v>1182</v>
      </c>
      <c r="D46">
        <v>13.739266625667501</v>
      </c>
      <c r="E46">
        <v>3.19930789575174E-2</v>
      </c>
      <c r="F46">
        <v>3</v>
      </c>
      <c r="G46">
        <v>0.23285870948707399</v>
      </c>
      <c r="H46">
        <v>0.946768556102764</v>
      </c>
      <c r="I46">
        <v>0.97847447583613401</v>
      </c>
      <c r="J46">
        <v>1.10749038341726</v>
      </c>
    </row>
    <row r="47" spans="1:10" x14ac:dyDescent="0.2">
      <c r="A47">
        <v>46</v>
      </c>
      <c r="B47" s="20" t="s">
        <v>1183</v>
      </c>
      <c r="D47">
        <v>13.893163544478501</v>
      </c>
      <c r="E47">
        <v>0.17603269708387601</v>
      </c>
      <c r="F47">
        <v>3</v>
      </c>
      <c r="G47">
        <v>1.26704545383284</v>
      </c>
      <c r="H47">
        <v>0.95737354453345802</v>
      </c>
      <c r="I47">
        <v>0.98943461010451905</v>
      </c>
      <c r="J47">
        <v>1.1198956567309299</v>
      </c>
    </row>
    <row r="48" spans="1:10" x14ac:dyDescent="0.2">
      <c r="A48">
        <v>47</v>
      </c>
      <c r="B48" s="20" t="s">
        <v>1184</v>
      </c>
      <c r="D48">
        <v>14.5957348705829</v>
      </c>
      <c r="E48">
        <v>0.21283685433090299</v>
      </c>
      <c r="F48">
        <v>3</v>
      </c>
      <c r="G48">
        <v>1.4582126643028299</v>
      </c>
      <c r="H48">
        <v>1.00578751436882</v>
      </c>
      <c r="I48">
        <v>1.03946989428506</v>
      </c>
      <c r="J48">
        <v>1.1765283001262901</v>
      </c>
    </row>
    <row r="49" spans="1:10" x14ac:dyDescent="0.2">
      <c r="A49">
        <v>48</v>
      </c>
      <c r="B49" s="20" t="s">
        <v>1185</v>
      </c>
      <c r="D49">
        <v>14.2999848240818</v>
      </c>
      <c r="E49">
        <v>0.18315715987886699</v>
      </c>
      <c r="F49">
        <v>2</v>
      </c>
      <c r="G49">
        <v>1.2808206591270099</v>
      </c>
      <c r="H49">
        <v>0.98540747137802098</v>
      </c>
      <c r="I49">
        <v>1.01840735291273</v>
      </c>
      <c r="J49">
        <v>1.15268857553843</v>
      </c>
    </row>
    <row r="50" spans="1:10" x14ac:dyDescent="0.2">
      <c r="A50">
        <v>49</v>
      </c>
      <c r="B50" s="20" t="s">
        <v>1186</v>
      </c>
      <c r="D50">
        <v>13.8522346753024</v>
      </c>
      <c r="E50">
        <v>0.24377437872872301</v>
      </c>
      <c r="F50">
        <v>2</v>
      </c>
      <c r="G50">
        <v>1.75981987341982</v>
      </c>
      <c r="H50">
        <v>0.95455314898916999</v>
      </c>
      <c r="I50">
        <v>0.98651976356250104</v>
      </c>
      <c r="J50">
        <v>1.1165964756136399</v>
      </c>
    </row>
    <row r="51" spans="1:10" x14ac:dyDescent="0.2">
      <c r="A51">
        <v>50</v>
      </c>
      <c r="B51" s="20" t="s">
        <v>1187</v>
      </c>
      <c r="D51">
        <v>13.734416538610899</v>
      </c>
      <c r="E51">
        <v>0.129897238881753</v>
      </c>
      <c r="F51">
        <v>3</v>
      </c>
      <c r="G51">
        <v>0.94577908363692798</v>
      </c>
      <c r="H51">
        <v>0.94643433812413202</v>
      </c>
      <c r="I51">
        <v>0.978129065377211</v>
      </c>
      <c r="J51">
        <v>1.10709942916036</v>
      </c>
    </row>
    <row r="52" spans="1:10" x14ac:dyDescent="0.2">
      <c r="A52">
        <v>51</v>
      </c>
      <c r="B52" s="20" t="s">
        <v>1188</v>
      </c>
      <c r="D52">
        <v>15.7276053076381</v>
      </c>
      <c r="E52">
        <v>0.100424695908589</v>
      </c>
      <c r="F52">
        <v>2</v>
      </c>
      <c r="G52">
        <v>0.63852502618321205</v>
      </c>
      <c r="H52">
        <v>1.08378435136041</v>
      </c>
      <c r="I52">
        <v>1.1200787333728</v>
      </c>
      <c r="J52">
        <v>1.2677657481259701</v>
      </c>
    </row>
    <row r="53" spans="1:10" x14ac:dyDescent="0.2">
      <c r="A53">
        <v>52</v>
      </c>
      <c r="B53" s="20" t="s">
        <v>1189</v>
      </c>
      <c r="D53">
        <v>15.5715709727518</v>
      </c>
      <c r="E53">
        <v>0.16559579816051301</v>
      </c>
      <c r="F53">
        <v>3</v>
      </c>
      <c r="G53">
        <v>1.06344952895429</v>
      </c>
      <c r="H53">
        <v>1.0730320742580199</v>
      </c>
      <c r="I53">
        <v>1.1089663779465599</v>
      </c>
      <c r="J53">
        <v>1.25518818266504</v>
      </c>
    </row>
    <row r="54" spans="1:10" x14ac:dyDescent="0.2">
      <c r="A54">
        <v>53</v>
      </c>
      <c r="B54" s="20" t="s">
        <v>1190</v>
      </c>
      <c r="D54">
        <v>13.6854954271694</v>
      </c>
      <c r="E54">
        <v>0.172623185231502</v>
      </c>
      <c r="F54">
        <v>2</v>
      </c>
      <c r="G54">
        <v>1.26135868555258</v>
      </c>
      <c r="H54">
        <v>0.94306319967079899</v>
      </c>
      <c r="I54">
        <v>0.97464503233678701</v>
      </c>
      <c r="J54">
        <v>1.10315601195014</v>
      </c>
    </row>
    <row r="55" spans="1:10" x14ac:dyDescent="0.2">
      <c r="A55">
        <v>54</v>
      </c>
      <c r="B55" s="20" t="s">
        <v>1191</v>
      </c>
      <c r="D55">
        <v>13.445514979499899</v>
      </c>
      <c r="E55">
        <v>0.24891990486068599</v>
      </c>
      <c r="F55">
        <v>3</v>
      </c>
      <c r="G55">
        <v>1.85132295222763</v>
      </c>
      <c r="H55">
        <v>0.92652622225247905</v>
      </c>
      <c r="I55">
        <v>0.95755425528572902</v>
      </c>
      <c r="J55">
        <v>1.0838117452404701</v>
      </c>
    </row>
    <row r="56" spans="1:10" x14ac:dyDescent="0.2">
      <c r="A56">
        <v>55</v>
      </c>
      <c r="B56" s="20" t="s">
        <v>1192</v>
      </c>
      <c r="D56">
        <v>13.0821505380533</v>
      </c>
      <c r="E56">
        <v>0.226430291564548</v>
      </c>
      <c r="F56">
        <v>3</v>
      </c>
      <c r="G56">
        <v>1.73083386333087</v>
      </c>
      <c r="H56">
        <v>0.90148689250217096</v>
      </c>
      <c r="I56">
        <v>0.93167639432932803</v>
      </c>
      <c r="J56">
        <v>1.0545217812604399</v>
      </c>
    </row>
    <row r="57" spans="1:10" x14ac:dyDescent="0.2">
      <c r="A57">
        <v>56</v>
      </c>
      <c r="B57" s="20" t="s">
        <v>1193</v>
      </c>
      <c r="D57">
        <v>13.057016772560599</v>
      </c>
      <c r="E57">
        <v>4.3130401873667699E-2</v>
      </c>
      <c r="F57">
        <v>2</v>
      </c>
      <c r="G57">
        <v>0.33032355418510601</v>
      </c>
      <c r="H57">
        <v>0.89975493260116202</v>
      </c>
      <c r="I57">
        <v>0.92988643357768896</v>
      </c>
      <c r="J57">
        <v>1.0524958067786401</v>
      </c>
    </row>
    <row r="58" spans="1:10" x14ac:dyDescent="0.2">
      <c r="A58">
        <v>57</v>
      </c>
      <c r="B58" s="20" t="s">
        <v>1194</v>
      </c>
      <c r="D58">
        <v>13.8861007932431</v>
      </c>
      <c r="E58">
        <v>2.9588322164836599E-2</v>
      </c>
      <c r="F58">
        <v>2</v>
      </c>
      <c r="G58">
        <v>0.213078693618831</v>
      </c>
      <c r="H58">
        <v>0.95688685255990202</v>
      </c>
      <c r="I58">
        <v>0.98893161951547803</v>
      </c>
      <c r="J58">
        <v>1.11932634475185</v>
      </c>
    </row>
    <row r="59" spans="1:10" x14ac:dyDescent="0.2">
      <c r="A59">
        <v>58</v>
      </c>
      <c r="B59" s="20" t="s">
        <v>1195</v>
      </c>
      <c r="D59">
        <v>15.4174919328388</v>
      </c>
      <c r="E59">
        <v>4.1763234843527598E-2</v>
      </c>
      <c r="F59">
        <v>2</v>
      </c>
      <c r="G59">
        <v>0.27088215791164499</v>
      </c>
      <c r="H59">
        <v>1.06241453591929</v>
      </c>
      <c r="I59">
        <v>1.0979932734917299</v>
      </c>
      <c r="J59">
        <v>1.24276822899218</v>
      </c>
    </row>
    <row r="60" spans="1:10" x14ac:dyDescent="0.2">
      <c r="A60">
        <v>59</v>
      </c>
      <c r="B60" s="20" t="s">
        <v>1196</v>
      </c>
      <c r="D60">
        <v>14.3624200671797</v>
      </c>
      <c r="E60">
        <v>8.87584909523952E-2</v>
      </c>
      <c r="F60">
        <v>2</v>
      </c>
      <c r="G60">
        <v>0.61799119185506501</v>
      </c>
      <c r="H60">
        <v>0.98970986440730402</v>
      </c>
      <c r="I60">
        <v>1.0228538269079099</v>
      </c>
      <c r="J60">
        <v>1.1577213355249101</v>
      </c>
    </row>
    <row r="61" spans="1:10" x14ac:dyDescent="0.2">
      <c r="A61">
        <v>60</v>
      </c>
      <c r="B61" s="20" t="s">
        <v>1197</v>
      </c>
      <c r="D61">
        <v>14.229978048810899</v>
      </c>
      <c r="E61">
        <v>0.23774375928307101</v>
      </c>
      <c r="F61">
        <v>3</v>
      </c>
      <c r="G61">
        <v>1.6707247085524299</v>
      </c>
      <c r="H61">
        <v>0.98058332644026802</v>
      </c>
      <c r="I61">
        <v>1.0134216542867001</v>
      </c>
      <c r="J61">
        <v>1.14704549192276</v>
      </c>
    </row>
    <row r="62" spans="1:10" x14ac:dyDescent="0.2">
      <c r="A62">
        <v>61</v>
      </c>
      <c r="B62" s="20" t="s">
        <v>1198</v>
      </c>
      <c r="D62">
        <v>14.7073140316052</v>
      </c>
      <c r="E62">
        <v>0.18213916033220301</v>
      </c>
      <c r="F62">
        <v>2</v>
      </c>
      <c r="G62">
        <v>1.2384257243762899</v>
      </c>
      <c r="H62">
        <v>1.0134763993763301</v>
      </c>
      <c r="I62">
        <v>1.0474162690130699</v>
      </c>
      <c r="J62">
        <v>1.18552243723629</v>
      </c>
    </row>
    <row r="63" spans="1:10" x14ac:dyDescent="0.2">
      <c r="A63">
        <v>62</v>
      </c>
      <c r="B63" s="20" t="s">
        <v>1199</v>
      </c>
      <c r="D63">
        <v>14.5638225403092</v>
      </c>
      <c r="E63">
        <v>0.236397520484282</v>
      </c>
      <c r="F63">
        <v>2</v>
      </c>
      <c r="G63">
        <v>1.6231831981609901</v>
      </c>
      <c r="H63">
        <v>1.0035884456937401</v>
      </c>
      <c r="I63">
        <v>1.0371971819571</v>
      </c>
      <c r="J63">
        <v>1.1739559212757</v>
      </c>
    </row>
    <row r="64" spans="1:10" x14ac:dyDescent="0.2">
      <c r="A64">
        <v>63</v>
      </c>
      <c r="B64" s="20" t="s">
        <v>1200</v>
      </c>
      <c r="D64">
        <v>14.1856502880983</v>
      </c>
      <c r="E64">
        <v>0.184680546879958</v>
      </c>
      <c r="F64">
        <v>2</v>
      </c>
      <c r="G64">
        <v>1.3018828402593801</v>
      </c>
      <c r="H64">
        <v>0.97752871434570998</v>
      </c>
      <c r="I64">
        <v>1.0102647476183899</v>
      </c>
      <c r="J64">
        <v>1.14347233405014</v>
      </c>
    </row>
    <row r="65" spans="1:10" x14ac:dyDescent="0.2">
      <c r="A65">
        <v>64</v>
      </c>
      <c r="B65" s="20" t="s">
        <v>1201</v>
      </c>
      <c r="D65">
        <v>13.574127781529601</v>
      </c>
      <c r="E65">
        <v>9.7537249177552798E-2</v>
      </c>
      <c r="F65">
        <v>2</v>
      </c>
      <c r="G65">
        <v>0.71855260792721198</v>
      </c>
      <c r="H65">
        <v>0.935388890121989</v>
      </c>
      <c r="I65">
        <v>0.96671372117866605</v>
      </c>
      <c r="J65">
        <v>1.0941789246040401</v>
      </c>
    </row>
    <row r="66" spans="1:10" x14ac:dyDescent="0.2">
      <c r="A66">
        <v>65</v>
      </c>
      <c r="B66" s="20" t="s">
        <v>1202</v>
      </c>
      <c r="D66">
        <v>14.040833874193201</v>
      </c>
      <c r="E66">
        <v>0.14575723485609501</v>
      </c>
      <c r="F66">
        <v>2</v>
      </c>
      <c r="G66">
        <v>1.0380952880868</v>
      </c>
      <c r="H66">
        <v>0.96754946066146796</v>
      </c>
      <c r="I66">
        <v>0.99995130305479196</v>
      </c>
      <c r="J66">
        <v>1.13179901915418</v>
      </c>
    </row>
    <row r="67" spans="1:10" x14ac:dyDescent="0.2">
      <c r="A67">
        <v>66</v>
      </c>
      <c r="B67" s="20" t="s">
        <v>1203</v>
      </c>
      <c r="D67" t="s">
        <v>5</v>
      </c>
      <c r="E67" t="s">
        <v>5</v>
      </c>
      <c r="F67" t="s">
        <v>5</v>
      </c>
      <c r="G67" t="s">
        <v>5</v>
      </c>
      <c r="H67" t="s">
        <v>5</v>
      </c>
      <c r="I67" t="s">
        <v>5</v>
      </c>
      <c r="J67" t="s">
        <v>5</v>
      </c>
    </row>
    <row r="68" spans="1:10" x14ac:dyDescent="0.2">
      <c r="A68">
        <v>67</v>
      </c>
      <c r="B68" s="20" t="s">
        <v>1204</v>
      </c>
      <c r="D68">
        <v>13.442847860371799</v>
      </c>
      <c r="E68">
        <v>0.11393186295536201</v>
      </c>
      <c r="F68">
        <v>3</v>
      </c>
      <c r="G68">
        <v>0.84752772729967396</v>
      </c>
      <c r="H68">
        <v>0.92634243190946597</v>
      </c>
      <c r="I68">
        <v>0.95736431006798395</v>
      </c>
      <c r="J68">
        <v>1.0835967549599701</v>
      </c>
    </row>
    <row r="69" spans="1:10" x14ac:dyDescent="0.2">
      <c r="A69">
        <v>68</v>
      </c>
      <c r="B69" s="20" t="s">
        <v>1205</v>
      </c>
      <c r="D69">
        <v>13.401006172428501</v>
      </c>
      <c r="E69">
        <v>0.22084365138097101</v>
      </c>
      <c r="F69">
        <v>3</v>
      </c>
      <c r="G69">
        <v>1.64796320917558</v>
      </c>
      <c r="H69">
        <v>0.92345913431009097</v>
      </c>
      <c r="I69">
        <v>0.95438445497135804</v>
      </c>
      <c r="J69">
        <v>1.0802239936412099</v>
      </c>
    </row>
    <row r="70" spans="1:10" x14ac:dyDescent="0.2">
      <c r="A70">
        <v>69</v>
      </c>
      <c r="B70" s="20" t="s">
        <v>1206</v>
      </c>
      <c r="D70">
        <v>13.8709940645166</v>
      </c>
      <c r="E70">
        <v>0.10402678011178999</v>
      </c>
      <c r="F70">
        <v>3</v>
      </c>
      <c r="G70">
        <v>0.74995908460447402</v>
      </c>
      <c r="H70">
        <v>0.95584585261911004</v>
      </c>
      <c r="I70">
        <v>0.98785575798116199</v>
      </c>
      <c r="J70">
        <v>1.1181086264233999</v>
      </c>
    </row>
    <row r="71" spans="1:10" x14ac:dyDescent="0.2">
      <c r="A71">
        <v>70</v>
      </c>
      <c r="B71" s="20" t="s">
        <v>1207</v>
      </c>
      <c r="D71">
        <v>14.251871995189401</v>
      </c>
      <c r="E71">
        <v>0.13040208082069499</v>
      </c>
      <c r="F71">
        <v>2</v>
      </c>
      <c r="G71">
        <v>0.91498212210094798</v>
      </c>
      <c r="H71">
        <v>0.98209203142175805</v>
      </c>
      <c r="I71">
        <v>1.0149808836320799</v>
      </c>
      <c r="J71">
        <v>1.1488103121078499</v>
      </c>
    </row>
    <row r="72" spans="1:10" x14ac:dyDescent="0.2">
      <c r="A72">
        <v>71</v>
      </c>
      <c r="B72" s="20" t="s">
        <v>1208</v>
      </c>
      <c r="D72">
        <v>13.3456375265568</v>
      </c>
      <c r="E72">
        <v>4.8298345402941499E-2</v>
      </c>
      <c r="F72">
        <v>2</v>
      </c>
      <c r="G72">
        <v>0.36190362061633702</v>
      </c>
      <c r="H72">
        <v>0.91964369828037895</v>
      </c>
      <c r="I72">
        <v>0.95044124546657005</v>
      </c>
      <c r="J72">
        <v>1.0757608556501901</v>
      </c>
    </row>
    <row r="73" spans="1:10" x14ac:dyDescent="0.2">
      <c r="A73">
        <v>72</v>
      </c>
      <c r="B73" s="20" t="s">
        <v>1209</v>
      </c>
      <c r="D73">
        <v>14.8402914857725</v>
      </c>
      <c r="E73">
        <v>0.15192905668783399</v>
      </c>
      <c r="F73">
        <v>2</v>
      </c>
      <c r="G73">
        <v>1.0237605968419801</v>
      </c>
      <c r="H73">
        <v>1.02263983405638</v>
      </c>
      <c r="I73">
        <v>1.05688657396524</v>
      </c>
      <c r="J73">
        <v>1.19624144107499</v>
      </c>
    </row>
    <row r="74" spans="1:10" x14ac:dyDescent="0.2">
      <c r="A74">
        <v>73</v>
      </c>
      <c r="B74" s="20" t="s">
        <v>1210</v>
      </c>
      <c r="D74">
        <v>13.846769813503199</v>
      </c>
      <c r="E74">
        <v>0.213288023718814</v>
      </c>
      <c r="F74">
        <v>2</v>
      </c>
      <c r="G74">
        <v>1.5403449800315001</v>
      </c>
      <c r="H74">
        <v>0.95417656707575005</v>
      </c>
      <c r="I74">
        <v>0.98613057046143304</v>
      </c>
      <c r="J74">
        <v>1.1161559657921101</v>
      </c>
    </row>
    <row r="75" spans="1:10" x14ac:dyDescent="0.2">
      <c r="A75">
        <v>74</v>
      </c>
      <c r="B75" s="20" t="s">
        <v>1211</v>
      </c>
      <c r="D75">
        <v>14.3498360621423</v>
      </c>
      <c r="E75">
        <v>0.19622798305286401</v>
      </c>
      <c r="F75">
        <v>2</v>
      </c>
      <c r="G75">
        <v>1.3674580127821301</v>
      </c>
      <c r="H75">
        <v>0.98884270456508405</v>
      </c>
      <c r="I75">
        <v>1.0219576271274999</v>
      </c>
      <c r="J75">
        <v>1.1567069680958799</v>
      </c>
    </row>
    <row r="76" spans="1:10" x14ac:dyDescent="0.2">
      <c r="A76">
        <v>75</v>
      </c>
      <c r="B76" s="20" t="s">
        <v>1212</v>
      </c>
      <c r="D76">
        <v>13.861207536977499</v>
      </c>
      <c r="E76">
        <v>0.17646787011475501</v>
      </c>
      <c r="F76">
        <v>2</v>
      </c>
      <c r="G76">
        <v>1.27310603815715</v>
      </c>
      <c r="H76">
        <v>0.95517146607433201</v>
      </c>
      <c r="I76">
        <v>0.98715878719917005</v>
      </c>
      <c r="J76">
        <v>1.1173197571604401</v>
      </c>
    </row>
    <row r="77" spans="1:10" x14ac:dyDescent="0.2">
      <c r="A77">
        <v>76</v>
      </c>
      <c r="B77" s="20" t="s">
        <v>1213</v>
      </c>
      <c r="D77">
        <v>13.4575227706493</v>
      </c>
      <c r="E77">
        <v>0.152402477515721</v>
      </c>
      <c r="F77">
        <v>3</v>
      </c>
      <c r="G77">
        <v>1.1324705156591699</v>
      </c>
      <c r="H77">
        <v>0.92735367537630198</v>
      </c>
      <c r="I77">
        <v>0.958409418626752</v>
      </c>
      <c r="J77">
        <v>1.0847796654058099</v>
      </c>
    </row>
    <row r="78" spans="1:10" x14ac:dyDescent="0.2">
      <c r="A78">
        <v>77</v>
      </c>
      <c r="B78" s="20" t="s">
        <v>1214</v>
      </c>
      <c r="D78">
        <v>15.720561948461199</v>
      </c>
      <c r="E78">
        <v>5.2497792121727698E-4</v>
      </c>
      <c r="F78">
        <v>2</v>
      </c>
      <c r="G78">
        <v>3.3394348302457802E-3</v>
      </c>
      <c r="H78">
        <v>1.0832989956875201</v>
      </c>
      <c r="I78">
        <v>1.1195771238352199</v>
      </c>
      <c r="J78">
        <v>1.2671979992957001</v>
      </c>
    </row>
    <row r="79" spans="1:10" x14ac:dyDescent="0.2">
      <c r="A79">
        <v>78</v>
      </c>
      <c r="B79" s="20" t="s">
        <v>1215</v>
      </c>
      <c r="D79">
        <v>13.248794642734101</v>
      </c>
      <c r="E79">
        <v>0.15187697273169801</v>
      </c>
      <c r="F79">
        <v>3</v>
      </c>
      <c r="G79">
        <v>1.1463455871058399</v>
      </c>
      <c r="H79">
        <v>0.91297028551508097</v>
      </c>
      <c r="I79">
        <v>0.94354434968832201</v>
      </c>
      <c r="J79">
        <v>1.0679545756311599</v>
      </c>
    </row>
    <row r="80" spans="1:10" x14ac:dyDescent="0.2">
      <c r="A80">
        <v>79</v>
      </c>
      <c r="B80" s="20" t="s">
        <v>1216</v>
      </c>
      <c r="D80">
        <v>13.2709079322587</v>
      </c>
      <c r="E80">
        <v>6.1909442480819303E-3</v>
      </c>
      <c r="F80">
        <v>2</v>
      </c>
      <c r="G80">
        <v>4.66504950504033E-2</v>
      </c>
      <c r="H80">
        <v>0.91449410536400599</v>
      </c>
      <c r="I80">
        <v>0.94511920007634398</v>
      </c>
      <c r="J80">
        <v>1.0697370765579901</v>
      </c>
    </row>
    <row r="81" spans="1:10" x14ac:dyDescent="0.2">
      <c r="A81">
        <v>80</v>
      </c>
      <c r="B81" s="20" t="s">
        <v>1217</v>
      </c>
      <c r="D81">
        <v>13.889643233023801</v>
      </c>
      <c r="E81">
        <v>0.21905812892030199</v>
      </c>
      <c r="F81">
        <v>3</v>
      </c>
      <c r="G81">
        <v>1.5771328697592</v>
      </c>
      <c r="H81">
        <v>0.95713096097468098</v>
      </c>
      <c r="I81">
        <v>0.98918390277061896</v>
      </c>
      <c r="J81">
        <v>1.11961189259788</v>
      </c>
    </row>
    <row r="82" spans="1:10" x14ac:dyDescent="0.2">
      <c r="A82">
        <v>81</v>
      </c>
      <c r="B82" s="20" t="s">
        <v>1218</v>
      </c>
      <c r="D82">
        <v>15.2242561962686</v>
      </c>
      <c r="E82">
        <v>0.248141538091605</v>
      </c>
      <c r="F82">
        <v>2</v>
      </c>
      <c r="G82">
        <v>1.62990910618296</v>
      </c>
      <c r="H82">
        <v>1.04909872188899</v>
      </c>
      <c r="I82">
        <v>1.08423153196616</v>
      </c>
      <c r="J82">
        <v>1.2271919449142299</v>
      </c>
    </row>
    <row r="83" spans="1:10" x14ac:dyDescent="0.2">
      <c r="A83">
        <v>82</v>
      </c>
      <c r="B83" s="20" t="s">
        <v>1219</v>
      </c>
      <c r="D83">
        <v>14.423654751653499</v>
      </c>
      <c r="E83">
        <v>7.6577912888485894E-2</v>
      </c>
      <c r="F83">
        <v>2</v>
      </c>
      <c r="G83">
        <v>0.53091892593801404</v>
      </c>
      <c r="H83">
        <v>0.99392952731815298</v>
      </c>
      <c r="I83">
        <v>1.02721480027176</v>
      </c>
      <c r="J83">
        <v>1.1626573212681099</v>
      </c>
    </row>
    <row r="84" spans="1:10" x14ac:dyDescent="0.2">
      <c r="A84">
        <v>83</v>
      </c>
      <c r="B84" s="20" t="s">
        <v>1220</v>
      </c>
      <c r="D84">
        <v>14.7489881616304</v>
      </c>
      <c r="E84">
        <v>0.22103711132493101</v>
      </c>
      <c r="F84">
        <v>2</v>
      </c>
      <c r="G84">
        <v>1.49865949380826</v>
      </c>
      <c r="H84">
        <v>1.0163481506120999</v>
      </c>
      <c r="I84">
        <v>1.0503841910749401</v>
      </c>
      <c r="J84">
        <v>1.1888816921003</v>
      </c>
    </row>
    <row r="85" spans="1:10" x14ac:dyDescent="0.2">
      <c r="A85">
        <v>84</v>
      </c>
      <c r="B85" s="20" t="s">
        <v>1221</v>
      </c>
      <c r="D85">
        <v>15.9287244313001</v>
      </c>
      <c r="E85">
        <v>0.21593503726580299</v>
      </c>
      <c r="F85">
        <v>3</v>
      </c>
      <c r="G85">
        <v>1.3556329522625801</v>
      </c>
      <c r="H85">
        <v>1.0976434071238601</v>
      </c>
      <c r="I85">
        <v>1.1344019090172801</v>
      </c>
      <c r="J85">
        <v>1.28397749373405</v>
      </c>
    </row>
    <row r="86" spans="1:10" x14ac:dyDescent="0.2">
      <c r="A86">
        <v>85</v>
      </c>
      <c r="B86" s="20" t="s">
        <v>1222</v>
      </c>
      <c r="D86">
        <v>14.4111184525747</v>
      </c>
      <c r="E86">
        <v>0.241530127954591</v>
      </c>
      <c r="F86">
        <v>3</v>
      </c>
      <c r="G86">
        <v>1.6759984920631801</v>
      </c>
      <c r="H86">
        <v>0.99306565487859599</v>
      </c>
      <c r="I86">
        <v>1.02632199798441</v>
      </c>
      <c r="J86">
        <v>1.1616467993056501</v>
      </c>
    </row>
    <row r="87" spans="1:10" x14ac:dyDescent="0.2">
      <c r="A87">
        <v>86</v>
      </c>
      <c r="B87" s="20" t="s">
        <v>1223</v>
      </c>
      <c r="D87">
        <v>13.8949826403648</v>
      </c>
      <c r="E87">
        <v>0.13669894212336101</v>
      </c>
      <c r="F87">
        <v>2</v>
      </c>
      <c r="G87">
        <v>0.98380074060871003</v>
      </c>
      <c r="H87">
        <v>0.95749889786072195</v>
      </c>
      <c r="I87">
        <v>0.989564161334752</v>
      </c>
      <c r="J87">
        <v>1.1200422898268201</v>
      </c>
    </row>
    <row r="88" spans="1:10" x14ac:dyDescent="0.2">
      <c r="A88">
        <v>87</v>
      </c>
      <c r="B88" s="20" t="s">
        <v>1224</v>
      </c>
      <c r="D88">
        <v>13.6649492731629</v>
      </c>
      <c r="E88">
        <v>0.142927629254192</v>
      </c>
      <c r="F88">
        <v>2</v>
      </c>
      <c r="G88">
        <v>1.0459433576888</v>
      </c>
      <c r="H88">
        <v>0.94164737063915005</v>
      </c>
      <c r="I88">
        <v>0.97318178922347798</v>
      </c>
      <c r="J88">
        <v>1.10149983417891</v>
      </c>
    </row>
    <row r="89" spans="1:10" x14ac:dyDescent="0.2">
      <c r="A89">
        <v>88</v>
      </c>
      <c r="B89" s="20" t="s">
        <v>1225</v>
      </c>
      <c r="D89" t="s">
        <v>5</v>
      </c>
      <c r="E89" t="s">
        <v>5</v>
      </c>
      <c r="F89" t="s">
        <v>5</v>
      </c>
      <c r="G89" t="s">
        <v>5</v>
      </c>
      <c r="H89" t="s">
        <v>5</v>
      </c>
      <c r="I89" t="s">
        <v>5</v>
      </c>
      <c r="J89" t="s">
        <v>5</v>
      </c>
    </row>
    <row r="90" spans="1:10" x14ac:dyDescent="0.2">
      <c r="A90">
        <v>89</v>
      </c>
      <c r="B90" s="20" t="s">
        <v>1226</v>
      </c>
      <c r="D90">
        <v>14.2064825376915</v>
      </c>
      <c r="E90">
        <v>0.14972495079213499</v>
      </c>
      <c r="F90">
        <v>2</v>
      </c>
      <c r="G90">
        <v>1.05391992982708</v>
      </c>
      <c r="H90">
        <v>0.97896425813454901</v>
      </c>
      <c r="I90">
        <v>1.0117483657078099</v>
      </c>
      <c r="J90">
        <v>1.1451515733223601</v>
      </c>
    </row>
    <row r="91" spans="1:10" x14ac:dyDescent="0.2">
      <c r="A91">
        <v>90</v>
      </c>
      <c r="B91" s="20" t="s">
        <v>1227</v>
      </c>
      <c r="D91">
        <v>16.009750217024799</v>
      </c>
      <c r="E91">
        <v>0.104731863337164</v>
      </c>
      <c r="F91">
        <v>2</v>
      </c>
      <c r="G91">
        <v>0.65417549878943204</v>
      </c>
      <c r="H91">
        <v>1.10322686861768</v>
      </c>
      <c r="I91">
        <v>1.1401723526207299</v>
      </c>
      <c r="J91">
        <v>1.2905087941989</v>
      </c>
    </row>
    <row r="92" spans="1:10" x14ac:dyDescent="0.2">
      <c r="A92">
        <v>91</v>
      </c>
      <c r="B92" s="20" t="s">
        <v>1228</v>
      </c>
      <c r="D92">
        <v>14.3352477137701</v>
      </c>
      <c r="E92">
        <v>0.19799298908818699</v>
      </c>
      <c r="F92">
        <v>2</v>
      </c>
      <c r="G92">
        <v>1.38116196553758</v>
      </c>
      <c r="H92">
        <v>0.98783742605200298</v>
      </c>
      <c r="I92">
        <v>1.02091868328022</v>
      </c>
      <c r="J92">
        <v>1.1555310352042401</v>
      </c>
    </row>
    <row r="93" spans="1:10" x14ac:dyDescent="0.2">
      <c r="A93">
        <v>92</v>
      </c>
      <c r="B93" s="20" t="s">
        <v>1229</v>
      </c>
      <c r="D93" t="s">
        <v>5</v>
      </c>
      <c r="E93" t="s">
        <v>5</v>
      </c>
      <c r="F93" t="s">
        <v>5</v>
      </c>
      <c r="G93" t="s">
        <v>5</v>
      </c>
      <c r="H93" t="s">
        <v>5</v>
      </c>
      <c r="I93" t="s">
        <v>5</v>
      </c>
      <c r="J93" t="s">
        <v>5</v>
      </c>
    </row>
    <row r="94" spans="1:10" x14ac:dyDescent="0.2">
      <c r="A94">
        <v>93</v>
      </c>
      <c r="B94" s="20" t="s">
        <v>1230</v>
      </c>
      <c r="D94">
        <v>13.808157146584</v>
      </c>
      <c r="E94">
        <v>0.116494976526466</v>
      </c>
      <c r="F94">
        <v>2</v>
      </c>
      <c r="G94">
        <v>0.84366780657102503</v>
      </c>
      <c r="H94">
        <v>0.95151578030288897</v>
      </c>
      <c r="I94">
        <v>0.98338067775945803</v>
      </c>
      <c r="J94">
        <v>1.11304348836109</v>
      </c>
    </row>
    <row r="95" spans="1:10" x14ac:dyDescent="0.2">
      <c r="A95">
        <v>94</v>
      </c>
      <c r="B95" s="20" t="s">
        <v>1231</v>
      </c>
      <c r="D95">
        <v>13.5004186246572</v>
      </c>
      <c r="E95">
        <v>9.4528449253775099E-2</v>
      </c>
      <c r="F95">
        <v>2</v>
      </c>
      <c r="G95">
        <v>0.70018902288798701</v>
      </c>
      <c r="H95">
        <v>0.93030961522872702</v>
      </c>
      <c r="I95">
        <v>0.96146434866119401</v>
      </c>
      <c r="J95">
        <v>1.08823740060352</v>
      </c>
    </row>
    <row r="96" spans="1:10" x14ac:dyDescent="0.2">
      <c r="A96">
        <v>95</v>
      </c>
      <c r="B96" s="20" t="s">
        <v>1232</v>
      </c>
      <c r="D96" t="s">
        <v>5</v>
      </c>
      <c r="E96" t="s">
        <v>5</v>
      </c>
      <c r="F96" t="s">
        <v>5</v>
      </c>
      <c r="G96" t="s">
        <v>5</v>
      </c>
      <c r="H96" t="s">
        <v>5</v>
      </c>
      <c r="I96" t="s">
        <v>5</v>
      </c>
      <c r="J96" t="s">
        <v>5</v>
      </c>
    </row>
    <row r="97" spans="1:10" x14ac:dyDescent="0.2">
      <c r="A97">
        <v>96</v>
      </c>
      <c r="B97" s="20" t="s">
        <v>1233</v>
      </c>
      <c r="D97">
        <v>14.1298377001378</v>
      </c>
      <c r="E97">
        <v>6.6868889860393396E-2</v>
      </c>
      <c r="F97">
        <v>2</v>
      </c>
      <c r="G97">
        <v>0.47324598682220698</v>
      </c>
      <c r="H97">
        <v>0.973682686405831</v>
      </c>
      <c r="I97">
        <v>1.00628992172428</v>
      </c>
      <c r="J97">
        <v>1.13897341091807</v>
      </c>
    </row>
    <row r="98" spans="1:10" x14ac:dyDescent="0.2">
      <c r="A98">
        <v>97</v>
      </c>
      <c r="B98" s="20" t="s">
        <v>1234</v>
      </c>
      <c r="D98">
        <v>15.906309851683799</v>
      </c>
      <c r="E98">
        <v>3.6855387541945901E-2</v>
      </c>
      <c r="F98">
        <v>2</v>
      </c>
      <c r="G98">
        <v>0.23170293981192899</v>
      </c>
      <c r="H98">
        <v>1.0960988254691699</v>
      </c>
      <c r="I98">
        <v>1.13280560154042</v>
      </c>
      <c r="J98">
        <v>1.2821707065124499</v>
      </c>
    </row>
    <row r="99" spans="1:10" x14ac:dyDescent="0.2">
      <c r="A99">
        <v>98</v>
      </c>
      <c r="B99" s="20" t="s">
        <v>1235</v>
      </c>
      <c r="D99">
        <v>16.068552868130599</v>
      </c>
      <c r="E99">
        <v>2.81276333717035E-2</v>
      </c>
      <c r="F99">
        <v>2</v>
      </c>
      <c r="G99">
        <v>0.17504770717399301</v>
      </c>
      <c r="H99">
        <v>1.10727894087155</v>
      </c>
      <c r="I99">
        <v>1.1443601229571101</v>
      </c>
      <c r="J99">
        <v>1.2952487393789001</v>
      </c>
    </row>
    <row r="100" spans="1:10" x14ac:dyDescent="0.2">
      <c r="A100">
        <v>99</v>
      </c>
      <c r="B100" s="20" t="s">
        <v>1236</v>
      </c>
      <c r="D100" t="s">
        <v>5</v>
      </c>
      <c r="E100" t="s">
        <v>5</v>
      </c>
      <c r="F100" t="s">
        <v>5</v>
      </c>
      <c r="G100" t="s">
        <v>5</v>
      </c>
      <c r="H100" t="s">
        <v>5</v>
      </c>
      <c r="I100" t="s">
        <v>5</v>
      </c>
      <c r="J100" t="s">
        <v>5</v>
      </c>
    </row>
    <row r="101" spans="1:10" x14ac:dyDescent="0.2">
      <c r="A101">
        <v>100</v>
      </c>
      <c r="B101" s="20" t="s">
        <v>1237</v>
      </c>
      <c r="D101">
        <v>15.0013531447297</v>
      </c>
      <c r="E101">
        <v>2.2760109380189901E-2</v>
      </c>
      <c r="F101">
        <v>2</v>
      </c>
      <c r="G101">
        <v>0.15172037589279699</v>
      </c>
      <c r="H101">
        <v>1.0337385424845</v>
      </c>
      <c r="I101">
        <v>1.06835696220497</v>
      </c>
      <c r="J101">
        <v>1.20922424745704</v>
      </c>
    </row>
    <row r="102" spans="1:10" x14ac:dyDescent="0.2">
      <c r="A102">
        <v>101</v>
      </c>
      <c r="B102" s="20" t="s">
        <v>1238</v>
      </c>
      <c r="D102">
        <v>14.3318628724729</v>
      </c>
      <c r="E102">
        <v>0.11412813293955899</v>
      </c>
      <c r="F102">
        <v>2</v>
      </c>
      <c r="G102">
        <v>0.796324483112132</v>
      </c>
      <c r="H102">
        <v>0.98760417769931796</v>
      </c>
      <c r="I102">
        <v>1.0206776237750601</v>
      </c>
      <c r="J102">
        <v>1.15525819100606</v>
      </c>
    </row>
    <row r="103" spans="1:10" x14ac:dyDescent="0.2">
      <c r="A103">
        <v>102</v>
      </c>
      <c r="B103" s="20" t="s">
        <v>1239</v>
      </c>
      <c r="D103">
        <v>17.226571637154098</v>
      </c>
      <c r="E103">
        <v>0.24733918240561101</v>
      </c>
      <c r="F103">
        <v>3</v>
      </c>
      <c r="G103">
        <v>1.43580038800148</v>
      </c>
      <c r="H103">
        <v>1.1870776512219301</v>
      </c>
      <c r="I103">
        <v>1.2268311775556</v>
      </c>
      <c r="J103">
        <v>1.3885939437083901</v>
      </c>
    </row>
    <row r="104" spans="1:10" x14ac:dyDescent="0.2">
      <c r="A104">
        <v>103</v>
      </c>
      <c r="B104" s="20" t="s">
        <v>1240</v>
      </c>
      <c r="D104">
        <v>15.1528245035802</v>
      </c>
      <c r="E104">
        <v>5.9220952650574601E-2</v>
      </c>
      <c r="F104">
        <v>2</v>
      </c>
      <c r="G104">
        <v>0.39082451351945902</v>
      </c>
      <c r="H104">
        <v>1.0441763863386899</v>
      </c>
      <c r="I104">
        <v>1.0791443544649399</v>
      </c>
      <c r="J104">
        <v>1.2214340020138501</v>
      </c>
    </row>
    <row r="105" spans="1:10" x14ac:dyDescent="0.2">
      <c r="A105">
        <v>104</v>
      </c>
      <c r="B105" s="20" t="s">
        <v>1241</v>
      </c>
      <c r="D105">
        <v>15.3011193234987</v>
      </c>
      <c r="E105">
        <v>0.20934716730564901</v>
      </c>
      <c r="F105">
        <v>2</v>
      </c>
      <c r="G105">
        <v>1.3681820452451701</v>
      </c>
      <c r="H105">
        <v>1.05439533589088</v>
      </c>
      <c r="I105">
        <v>1.08970552196699</v>
      </c>
      <c r="J105">
        <v>1.23338770314253</v>
      </c>
    </row>
    <row r="106" spans="1:10" x14ac:dyDescent="0.2">
      <c r="A106">
        <v>105</v>
      </c>
      <c r="B106" s="20" t="s">
        <v>1242</v>
      </c>
      <c r="D106">
        <v>15.674797169382501</v>
      </c>
      <c r="E106">
        <v>1.1112842170621501E-2</v>
      </c>
      <c r="F106">
        <v>2</v>
      </c>
      <c r="G106">
        <v>7.0896242232264206E-2</v>
      </c>
      <c r="H106">
        <v>1.08014535910784</v>
      </c>
      <c r="I106">
        <v>1.1163178764939501</v>
      </c>
      <c r="J106">
        <v>1.263509006709</v>
      </c>
    </row>
    <row r="107" spans="1:10" x14ac:dyDescent="0.2">
      <c r="A107">
        <v>106</v>
      </c>
      <c r="B107" s="20" t="s">
        <v>1243</v>
      </c>
      <c r="D107">
        <v>13.574048101430799</v>
      </c>
      <c r="E107">
        <v>0.15960675700343199</v>
      </c>
      <c r="F107">
        <v>2</v>
      </c>
      <c r="G107">
        <v>1.17582283347447</v>
      </c>
      <c r="H107">
        <v>0.93538339939136295</v>
      </c>
      <c r="I107">
        <v>0.96670804657135401</v>
      </c>
      <c r="J107">
        <v>1.09417250177628</v>
      </c>
    </row>
    <row r="108" spans="1:10" x14ac:dyDescent="0.2">
      <c r="A108">
        <v>107</v>
      </c>
      <c r="B108" s="20" t="s">
        <v>1244</v>
      </c>
      <c r="D108" t="s">
        <v>5</v>
      </c>
      <c r="E108" t="s">
        <v>5</v>
      </c>
      <c r="F108" t="s">
        <v>5</v>
      </c>
      <c r="G108" t="s">
        <v>5</v>
      </c>
      <c r="H108" t="s">
        <v>5</v>
      </c>
      <c r="I108" t="s">
        <v>5</v>
      </c>
      <c r="J108" t="s">
        <v>5</v>
      </c>
    </row>
    <row r="109" spans="1:10" x14ac:dyDescent="0.2">
      <c r="A109">
        <v>108</v>
      </c>
      <c r="B109" s="20" t="s">
        <v>1245</v>
      </c>
      <c r="D109" t="s">
        <v>5</v>
      </c>
      <c r="E109" t="s">
        <v>5</v>
      </c>
      <c r="F109" t="s">
        <v>5</v>
      </c>
      <c r="G109" t="s">
        <v>5</v>
      </c>
      <c r="H109" t="s">
        <v>5</v>
      </c>
      <c r="I109" t="s">
        <v>5</v>
      </c>
      <c r="J109" t="s">
        <v>5</v>
      </c>
    </row>
    <row r="110" spans="1:10" x14ac:dyDescent="0.2">
      <c r="A110">
        <v>109</v>
      </c>
      <c r="B110" s="20" t="s">
        <v>1246</v>
      </c>
      <c r="D110">
        <v>13.941665161811001</v>
      </c>
      <c r="E110">
        <v>4.9600998595745897E-2</v>
      </c>
      <c r="F110">
        <v>2</v>
      </c>
      <c r="G110">
        <v>0.35577528236449701</v>
      </c>
      <c r="H110">
        <v>0.96071577577924905</v>
      </c>
      <c r="I110">
        <v>0.99288876787652003</v>
      </c>
      <c r="J110">
        <v>1.1238052594949901</v>
      </c>
    </row>
    <row r="111" spans="1:10" x14ac:dyDescent="0.2">
      <c r="A111">
        <v>110</v>
      </c>
      <c r="B111" s="20" t="s">
        <v>1247</v>
      </c>
      <c r="D111">
        <v>13.696627176078501</v>
      </c>
      <c r="E111">
        <v>0.17780809540942899</v>
      </c>
      <c r="F111">
        <v>2</v>
      </c>
      <c r="G111">
        <v>1.29818891266877</v>
      </c>
      <c r="H111">
        <v>0.94383028499847299</v>
      </c>
      <c r="I111">
        <v>0.97543780625083398</v>
      </c>
      <c r="J111">
        <v>1.1040533163844499</v>
      </c>
    </row>
    <row r="112" spans="1:10" x14ac:dyDescent="0.2">
      <c r="A112">
        <v>111</v>
      </c>
      <c r="B112" s="20" t="s">
        <v>1248</v>
      </c>
      <c r="D112">
        <v>13.550694954220701</v>
      </c>
      <c r="E112">
        <v>3.8147122394334302E-3</v>
      </c>
      <c r="F112">
        <v>2</v>
      </c>
      <c r="G112">
        <v>2.81514140220923E-2</v>
      </c>
      <c r="H112">
        <v>0.93377414133800296</v>
      </c>
      <c r="I112">
        <v>0.96504489677608796</v>
      </c>
      <c r="J112">
        <v>1.0922900588000699</v>
      </c>
    </row>
    <row r="113" spans="1:10" x14ac:dyDescent="0.2">
      <c r="A113">
        <v>112</v>
      </c>
      <c r="B113" s="20" t="s">
        <v>1249</v>
      </c>
      <c r="D113">
        <v>14.409682817609101</v>
      </c>
      <c r="E113">
        <v>9.0271790680321795E-4</v>
      </c>
      <c r="F113">
        <v>2</v>
      </c>
      <c r="G113">
        <v>6.2646618820788097E-3</v>
      </c>
      <c r="H113">
        <v>0.99296672572316602</v>
      </c>
      <c r="I113">
        <v>1.0262197558335899</v>
      </c>
      <c r="J113">
        <v>1.1615310761042701</v>
      </c>
    </row>
    <row r="114" spans="1:10" x14ac:dyDescent="0.2">
      <c r="A114">
        <v>113</v>
      </c>
      <c r="B114" s="20" t="s">
        <v>1250</v>
      </c>
      <c r="D114">
        <v>16.137002448219601</v>
      </c>
      <c r="E114">
        <v>0.168810018883571</v>
      </c>
      <c r="F114">
        <v>3</v>
      </c>
      <c r="G114">
        <v>1.0461051823301599</v>
      </c>
      <c r="H114">
        <v>1.11199577997748</v>
      </c>
      <c r="I114">
        <v>1.14923492223305</v>
      </c>
      <c r="J114">
        <v>1.3007663011063899</v>
      </c>
    </row>
    <row r="115" spans="1:10" x14ac:dyDescent="0.2">
      <c r="A115">
        <v>114</v>
      </c>
      <c r="B115" s="20" t="s">
        <v>1251</v>
      </c>
      <c r="D115">
        <v>13.455036180398601</v>
      </c>
      <c r="E115">
        <v>0.16254338685789299</v>
      </c>
      <c r="F115">
        <v>2</v>
      </c>
      <c r="G115">
        <v>1.20804867916065</v>
      </c>
      <c r="H115">
        <v>0.92718232522163802</v>
      </c>
      <c r="I115">
        <v>0.95823233020140397</v>
      </c>
      <c r="J115">
        <v>1.08457922713897</v>
      </c>
    </row>
    <row r="116" spans="1:10" x14ac:dyDescent="0.2">
      <c r="A116">
        <v>115</v>
      </c>
      <c r="B116" s="20" t="s">
        <v>1252</v>
      </c>
      <c r="D116">
        <v>14.837116361884799</v>
      </c>
      <c r="E116">
        <v>0.13591960322471999</v>
      </c>
      <c r="F116">
        <v>3</v>
      </c>
      <c r="G116">
        <v>0.916078299243411</v>
      </c>
      <c r="H116">
        <v>1.0224210372646401</v>
      </c>
      <c r="I116">
        <v>1.0566604499830601</v>
      </c>
      <c r="J116">
        <v>1.1959855017102801</v>
      </c>
    </row>
    <row r="117" spans="1:10" x14ac:dyDescent="0.2">
      <c r="A117">
        <v>116</v>
      </c>
      <c r="B117" s="20" t="s">
        <v>1253</v>
      </c>
      <c r="D117">
        <v>14.007157599472199</v>
      </c>
      <c r="E117">
        <v>0.11750150759145001</v>
      </c>
      <c r="F117">
        <v>3</v>
      </c>
      <c r="G117">
        <v>0.83886760577233299</v>
      </c>
      <c r="H117">
        <v>0.96522883912749602</v>
      </c>
      <c r="I117">
        <v>0.99755296723720499</v>
      </c>
      <c r="J117">
        <v>1.12908445283715</v>
      </c>
    </row>
    <row r="118" spans="1:10" x14ac:dyDescent="0.2">
      <c r="A118">
        <v>117</v>
      </c>
      <c r="B118" s="20" t="s">
        <v>1254</v>
      </c>
      <c r="D118">
        <v>15.279876523794099</v>
      </c>
      <c r="E118">
        <v>0.24390283160689999</v>
      </c>
      <c r="F118">
        <v>3</v>
      </c>
      <c r="G118">
        <v>1.5962356189664899</v>
      </c>
      <c r="H118">
        <v>1.05293150122256</v>
      </c>
      <c r="I118">
        <v>1.0881926655771501</v>
      </c>
      <c r="J118">
        <v>1.23167537037902</v>
      </c>
    </row>
    <row r="119" spans="1:10" x14ac:dyDescent="0.2">
      <c r="A119">
        <v>118</v>
      </c>
      <c r="B119" s="20" t="s">
        <v>1255</v>
      </c>
      <c r="D119">
        <v>13.1903691393196</v>
      </c>
      <c r="E119">
        <v>9.4198007906220904E-2</v>
      </c>
      <c r="F119">
        <v>2</v>
      </c>
      <c r="G119">
        <v>0.71414231786298799</v>
      </c>
      <c r="H119">
        <v>0.90894420239037699</v>
      </c>
      <c r="I119">
        <v>0.93938343881974296</v>
      </c>
      <c r="J119">
        <v>1.0632450314509001</v>
      </c>
    </row>
    <row r="120" spans="1:10" x14ac:dyDescent="0.2">
      <c r="A120">
        <v>119</v>
      </c>
      <c r="B120" s="20" t="s">
        <v>1256</v>
      </c>
      <c r="D120">
        <v>14.5810218650766</v>
      </c>
      <c r="E120">
        <v>0.105703829909742</v>
      </c>
      <c r="F120">
        <v>2</v>
      </c>
      <c r="G120">
        <v>0.72494116590632596</v>
      </c>
      <c r="H120">
        <v>1.0047736457717</v>
      </c>
      <c r="I120">
        <v>1.03842207268417</v>
      </c>
      <c r="J120">
        <v>1.1753423189124901</v>
      </c>
    </row>
    <row r="121" spans="1:10" x14ac:dyDescent="0.2">
      <c r="A121">
        <v>120</v>
      </c>
      <c r="B121" s="20" t="s">
        <v>1257</v>
      </c>
      <c r="D121">
        <v>13.849268563239599</v>
      </c>
      <c r="E121">
        <v>0.187455936451149</v>
      </c>
      <c r="F121">
        <v>3</v>
      </c>
      <c r="G121">
        <v>1.3535439477917</v>
      </c>
      <c r="H121">
        <v>0.95434875513676198</v>
      </c>
      <c r="I121">
        <v>0.98630852485341003</v>
      </c>
      <c r="J121">
        <v>1.1163573842068699</v>
      </c>
    </row>
    <row r="122" spans="1:10" x14ac:dyDescent="0.2">
      <c r="A122">
        <v>121</v>
      </c>
      <c r="B122" s="20" t="s">
        <v>659</v>
      </c>
      <c r="D122">
        <v>12.4057660738089</v>
      </c>
      <c r="E122">
        <v>8.3931517588843194E-2</v>
      </c>
      <c r="F122">
        <v>2</v>
      </c>
      <c r="G122">
        <v>0.67655247640078797</v>
      </c>
      <c r="H122">
        <v>0.85487745110836</v>
      </c>
      <c r="I122">
        <v>0.88350606965720802</v>
      </c>
      <c r="J122">
        <v>1</v>
      </c>
    </row>
    <row r="123" spans="1:10" x14ac:dyDescent="0.2">
      <c r="B123" t="s">
        <v>1434</v>
      </c>
      <c r="D123" t="s">
        <v>5</v>
      </c>
      <c r="E123" t="s">
        <v>5</v>
      </c>
      <c r="F123" t="s">
        <v>5</v>
      </c>
      <c r="G123" t="s">
        <v>5</v>
      </c>
      <c r="H123" t="s">
        <v>5</v>
      </c>
      <c r="I123" t="s">
        <v>5</v>
      </c>
      <c r="J123" t="s">
        <v>5</v>
      </c>
    </row>
    <row r="124" spans="1:10" x14ac:dyDescent="0.2">
      <c r="B124" t="s">
        <v>1429</v>
      </c>
      <c r="D124">
        <v>12.4646746709313</v>
      </c>
      <c r="E124">
        <v>3.55694934161951E-2</v>
      </c>
      <c r="F124">
        <v>2</v>
      </c>
      <c r="G124">
        <v>0.285362388953049</v>
      </c>
      <c r="H124">
        <v>0.85893682406902205</v>
      </c>
      <c r="I124">
        <v>0.88770138519055997</v>
      </c>
      <c r="J124">
        <v>1.00474848524242</v>
      </c>
    </row>
    <row r="125" spans="1:10" x14ac:dyDescent="0.2">
      <c r="B125" t="s">
        <v>1430</v>
      </c>
      <c r="D125">
        <v>13.240107658199699</v>
      </c>
      <c r="E125">
        <v>0.16869914448457499</v>
      </c>
      <c r="F125">
        <v>3</v>
      </c>
      <c r="G125">
        <v>1.27415236219849</v>
      </c>
      <c r="H125">
        <v>0.91237166813406401</v>
      </c>
      <c r="I125">
        <v>0.94292568547060895</v>
      </c>
      <c r="J125">
        <v>1.0672543379769399</v>
      </c>
    </row>
    <row r="126" spans="1:10" x14ac:dyDescent="0.2">
      <c r="B126" t="s">
        <v>1431</v>
      </c>
      <c r="D126">
        <v>14.041517653209</v>
      </c>
      <c r="E126">
        <v>0.19502121821122101</v>
      </c>
      <c r="F126">
        <v>2</v>
      </c>
      <c r="G126">
        <v>1.38888988375592</v>
      </c>
      <c r="H126">
        <v>0.96759657965908996</v>
      </c>
      <c r="I126">
        <v>1</v>
      </c>
      <c r="J126">
        <v>1.1318541369930699</v>
      </c>
    </row>
    <row r="127" spans="1:10" x14ac:dyDescent="0.2">
      <c r="B127" t="s">
        <v>1432</v>
      </c>
      <c r="D127">
        <v>15.699828535920901</v>
      </c>
      <c r="E127">
        <v>0.17775811762004101</v>
      </c>
      <c r="F127">
        <v>3</v>
      </c>
      <c r="G127">
        <v>1.13222967507788</v>
      </c>
      <c r="H127">
        <v>1.08187026272901</v>
      </c>
      <c r="I127">
        <v>1.1181005446610699</v>
      </c>
      <c r="J127">
        <v>1.26552672704883</v>
      </c>
    </row>
    <row r="128" spans="1:10" x14ac:dyDescent="0.2">
      <c r="B128" t="s">
        <v>1433</v>
      </c>
      <c r="D128">
        <v>17.097007309044901</v>
      </c>
      <c r="E128">
        <v>0.24913835202711301</v>
      </c>
      <c r="F128">
        <v>3</v>
      </c>
      <c r="G128">
        <v>1.45720445411116</v>
      </c>
      <c r="H128">
        <v>1.17814941398857</v>
      </c>
      <c r="I128">
        <v>1.21760394647495</v>
      </c>
      <c r="J128">
        <v>1.3781500640367601</v>
      </c>
    </row>
    <row r="129" spans="1:10" x14ac:dyDescent="0.2">
      <c r="B129" t="s">
        <v>1631</v>
      </c>
      <c r="D129">
        <v>14.511747920973599</v>
      </c>
      <c r="E129">
        <v>5.08207718484694E-2</v>
      </c>
      <c r="F129">
        <v>3</v>
      </c>
      <c r="G129">
        <v>0.35020434564618502</v>
      </c>
      <c r="H129">
        <v>1</v>
      </c>
      <c r="I129">
        <v>1.0334885643687599</v>
      </c>
      <c r="J129">
        <v>1.16975830711582</v>
      </c>
    </row>
    <row r="131" spans="1:10" x14ac:dyDescent="0.2">
      <c r="A131" t="s">
        <v>1640</v>
      </c>
      <c r="B131">
        <v>91.5</v>
      </c>
      <c r="C131" t="s">
        <v>1646</v>
      </c>
      <c r="D131">
        <v>12</v>
      </c>
      <c r="E131">
        <f>AVERAGE(E2:E129)</f>
        <v>0.12939649453097485</v>
      </c>
    </row>
    <row r="132" spans="1:10" x14ac:dyDescent="0.2">
      <c r="B132">
        <v>89</v>
      </c>
    </row>
    <row r="133" spans="1:10" x14ac:dyDescent="0.2">
      <c r="B133">
        <v>78</v>
      </c>
    </row>
    <row r="134" spans="1:10" x14ac:dyDescent="0.2">
      <c r="B134">
        <f>AVERAGE(B131:B133)</f>
        <v>86.166666666666671</v>
      </c>
    </row>
  </sheetData>
  <mergeCells count="1">
    <mergeCell ref="L23:O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A252-49D8-7640-98E6-A6875CC70B4E}">
  <dimension ref="A1:BF133"/>
  <sheetViews>
    <sheetView workbookViewId="0">
      <selection activeCell="P7" sqref="P7"/>
    </sheetView>
  </sheetViews>
  <sheetFormatPr baseColWidth="10" defaultRowHeight="16" x14ac:dyDescent="0.2"/>
  <cols>
    <col min="4" max="4" width="16.6640625" customWidth="1"/>
    <col min="6" max="6" width="13.6640625" customWidth="1"/>
    <col min="15" max="15" width="13" customWidth="1"/>
    <col min="16" max="16" width="9.83203125" customWidth="1"/>
    <col min="17" max="17" width="5" bestFit="1" customWidth="1"/>
    <col min="18" max="18" width="6.66406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935</v>
      </c>
      <c r="D2">
        <v>21.9139198833665</v>
      </c>
      <c r="E2">
        <v>4.8582420635407901E-2</v>
      </c>
      <c r="F2">
        <v>3</v>
      </c>
      <c r="G2">
        <v>0.221696624309938</v>
      </c>
      <c r="H2">
        <v>0.96987350847303599</v>
      </c>
      <c r="I2">
        <v>0.972522330619492</v>
      </c>
      <c r="J2">
        <v>1.0343761447222199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936</v>
      </c>
      <c r="D3">
        <v>23.3064826882683</v>
      </c>
      <c r="E3">
        <v>0.182753383274566</v>
      </c>
      <c r="F3">
        <v>3</v>
      </c>
      <c r="G3">
        <v>0.78413111801961299</v>
      </c>
      <c r="H3">
        <v>1.0315060133168801</v>
      </c>
      <c r="I3">
        <v>1.03432316003591</v>
      </c>
      <c r="J3">
        <v>1.10010759546605</v>
      </c>
      <c r="O3" s="33" t="s">
        <v>1419</v>
      </c>
      <c r="P3" s="33">
        <v>7</v>
      </c>
      <c r="Q3" s="29">
        <f t="shared" ref="Q3:Q5" si="0">P3*384</f>
        <v>2688</v>
      </c>
      <c r="R3" s="34">
        <f t="shared" ref="R3:R5" si="1">Q3*1.2</f>
        <v>3225.6</v>
      </c>
      <c r="S3">
        <f t="shared" ref="S3:S6" si="2">R3/3</f>
        <v>1075.2</v>
      </c>
      <c r="U3" s="66"/>
    </row>
    <row r="4" spans="1:58" x14ac:dyDescent="0.2">
      <c r="A4">
        <v>3</v>
      </c>
      <c r="B4" s="20" t="s">
        <v>937</v>
      </c>
      <c r="D4">
        <v>21.771517442666202</v>
      </c>
      <c r="E4">
        <v>3.3710820062215499E-2</v>
      </c>
      <c r="F4">
        <v>3</v>
      </c>
      <c r="G4">
        <v>0.154839092640146</v>
      </c>
      <c r="H4">
        <v>0.963571014190308</v>
      </c>
      <c r="I4">
        <v>0.96620262359067999</v>
      </c>
      <c r="J4">
        <v>1.02765449526861</v>
      </c>
      <c r="O4" s="33" t="s">
        <v>1519</v>
      </c>
      <c r="P4" s="33">
        <v>2.8000000000000001E-2</v>
      </c>
      <c r="Q4" s="29">
        <f>P4*384</f>
        <v>10.752000000000001</v>
      </c>
      <c r="R4" s="34">
        <f t="shared" si="1"/>
        <v>12.9024</v>
      </c>
      <c r="S4">
        <f t="shared" si="2"/>
        <v>4.3007999999999997</v>
      </c>
      <c r="U4" s="66"/>
    </row>
    <row r="5" spans="1:58" x14ac:dyDescent="0.2">
      <c r="A5">
        <v>4</v>
      </c>
      <c r="B5" s="20" t="s">
        <v>938</v>
      </c>
      <c r="D5">
        <v>21.645163879081501</v>
      </c>
      <c r="E5">
        <v>6.6828014812865197E-2</v>
      </c>
      <c r="F5">
        <v>2</v>
      </c>
      <c r="G5">
        <v>0.30874339961662101</v>
      </c>
      <c r="H5">
        <v>0.95797881641491101</v>
      </c>
      <c r="I5">
        <v>0.96059515296043696</v>
      </c>
      <c r="J5">
        <v>1.0216903814693299</v>
      </c>
      <c r="O5" s="33" t="s">
        <v>1520</v>
      </c>
      <c r="P5" s="33">
        <v>2.8000000000000001E-2</v>
      </c>
      <c r="Q5" s="29">
        <f t="shared" si="0"/>
        <v>10.752000000000001</v>
      </c>
      <c r="R5" s="34">
        <f t="shared" si="1"/>
        <v>12.9024</v>
      </c>
      <c r="S5">
        <f t="shared" si="2"/>
        <v>4.3007999999999997</v>
      </c>
      <c r="U5" s="66"/>
    </row>
    <row r="6" spans="1:58" x14ac:dyDescent="0.2">
      <c r="A6">
        <v>5</v>
      </c>
      <c r="B6" s="20" t="s">
        <v>939</v>
      </c>
      <c r="D6">
        <v>22.533639234623699</v>
      </c>
      <c r="E6">
        <v>3.0334429207628098E-2</v>
      </c>
      <c r="F6">
        <v>3</v>
      </c>
      <c r="G6">
        <v>0.13461842045033801</v>
      </c>
      <c r="H6">
        <v>0.99730125233043299</v>
      </c>
      <c r="I6">
        <v>1.00002498240532</v>
      </c>
      <c r="J6">
        <v>1.0636280045800199</v>
      </c>
      <c r="O6" s="33" t="s">
        <v>1422</v>
      </c>
      <c r="P6" s="33">
        <v>9.3000000000000007</v>
      </c>
      <c r="Q6" s="33"/>
      <c r="R6" s="29">
        <f>SUM(R2:R5)</f>
        <v>4283.5967999999993</v>
      </c>
      <c r="S6">
        <f t="shared" si="2"/>
        <v>1427.8655999999999</v>
      </c>
    </row>
    <row r="7" spans="1:58" ht="17" x14ac:dyDescent="0.2">
      <c r="A7">
        <v>6</v>
      </c>
      <c r="B7" s="20" t="s">
        <v>940</v>
      </c>
      <c r="D7">
        <v>22.426653372057999</v>
      </c>
      <c r="E7">
        <v>4.1712593344244403E-2</v>
      </c>
      <c r="F7">
        <v>3</v>
      </c>
      <c r="G7">
        <v>0.185995621603602</v>
      </c>
      <c r="H7">
        <v>0.99256623666751498</v>
      </c>
      <c r="I7">
        <v>0.995277034938156</v>
      </c>
      <c r="J7">
        <v>1.05857808084891</v>
      </c>
      <c r="N7">
        <f>P7*6.3</f>
        <v>26.459999999999994</v>
      </c>
      <c r="O7" s="33" t="s">
        <v>1423</v>
      </c>
      <c r="P7">
        <v>4.1999999999999993</v>
      </c>
      <c r="R7">
        <f>R6/48</f>
        <v>89.241599999999991</v>
      </c>
      <c r="S7" s="65" t="s">
        <v>1457</v>
      </c>
    </row>
    <row r="8" spans="1:58" ht="17" x14ac:dyDescent="0.2">
      <c r="A8">
        <v>7</v>
      </c>
      <c r="B8" s="20" t="s">
        <v>941</v>
      </c>
      <c r="D8">
        <v>22.601321834314501</v>
      </c>
      <c r="E8">
        <v>9.2808625917985596E-2</v>
      </c>
      <c r="F8">
        <v>3</v>
      </c>
      <c r="G8">
        <v>0.41063361956590799</v>
      </c>
      <c r="H8">
        <v>1.0002967711958</v>
      </c>
      <c r="I8">
        <v>1.0030286823341299</v>
      </c>
      <c r="J8">
        <v>1.0668227441293801</v>
      </c>
      <c r="O8" s="33" t="s">
        <v>1423</v>
      </c>
      <c r="P8" s="33">
        <v>3</v>
      </c>
      <c r="R8">
        <f>P8*3.1</f>
        <v>9.3000000000000007</v>
      </c>
      <c r="S8" s="65" t="s">
        <v>1457</v>
      </c>
    </row>
    <row r="9" spans="1:58" x14ac:dyDescent="0.2">
      <c r="A9">
        <v>8</v>
      </c>
      <c r="B9" s="20" t="s">
        <v>942</v>
      </c>
      <c r="D9">
        <v>21.948453467443599</v>
      </c>
      <c r="E9">
        <v>3.6806254012996503E-2</v>
      </c>
      <c r="F9">
        <v>3</v>
      </c>
      <c r="G9">
        <v>0.167694065860229</v>
      </c>
      <c r="H9">
        <v>0.97140190725003495</v>
      </c>
      <c r="I9">
        <v>0.97405490360734703</v>
      </c>
      <c r="J9">
        <v>1.03600619154868</v>
      </c>
    </row>
    <row r="10" spans="1:58" x14ac:dyDescent="0.2">
      <c r="A10">
        <v>9</v>
      </c>
      <c r="B10" s="20" t="s">
        <v>943</v>
      </c>
      <c r="D10">
        <v>22.148176474845499</v>
      </c>
      <c r="E10">
        <v>0.20960817300767501</v>
      </c>
      <c r="F10">
        <v>3</v>
      </c>
      <c r="G10">
        <v>0.94639020619027003</v>
      </c>
      <c r="H10">
        <v>0.98024131411757298</v>
      </c>
      <c r="I10">
        <v>0.98291845178451798</v>
      </c>
      <c r="J10">
        <v>1.0454334740936599</v>
      </c>
      <c r="O10" s="1" t="s">
        <v>1452</v>
      </c>
    </row>
    <row r="11" spans="1:58" x14ac:dyDescent="0.2">
      <c r="A11">
        <v>10</v>
      </c>
      <c r="B11" s="20" t="s">
        <v>944</v>
      </c>
      <c r="D11">
        <v>22.287898127553198</v>
      </c>
      <c r="E11">
        <v>0.123703881369967</v>
      </c>
      <c r="F11">
        <v>3</v>
      </c>
      <c r="G11">
        <v>0.55502713024804695</v>
      </c>
      <c r="H11">
        <v>0.98642516119936097</v>
      </c>
      <c r="I11">
        <v>0.98911918757494399</v>
      </c>
      <c r="J11">
        <v>1.0520285855676199</v>
      </c>
      <c r="O11" t="s">
        <v>1453</v>
      </c>
      <c r="T11" t="s">
        <v>1426</v>
      </c>
      <c r="U11">
        <v>9</v>
      </c>
    </row>
    <row r="12" spans="1:58" x14ac:dyDescent="0.2">
      <c r="A12">
        <v>11</v>
      </c>
      <c r="B12" s="20" t="s">
        <v>945</v>
      </c>
      <c r="D12">
        <v>22.207702925353399</v>
      </c>
      <c r="E12">
        <v>0.10368945045094501</v>
      </c>
      <c r="F12">
        <v>3</v>
      </c>
      <c r="G12">
        <v>0.46690758967496898</v>
      </c>
      <c r="H12">
        <v>0.98287585543689504</v>
      </c>
      <c r="I12">
        <v>0.985560188301287</v>
      </c>
      <c r="J12">
        <v>1.0482432288391901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946</v>
      </c>
      <c r="D13">
        <v>22.523626543898501</v>
      </c>
      <c r="E13">
        <v>7.6523011632551804E-2</v>
      </c>
      <c r="F13">
        <v>3</v>
      </c>
      <c r="G13">
        <v>0.339745517816186</v>
      </c>
      <c r="H13">
        <v>0.99685810735524705</v>
      </c>
      <c r="I13">
        <v>0.999580627156611</v>
      </c>
      <c r="J13">
        <v>1.0631553877006199</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947</v>
      </c>
      <c r="D14">
        <v>21.910848889685099</v>
      </c>
      <c r="E14">
        <v>8.6023454333321106E-2</v>
      </c>
      <c r="F14">
        <v>3</v>
      </c>
      <c r="G14">
        <v>0.39260667063346</v>
      </c>
      <c r="H14">
        <v>0.96973759141976001</v>
      </c>
      <c r="I14">
        <v>0.97238604236306603</v>
      </c>
      <c r="J14">
        <v>1.0342311883373501</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948</v>
      </c>
      <c r="D15">
        <v>21.950329714828602</v>
      </c>
      <c r="E15">
        <v>0.100928423534004</v>
      </c>
      <c r="F15">
        <v>3</v>
      </c>
      <c r="G15">
        <v>0.45980367878402001</v>
      </c>
      <c r="H15">
        <v>0.97148494682687903</v>
      </c>
      <c r="I15">
        <v>0.97413816997363201</v>
      </c>
      <c r="J15">
        <v>1.0360947537752001</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949</v>
      </c>
      <c r="D16">
        <v>22.2384245236106</v>
      </c>
      <c r="E16">
        <v>6.9639331171316099E-2</v>
      </c>
      <c r="F16">
        <v>3</v>
      </c>
      <c r="G16">
        <v>0.31314867245824801</v>
      </c>
      <c r="H16">
        <v>0.98423554208566599</v>
      </c>
      <c r="I16">
        <v>0.98692358839111605</v>
      </c>
      <c r="J16">
        <v>1.04969334312884</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950</v>
      </c>
      <c r="D17">
        <v>22.0506133279594</v>
      </c>
      <c r="E17">
        <v>0.116306927567203</v>
      </c>
      <c r="F17">
        <v>3</v>
      </c>
      <c r="G17">
        <v>0.52745438794543698</v>
      </c>
      <c r="H17">
        <v>0.97592333211929505</v>
      </c>
      <c r="I17">
        <v>0.97858867694289997</v>
      </c>
      <c r="J17">
        <v>1.0408283193664301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951</v>
      </c>
      <c r="D18">
        <v>22.674633994829001</v>
      </c>
      <c r="E18">
        <v>9.0524103255396504E-2</v>
      </c>
      <c r="F18">
        <v>3</v>
      </c>
      <c r="G18">
        <v>0.39923071426882001</v>
      </c>
      <c r="H18">
        <v>1.0035414450245901</v>
      </c>
      <c r="I18">
        <v>1.0062822176936499</v>
      </c>
      <c r="J18">
        <v>1.07028320900092</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952</v>
      </c>
      <c r="D19" t="s">
        <v>5</v>
      </c>
      <c r="E19" t="s">
        <v>5</v>
      </c>
      <c r="F19" t="s">
        <v>5</v>
      </c>
      <c r="G19" t="s">
        <v>5</v>
      </c>
      <c r="H19" t="s">
        <v>5</v>
      </c>
      <c r="I19" t="s">
        <v>5</v>
      </c>
      <c r="J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953</v>
      </c>
      <c r="D20">
        <v>21.629187690683299</v>
      </c>
      <c r="E20">
        <v>0.11244659092956399</v>
      </c>
      <c r="F20">
        <v>3</v>
      </c>
      <c r="G20">
        <v>0.51988355983429002</v>
      </c>
      <c r="H20">
        <v>0.95727173698885304</v>
      </c>
      <c r="I20">
        <v>0.95988614242931503</v>
      </c>
      <c r="J20">
        <v>1.0209362768522301</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954</v>
      </c>
      <c r="D21">
        <v>22.050549388358998</v>
      </c>
      <c r="E21">
        <v>8.1363281217403799E-2</v>
      </c>
      <c r="F21">
        <v>3</v>
      </c>
      <c r="G21">
        <v>0.36898527916205698</v>
      </c>
      <c r="H21">
        <v>0.97592050225933102</v>
      </c>
      <c r="I21">
        <v>0.97858583935430399</v>
      </c>
      <c r="J21">
        <v>1.0408253013031401</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955</v>
      </c>
      <c r="D22">
        <v>21.7835854720987</v>
      </c>
      <c r="E22">
        <v>0.12467352993872</v>
      </c>
      <c r="F22">
        <v>3</v>
      </c>
      <c r="G22">
        <v>0.57232786631203003</v>
      </c>
      <c r="H22">
        <v>0.96410512502526302</v>
      </c>
      <c r="I22">
        <v>0.96673819313607101</v>
      </c>
      <c r="J22">
        <v>1.02822412780469</v>
      </c>
      <c r="O22" s="96"/>
      <c r="P22" s="96"/>
      <c r="Q22" s="96"/>
      <c r="R22" s="96"/>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1159</v>
      </c>
      <c r="D23">
        <v>21.620903664469601</v>
      </c>
      <c r="E23">
        <v>5.81672372555967E-2</v>
      </c>
      <c r="F23">
        <v>3</v>
      </c>
      <c r="G23">
        <v>0.26903240566759901</v>
      </c>
      <c r="H23">
        <v>0.95690509981892402</v>
      </c>
      <c r="I23">
        <v>0.95951850393638205</v>
      </c>
      <c r="J23">
        <v>1.0205452560242301</v>
      </c>
      <c r="O23" s="96"/>
      <c r="P23" s="96"/>
      <c r="Q23" s="96"/>
      <c r="R23" s="96"/>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1160</v>
      </c>
      <c r="D24">
        <v>21.449614769782201</v>
      </c>
      <c r="E24">
        <v>8.6769076756330804E-2</v>
      </c>
      <c r="F24">
        <v>3</v>
      </c>
      <c r="G24">
        <v>0.404525105404547</v>
      </c>
      <c r="H24">
        <v>0.94932413930902204</v>
      </c>
      <c r="I24">
        <v>0.95191683906048297</v>
      </c>
      <c r="J24">
        <v>1.01246011436707</v>
      </c>
      <c r="O24" s="96"/>
      <c r="P24" s="96"/>
      <c r="Q24" s="96"/>
      <c r="R24" s="96"/>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1161</v>
      </c>
      <c r="D25">
        <v>22.3249756826824</v>
      </c>
      <c r="E25">
        <v>4.0935938225047597E-2</v>
      </c>
      <c r="F25">
        <v>3</v>
      </c>
      <c r="G25">
        <v>0.18336386478934399</v>
      </c>
      <c r="H25">
        <v>0.98806615188793201</v>
      </c>
      <c r="I25">
        <v>0.99076465997421304</v>
      </c>
      <c r="J25">
        <v>1.0537787123698601</v>
      </c>
      <c r="O25" s="96"/>
      <c r="P25" s="96"/>
      <c r="Q25" s="96"/>
      <c r="R25" s="96"/>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1162</v>
      </c>
      <c r="D26">
        <v>22.3192096376862</v>
      </c>
      <c r="E26">
        <v>6.0031105809357103E-2</v>
      </c>
      <c r="F26">
        <v>3</v>
      </c>
      <c r="G26">
        <v>0.268966091469448</v>
      </c>
      <c r="H26">
        <v>0.98781095636288796</v>
      </c>
      <c r="I26">
        <v>0.99050876748451</v>
      </c>
      <c r="J26">
        <v>1.0535065447510601</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1163</v>
      </c>
      <c r="D27">
        <v>22.060421577329802</v>
      </c>
      <c r="E27">
        <v>0.124845391404058</v>
      </c>
      <c r="F27">
        <v>3</v>
      </c>
      <c r="G27">
        <v>0.56592477603580404</v>
      </c>
      <c r="H27">
        <v>0.97635742886143395</v>
      </c>
      <c r="I27">
        <v>0.97902395924692398</v>
      </c>
      <c r="J27">
        <v>1.0412912862488699</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1164</v>
      </c>
      <c r="D28">
        <v>22.5027499827989</v>
      </c>
      <c r="E28">
        <v>5.9846223132430702E-2</v>
      </c>
      <c r="F28">
        <v>3</v>
      </c>
      <c r="G28">
        <v>0.26595070903857199</v>
      </c>
      <c r="H28">
        <v>0.99593414561465998</v>
      </c>
      <c r="I28">
        <v>0.99865414198353597</v>
      </c>
      <c r="J28">
        <v>1.06216997674264</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1165</v>
      </c>
      <c r="D29">
        <v>21.5820161708886</v>
      </c>
      <c r="E29">
        <v>6.2010199692118601E-2</v>
      </c>
      <c r="F29">
        <v>3</v>
      </c>
      <c r="G29">
        <v>0.28732347896098198</v>
      </c>
      <c r="H29">
        <v>0.955184004276184</v>
      </c>
      <c r="I29">
        <v>0.957792707908527</v>
      </c>
      <c r="J29">
        <v>1.0187096968954901</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1166</v>
      </c>
      <c r="D30">
        <v>22.4650942028819</v>
      </c>
      <c r="E30">
        <v>4.5104975392098699E-2</v>
      </c>
      <c r="F30">
        <v>3</v>
      </c>
      <c r="G30">
        <v>0.200778038074341</v>
      </c>
      <c r="H30">
        <v>0.99426756366233104</v>
      </c>
      <c r="I30">
        <v>0.99698300842819298</v>
      </c>
      <c r="J30">
        <v>1.0603925566980099</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1167</v>
      </c>
      <c r="D31">
        <v>21.751894375396599</v>
      </c>
      <c r="E31">
        <v>7.0360697897137198E-2</v>
      </c>
      <c r="F31">
        <v>3</v>
      </c>
      <c r="G31">
        <v>0.32346928815874298</v>
      </c>
      <c r="H31">
        <v>0.96270252999391404</v>
      </c>
      <c r="I31">
        <v>0.96533176747655303</v>
      </c>
      <c r="J31">
        <v>1.0267282514574601</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1168</v>
      </c>
      <c r="D32">
        <v>21.367769474099301</v>
      </c>
      <c r="E32">
        <v>2.9683317327042501E-2</v>
      </c>
      <c r="F32">
        <v>3</v>
      </c>
      <c r="G32">
        <v>0.13891631207938099</v>
      </c>
      <c r="H32">
        <v>0.945701803163845</v>
      </c>
      <c r="I32">
        <v>0.948284609950791</v>
      </c>
      <c r="J32">
        <v>1.00859687028008</v>
      </c>
    </row>
    <row r="33" spans="1:10" x14ac:dyDescent="0.2">
      <c r="A33">
        <v>32</v>
      </c>
      <c r="B33" s="20" t="s">
        <v>1169</v>
      </c>
      <c r="D33">
        <v>22.711182943158502</v>
      </c>
      <c r="E33">
        <v>6.8557042339853699E-2</v>
      </c>
      <c r="F33">
        <v>3</v>
      </c>
      <c r="G33">
        <v>0.30186469155498402</v>
      </c>
      <c r="H33">
        <v>1.0051590404587301</v>
      </c>
      <c r="I33">
        <v>1.0079042309436901</v>
      </c>
      <c r="J33">
        <v>1.0720083846184301</v>
      </c>
    </row>
    <row r="34" spans="1:10" x14ac:dyDescent="0.2">
      <c r="A34">
        <v>33</v>
      </c>
      <c r="B34" s="20" t="s">
        <v>1170</v>
      </c>
      <c r="D34">
        <v>24.1049669030225</v>
      </c>
      <c r="E34">
        <v>5.4808994325072802E-2</v>
      </c>
      <c r="F34">
        <v>3</v>
      </c>
      <c r="G34">
        <v>0.22737635171032</v>
      </c>
      <c r="H34">
        <v>1.0668455915824699</v>
      </c>
      <c r="I34">
        <v>1.0697592542458401</v>
      </c>
      <c r="J34">
        <v>1.1377974760567899</v>
      </c>
    </row>
    <row r="35" spans="1:10" x14ac:dyDescent="0.2">
      <c r="A35">
        <v>34</v>
      </c>
      <c r="B35" s="20" t="s">
        <v>1171</v>
      </c>
      <c r="D35">
        <v>23.675201859907698</v>
      </c>
      <c r="E35">
        <v>1.0382197388732599E-2</v>
      </c>
      <c r="F35">
        <v>2</v>
      </c>
      <c r="G35">
        <v>4.3852624573875801E-2</v>
      </c>
      <c r="H35">
        <v>1.0478249082723501</v>
      </c>
      <c r="I35">
        <v>1.05068662353562</v>
      </c>
      <c r="J35">
        <v>1.1175117986973999</v>
      </c>
    </row>
    <row r="36" spans="1:10" x14ac:dyDescent="0.2">
      <c r="A36">
        <v>35</v>
      </c>
      <c r="B36" s="20" t="s">
        <v>1172</v>
      </c>
      <c r="D36">
        <v>22.0431002614263</v>
      </c>
      <c r="E36">
        <v>8.4317395700282804E-3</v>
      </c>
      <c r="F36">
        <v>3</v>
      </c>
      <c r="G36">
        <v>3.8251151017913598E-2</v>
      </c>
      <c r="H36">
        <v>0.97559081633769895</v>
      </c>
      <c r="I36">
        <v>0.97825525302724403</v>
      </c>
      <c r="J36">
        <v>1.04047368921186</v>
      </c>
    </row>
    <row r="37" spans="1:10" x14ac:dyDescent="0.2">
      <c r="A37">
        <v>36</v>
      </c>
      <c r="B37" s="20" t="s">
        <v>1173</v>
      </c>
      <c r="D37">
        <v>23.9953279973378</v>
      </c>
      <c r="E37">
        <v>0.13452884909572499</v>
      </c>
      <c r="F37">
        <v>3</v>
      </c>
      <c r="G37">
        <v>0.56064601038439699</v>
      </c>
      <c r="H37">
        <v>1.06199315666039</v>
      </c>
      <c r="I37">
        <v>1.06489356683571</v>
      </c>
      <c r="J37">
        <v>1.13262232395359</v>
      </c>
    </row>
    <row r="38" spans="1:10" x14ac:dyDescent="0.2">
      <c r="A38">
        <v>37</v>
      </c>
      <c r="B38" s="20" t="s">
        <v>1174</v>
      </c>
      <c r="D38">
        <v>24.274223598778701</v>
      </c>
      <c r="E38">
        <v>4.03170209986961E-2</v>
      </c>
      <c r="F38">
        <v>3</v>
      </c>
      <c r="G38">
        <v>0.166089847671687</v>
      </c>
      <c r="H38">
        <v>1.0743366103604499</v>
      </c>
      <c r="I38">
        <v>1.0772707317499</v>
      </c>
      <c r="J38">
        <v>1.145786694296</v>
      </c>
    </row>
    <row r="39" spans="1:10" x14ac:dyDescent="0.2">
      <c r="A39">
        <v>38</v>
      </c>
      <c r="B39" s="20" t="s">
        <v>1175</v>
      </c>
      <c r="D39">
        <v>21.8969355488187</v>
      </c>
      <c r="E39">
        <v>0.18046467799534299</v>
      </c>
      <c r="F39">
        <v>3</v>
      </c>
      <c r="G39">
        <v>0.82415494895621799</v>
      </c>
      <c r="H39">
        <v>0.969121810181513</v>
      </c>
      <c r="I39">
        <v>0.97176857936429395</v>
      </c>
      <c r="J39">
        <v>1.0335744538068701</v>
      </c>
    </row>
    <row r="40" spans="1:10" x14ac:dyDescent="0.2">
      <c r="A40">
        <v>39</v>
      </c>
      <c r="B40" s="20" t="s">
        <v>1176</v>
      </c>
      <c r="D40">
        <v>22.215103364792501</v>
      </c>
      <c r="E40">
        <v>0.175603794590725</v>
      </c>
      <c r="F40">
        <v>3</v>
      </c>
      <c r="G40">
        <v>0.79047030170037103</v>
      </c>
      <c r="H40">
        <v>0.98320338653134298</v>
      </c>
      <c r="I40">
        <v>0.98588861391611204</v>
      </c>
      <c r="J40">
        <v>1.0485925427938401</v>
      </c>
    </row>
    <row r="41" spans="1:10" x14ac:dyDescent="0.2">
      <c r="A41">
        <v>40</v>
      </c>
      <c r="B41" s="20" t="s">
        <v>1177</v>
      </c>
      <c r="D41">
        <v>21.928778251249501</v>
      </c>
      <c r="E41">
        <v>9.9217651758247205E-2</v>
      </c>
      <c r="F41">
        <v>2</v>
      </c>
      <c r="G41">
        <v>0.45245407939037202</v>
      </c>
      <c r="H41">
        <v>0.970531115029308</v>
      </c>
      <c r="I41">
        <v>0.97318173316544199</v>
      </c>
      <c r="J41">
        <v>1.0350774862151899</v>
      </c>
    </row>
    <row r="42" spans="1:10" x14ac:dyDescent="0.2">
      <c r="A42">
        <v>41</v>
      </c>
      <c r="B42" s="20" t="s">
        <v>1178</v>
      </c>
      <c r="D42">
        <v>22.278242861056899</v>
      </c>
      <c r="E42">
        <v>9.5822379014328399E-2</v>
      </c>
      <c r="F42">
        <v>3</v>
      </c>
      <c r="G42">
        <v>0.43011641273481699</v>
      </c>
      <c r="H42">
        <v>0.985997835223823</v>
      </c>
      <c r="I42">
        <v>0.98869069452916702</v>
      </c>
      <c r="J42">
        <v>1.0515728397499899</v>
      </c>
    </row>
    <row r="43" spans="1:10" x14ac:dyDescent="0.2">
      <c r="A43">
        <v>42</v>
      </c>
      <c r="B43" s="20" t="s">
        <v>1179</v>
      </c>
      <c r="D43">
        <v>21.8833977165595</v>
      </c>
      <c r="E43">
        <v>5.0120953454067703E-2</v>
      </c>
      <c r="F43">
        <v>2</v>
      </c>
      <c r="G43">
        <v>0.22903643256522399</v>
      </c>
      <c r="H43">
        <v>0.96852264832730095</v>
      </c>
      <c r="I43">
        <v>0.97116778113876701</v>
      </c>
      <c r="J43">
        <v>1.0329354439531</v>
      </c>
    </row>
    <row r="44" spans="1:10" x14ac:dyDescent="0.2">
      <c r="A44">
        <v>43</v>
      </c>
      <c r="B44" s="20" t="s">
        <v>1180</v>
      </c>
      <c r="D44">
        <v>21.413199986015599</v>
      </c>
      <c r="E44">
        <v>0.11693691718507999</v>
      </c>
      <c r="F44">
        <v>3</v>
      </c>
      <c r="G44">
        <v>0.54609734771752305</v>
      </c>
      <c r="H44">
        <v>0.947712481774452</v>
      </c>
      <c r="I44">
        <v>0.95030077992701101</v>
      </c>
      <c r="J44">
        <v>1.0107412715564801</v>
      </c>
    </row>
    <row r="45" spans="1:10" x14ac:dyDescent="0.2">
      <c r="A45">
        <v>44</v>
      </c>
      <c r="B45" s="20" t="s">
        <v>1181</v>
      </c>
      <c r="D45">
        <v>21.763183061461898</v>
      </c>
      <c r="E45">
        <v>5.8851041679829103E-2</v>
      </c>
      <c r="F45">
        <v>3</v>
      </c>
      <c r="G45">
        <v>0.27041559827726702</v>
      </c>
      <c r="H45">
        <v>0.96320214839256102</v>
      </c>
      <c r="I45">
        <v>0.96583275038332195</v>
      </c>
      <c r="J45">
        <v>1.0272610975951399</v>
      </c>
    </row>
    <row r="46" spans="1:10" x14ac:dyDescent="0.2">
      <c r="A46">
        <v>45</v>
      </c>
      <c r="B46" s="20" t="s">
        <v>1182</v>
      </c>
      <c r="D46">
        <v>21.457676909208899</v>
      </c>
      <c r="E46">
        <v>8.7216255928199607E-2</v>
      </c>
      <c r="F46">
        <v>3</v>
      </c>
      <c r="G46">
        <v>0.40645712160373298</v>
      </c>
      <c r="H46">
        <v>0.94968095614020498</v>
      </c>
      <c r="I46">
        <v>0.95227463039433702</v>
      </c>
      <c r="J46">
        <v>1.01284066174257</v>
      </c>
    </row>
    <row r="47" spans="1:10" x14ac:dyDescent="0.2">
      <c r="A47">
        <v>46</v>
      </c>
      <c r="B47" s="20" t="s">
        <v>1183</v>
      </c>
      <c r="D47">
        <v>21.4951100382332</v>
      </c>
      <c r="E47">
        <v>4.1238387012838502E-2</v>
      </c>
      <c r="F47">
        <v>2</v>
      </c>
      <c r="G47">
        <v>0.19185008562174399</v>
      </c>
      <c r="H47">
        <v>0.95133768393573803</v>
      </c>
      <c r="I47">
        <v>0.95393588288019004</v>
      </c>
      <c r="J47">
        <v>1.0146075722675301</v>
      </c>
    </row>
    <row r="48" spans="1:10" x14ac:dyDescent="0.2">
      <c r="A48">
        <v>47</v>
      </c>
      <c r="B48" s="20" t="s">
        <v>1184</v>
      </c>
      <c r="D48">
        <v>21.829427928908999</v>
      </c>
      <c r="E48">
        <v>3.22360468729391E-2</v>
      </c>
      <c r="F48">
        <v>3</v>
      </c>
      <c r="G48">
        <v>0.14767243089429999</v>
      </c>
      <c r="H48">
        <v>0.96613403562912603</v>
      </c>
      <c r="I48">
        <v>0.96877264489895598</v>
      </c>
      <c r="J48">
        <v>1.0303879736155901</v>
      </c>
    </row>
    <row r="49" spans="1:10" x14ac:dyDescent="0.2">
      <c r="A49">
        <v>48</v>
      </c>
      <c r="B49" s="20" t="s">
        <v>1185</v>
      </c>
      <c r="D49">
        <v>21.770380957933899</v>
      </c>
      <c r="E49">
        <v>7.4841580107625497E-2</v>
      </c>
      <c r="F49">
        <v>2</v>
      </c>
      <c r="G49">
        <v>0.34377708066863499</v>
      </c>
      <c r="H49">
        <v>0.96352071527343097</v>
      </c>
      <c r="I49">
        <v>0.96615218730240104</v>
      </c>
      <c r="J49">
        <v>1.0276008511601</v>
      </c>
    </row>
    <row r="50" spans="1:10" x14ac:dyDescent="0.2">
      <c r="A50">
        <v>49</v>
      </c>
      <c r="B50" s="20" t="s">
        <v>1186</v>
      </c>
      <c r="D50">
        <v>22.282964755506999</v>
      </c>
      <c r="E50">
        <v>1.15729207145065E-2</v>
      </c>
      <c r="F50">
        <v>2</v>
      </c>
      <c r="G50">
        <v>5.1936180133509403E-2</v>
      </c>
      <c r="H50">
        <v>0.98620681838892199</v>
      </c>
      <c r="I50">
        <v>0.98890024844831903</v>
      </c>
      <c r="J50">
        <v>1.0517957215987399</v>
      </c>
    </row>
    <row r="51" spans="1:10" x14ac:dyDescent="0.2">
      <c r="A51">
        <v>50</v>
      </c>
      <c r="B51" s="20" t="s">
        <v>1187</v>
      </c>
      <c r="D51">
        <v>21.542934350176299</v>
      </c>
      <c r="E51">
        <v>0.21525196769209001</v>
      </c>
      <c r="F51">
        <v>3</v>
      </c>
      <c r="G51">
        <v>0.99917664043908905</v>
      </c>
      <c r="H51">
        <v>0.95345430813905196</v>
      </c>
      <c r="I51">
        <v>0.95605828779719104</v>
      </c>
      <c r="J51">
        <v>1.0168649651792001</v>
      </c>
    </row>
    <row r="52" spans="1:10" x14ac:dyDescent="0.2">
      <c r="A52">
        <v>51</v>
      </c>
      <c r="B52" s="20" t="s">
        <v>1188</v>
      </c>
      <c r="D52">
        <v>23.0810447534313</v>
      </c>
      <c r="E52">
        <v>0.189747862653001</v>
      </c>
      <c r="F52">
        <v>2</v>
      </c>
      <c r="G52">
        <v>0.82209390727338205</v>
      </c>
      <c r="H52">
        <v>1.02152850669246</v>
      </c>
      <c r="I52">
        <v>1.02431840383691</v>
      </c>
      <c r="J52">
        <v>1.0894665224333899</v>
      </c>
    </row>
    <row r="53" spans="1:10" x14ac:dyDescent="0.2">
      <c r="A53">
        <v>52</v>
      </c>
      <c r="B53" s="20" t="s">
        <v>1189</v>
      </c>
      <c r="D53">
        <v>23.175422610962201</v>
      </c>
      <c r="E53">
        <v>8.1997750310664405E-2</v>
      </c>
      <c r="F53">
        <v>2</v>
      </c>
      <c r="G53">
        <v>0.35381339830186598</v>
      </c>
      <c r="H53">
        <v>1.0257055131017601</v>
      </c>
      <c r="I53">
        <v>1.02850681807102</v>
      </c>
      <c r="J53">
        <v>1.09392132581588</v>
      </c>
    </row>
    <row r="54" spans="1:10" x14ac:dyDescent="0.2">
      <c r="A54">
        <v>53</v>
      </c>
      <c r="B54" s="20" t="s">
        <v>1190</v>
      </c>
      <c r="D54">
        <v>21.9475387610266</v>
      </c>
      <c r="E54">
        <v>0.21558001808962099</v>
      </c>
      <c r="F54">
        <v>3</v>
      </c>
      <c r="G54">
        <v>0.98225145168640804</v>
      </c>
      <c r="H54">
        <v>0.971361423871135</v>
      </c>
      <c r="I54">
        <v>0.97401430966426605</v>
      </c>
      <c r="J54">
        <v>1.0359630157726301</v>
      </c>
    </row>
    <row r="55" spans="1:10" x14ac:dyDescent="0.2">
      <c r="A55">
        <v>54</v>
      </c>
      <c r="B55" s="20" t="s">
        <v>1191</v>
      </c>
      <c r="D55">
        <v>22.2488241852291</v>
      </c>
      <c r="E55">
        <v>2.9010916682606299E-2</v>
      </c>
      <c r="F55">
        <v>3</v>
      </c>
      <c r="G55">
        <v>0.130393033092807</v>
      </c>
      <c r="H55">
        <v>0.98469581374653303</v>
      </c>
      <c r="I55">
        <v>0.98738511710020405</v>
      </c>
      <c r="J55">
        <v>1.05018422572531</v>
      </c>
    </row>
    <row r="56" spans="1:10" x14ac:dyDescent="0.2">
      <c r="A56">
        <v>55</v>
      </c>
      <c r="B56" s="20" t="s">
        <v>1192</v>
      </c>
      <c r="D56">
        <v>21.904804871264599</v>
      </c>
      <c r="E56">
        <v>7.2291000579878098E-2</v>
      </c>
      <c r="F56">
        <v>3</v>
      </c>
      <c r="G56">
        <v>0.33002348573628099</v>
      </c>
      <c r="H56">
        <v>0.96947009325503297</v>
      </c>
      <c r="I56">
        <v>0.97211781363393401</v>
      </c>
      <c r="J56">
        <v>1.0339458998766</v>
      </c>
    </row>
    <row r="57" spans="1:10" x14ac:dyDescent="0.2">
      <c r="A57">
        <v>56</v>
      </c>
      <c r="B57" s="20" t="s">
        <v>1193</v>
      </c>
      <c r="D57">
        <v>21.0218922593054</v>
      </c>
      <c r="E57">
        <v>5.6562474294769398E-2</v>
      </c>
      <c r="F57">
        <v>3</v>
      </c>
      <c r="G57">
        <v>0.26906461890809003</v>
      </c>
      <c r="H57">
        <v>0.93039385508342798</v>
      </c>
      <c r="I57">
        <v>0.93293485432378398</v>
      </c>
      <c r="J57">
        <v>0.99227084819504097</v>
      </c>
    </row>
    <row r="58" spans="1:10" x14ac:dyDescent="0.2">
      <c r="A58">
        <v>57</v>
      </c>
      <c r="B58" s="20" t="s">
        <v>1194</v>
      </c>
      <c r="D58">
        <v>21.802756511218298</v>
      </c>
      <c r="E58">
        <v>2.49768658577025E-2</v>
      </c>
      <c r="F58">
        <v>3</v>
      </c>
      <c r="G58">
        <v>0.114558293786618</v>
      </c>
      <c r="H58">
        <v>0.96495360321040602</v>
      </c>
      <c r="I58">
        <v>0.96758898860051701</v>
      </c>
      <c r="J58">
        <v>1.0291290350800899</v>
      </c>
    </row>
    <row r="59" spans="1:10" x14ac:dyDescent="0.2">
      <c r="A59">
        <v>58</v>
      </c>
      <c r="B59" s="20" t="s">
        <v>1195</v>
      </c>
      <c r="D59">
        <v>22.657505235918499</v>
      </c>
      <c r="E59">
        <v>0.19587122017561301</v>
      </c>
      <c r="F59">
        <v>3</v>
      </c>
      <c r="G59">
        <v>0.864487145147394</v>
      </c>
      <c r="H59">
        <v>1.0027833547518901</v>
      </c>
      <c r="I59">
        <v>1.00552205700014</v>
      </c>
      <c r="J59">
        <v>1.0694747009977901</v>
      </c>
    </row>
    <row r="60" spans="1:10" x14ac:dyDescent="0.2">
      <c r="A60">
        <v>59</v>
      </c>
      <c r="B60" s="20" t="s">
        <v>1196</v>
      </c>
      <c r="D60">
        <v>22.2622221504283</v>
      </c>
      <c r="E60">
        <v>4.7036634174051697E-2</v>
      </c>
      <c r="F60">
        <v>3</v>
      </c>
      <c r="G60">
        <v>0.21128454228971399</v>
      </c>
      <c r="H60">
        <v>0.98528878531817599</v>
      </c>
      <c r="I60">
        <v>0.98797970813687896</v>
      </c>
      <c r="J60">
        <v>1.05081663360412</v>
      </c>
    </row>
    <row r="61" spans="1:10" x14ac:dyDescent="0.2">
      <c r="A61">
        <v>60</v>
      </c>
      <c r="B61" s="20" t="s">
        <v>1197</v>
      </c>
      <c r="D61">
        <v>21.900181393074401</v>
      </c>
      <c r="E61">
        <v>0.21151858737801599</v>
      </c>
      <c r="F61">
        <v>3</v>
      </c>
      <c r="G61">
        <v>0.96583029876138604</v>
      </c>
      <c r="H61">
        <v>0.96926546582928996</v>
      </c>
      <c r="I61">
        <v>0.97191262735009998</v>
      </c>
      <c r="J61">
        <v>1.03372766345103</v>
      </c>
    </row>
    <row r="62" spans="1:10" x14ac:dyDescent="0.2">
      <c r="A62">
        <v>61</v>
      </c>
      <c r="B62" s="20" t="s">
        <v>1198</v>
      </c>
      <c r="D62">
        <v>22.247961284582399</v>
      </c>
      <c r="E62">
        <v>0.199541580102095</v>
      </c>
      <c r="F62">
        <v>3</v>
      </c>
      <c r="G62">
        <v>0.89689827103562703</v>
      </c>
      <c r="H62">
        <v>0.98465762320453298</v>
      </c>
      <c r="I62">
        <v>0.98734682225599202</v>
      </c>
      <c r="J62">
        <v>1.05014349527412</v>
      </c>
    </row>
    <row r="63" spans="1:10" x14ac:dyDescent="0.2">
      <c r="A63">
        <v>62</v>
      </c>
      <c r="B63" s="20" t="s">
        <v>1199</v>
      </c>
      <c r="D63">
        <v>22.4724111106609</v>
      </c>
      <c r="E63">
        <v>0.197684785241343</v>
      </c>
      <c r="F63">
        <v>3</v>
      </c>
      <c r="G63">
        <v>0.879677682416383</v>
      </c>
      <c r="H63">
        <v>0.99459139778496097</v>
      </c>
      <c r="I63">
        <v>0.99730772697439796</v>
      </c>
      <c r="J63">
        <v>1.06073792780916</v>
      </c>
    </row>
    <row r="64" spans="1:10" x14ac:dyDescent="0.2">
      <c r="A64">
        <v>63</v>
      </c>
      <c r="B64" s="20" t="s">
        <v>1200</v>
      </c>
      <c r="D64">
        <v>22.455732718348401</v>
      </c>
      <c r="E64">
        <v>0.23700381968760501</v>
      </c>
      <c r="F64">
        <v>3</v>
      </c>
      <c r="G64">
        <v>1.05542679306096</v>
      </c>
      <c r="H64">
        <v>0.99385323998599595</v>
      </c>
      <c r="I64">
        <v>0.99656755319220602</v>
      </c>
      <c r="J64">
        <v>1.0599506779135599</v>
      </c>
    </row>
    <row r="65" spans="1:10" x14ac:dyDescent="0.2">
      <c r="A65">
        <v>64</v>
      </c>
      <c r="B65" s="20" t="s">
        <v>1201</v>
      </c>
      <c r="D65">
        <v>21.8829130307826</v>
      </c>
      <c r="E65">
        <v>0.17430979375330199</v>
      </c>
      <c r="F65">
        <v>3</v>
      </c>
      <c r="G65">
        <v>0.79655662620466094</v>
      </c>
      <c r="H65">
        <v>0.96850119694400305</v>
      </c>
      <c r="I65">
        <v>0.97114627116958296</v>
      </c>
      <c r="J65">
        <v>1.0329125659190499</v>
      </c>
    </row>
    <row r="66" spans="1:10" x14ac:dyDescent="0.2">
      <c r="A66">
        <v>65</v>
      </c>
      <c r="B66" s="20" t="s">
        <v>1202</v>
      </c>
      <c r="D66">
        <v>21.972630690056501</v>
      </c>
      <c r="E66">
        <v>5.9770753571816597E-2</v>
      </c>
      <c r="F66">
        <v>2</v>
      </c>
      <c r="G66">
        <v>0.27202365713480597</v>
      </c>
      <c r="H66">
        <v>0.97247195075870696</v>
      </c>
      <c r="I66">
        <v>0.97512786951251595</v>
      </c>
      <c r="J66">
        <v>1.0371473996232501</v>
      </c>
    </row>
    <row r="67" spans="1:10" x14ac:dyDescent="0.2">
      <c r="A67">
        <v>66</v>
      </c>
      <c r="B67" s="20" t="s">
        <v>1203</v>
      </c>
      <c r="D67">
        <v>21.677147343653999</v>
      </c>
      <c r="E67">
        <v>0.206667367634354</v>
      </c>
      <c r="F67">
        <v>3</v>
      </c>
      <c r="G67">
        <v>0.953388212747726</v>
      </c>
      <c r="H67">
        <v>0.95939435116009397</v>
      </c>
      <c r="I67">
        <v>0.96201455367344901</v>
      </c>
      <c r="J67">
        <v>1.0232000581020499</v>
      </c>
    </row>
    <row r="68" spans="1:10" x14ac:dyDescent="0.2">
      <c r="A68">
        <v>67</v>
      </c>
      <c r="B68" s="20" t="s">
        <v>1204</v>
      </c>
      <c r="D68">
        <v>21.693382444662301</v>
      </c>
      <c r="E68">
        <v>5.1454792258731397E-2</v>
      </c>
      <c r="F68">
        <v>3</v>
      </c>
      <c r="G68">
        <v>0.23719119132291899</v>
      </c>
      <c r="H68">
        <v>0.96011288962601404</v>
      </c>
      <c r="I68">
        <v>0.96273505454022401</v>
      </c>
      <c r="J68">
        <v>1.02396638385662</v>
      </c>
    </row>
    <row r="69" spans="1:10" x14ac:dyDescent="0.2">
      <c r="A69">
        <v>68</v>
      </c>
      <c r="B69" s="20" t="s">
        <v>1205</v>
      </c>
      <c r="D69">
        <v>21.683623450620001</v>
      </c>
      <c r="E69">
        <v>6.0454258263215599E-2</v>
      </c>
      <c r="F69">
        <v>3</v>
      </c>
      <c r="G69">
        <v>0.27880145770326498</v>
      </c>
      <c r="H69">
        <v>0.95968097284246601</v>
      </c>
      <c r="I69">
        <v>0.96230195814847697</v>
      </c>
      <c r="J69">
        <v>1.02350574191362</v>
      </c>
    </row>
    <row r="70" spans="1:10" x14ac:dyDescent="0.2">
      <c r="A70">
        <v>69</v>
      </c>
      <c r="B70" s="20" t="s">
        <v>1206</v>
      </c>
      <c r="D70">
        <v>21.5545669899529</v>
      </c>
      <c r="E70">
        <v>0.135758861446585</v>
      </c>
      <c r="F70">
        <v>3</v>
      </c>
      <c r="G70">
        <v>0.62983803622622103</v>
      </c>
      <c r="H70">
        <v>0.95396914935472399</v>
      </c>
      <c r="I70">
        <v>0.95657453509603096</v>
      </c>
      <c r="J70">
        <v>1.0174140465461601</v>
      </c>
    </row>
    <row r="71" spans="1:10" x14ac:dyDescent="0.2">
      <c r="A71">
        <v>70</v>
      </c>
      <c r="B71" s="20" t="s">
        <v>1207</v>
      </c>
      <c r="D71">
        <v>22.8765374568966</v>
      </c>
      <c r="E71">
        <v>2.8832648001597301E-2</v>
      </c>
      <c r="F71">
        <v>2</v>
      </c>
      <c r="G71">
        <v>0.126035891821142</v>
      </c>
      <c r="H71">
        <v>1.0124773551753401</v>
      </c>
      <c r="I71">
        <v>1.0152425327142001</v>
      </c>
      <c r="J71">
        <v>1.0798134128992201</v>
      </c>
    </row>
    <row r="72" spans="1:10" x14ac:dyDescent="0.2">
      <c r="A72">
        <v>71</v>
      </c>
      <c r="B72" s="20" t="s">
        <v>1208</v>
      </c>
      <c r="D72">
        <v>21.767078596300401</v>
      </c>
      <c r="E72">
        <v>6.8741889062369596E-2</v>
      </c>
      <c r="F72">
        <v>3</v>
      </c>
      <c r="G72">
        <v>0.315806683741443</v>
      </c>
      <c r="H72">
        <v>0.96337455826086604</v>
      </c>
      <c r="I72">
        <v>0.966005631120327</v>
      </c>
      <c r="J72">
        <v>1.0274449737947999</v>
      </c>
    </row>
    <row r="73" spans="1:10" x14ac:dyDescent="0.2">
      <c r="A73">
        <v>72</v>
      </c>
      <c r="B73" s="20" t="s">
        <v>1209</v>
      </c>
      <c r="D73">
        <v>22.5868319644179</v>
      </c>
      <c r="E73">
        <v>2.9279505607949698E-2</v>
      </c>
      <c r="F73">
        <v>2</v>
      </c>
      <c r="G73">
        <v>0.129630864806871</v>
      </c>
      <c r="H73">
        <v>0.99965547374519403</v>
      </c>
      <c r="I73">
        <v>1.00238563343566</v>
      </c>
      <c r="J73">
        <v>1.0661387963993101</v>
      </c>
    </row>
    <row r="74" spans="1:10" x14ac:dyDescent="0.2">
      <c r="A74">
        <v>73</v>
      </c>
      <c r="B74" s="20" t="s">
        <v>1210</v>
      </c>
      <c r="D74">
        <v>21.8043340769492</v>
      </c>
      <c r="E74">
        <v>4.8263527022645102E-2</v>
      </c>
      <c r="F74">
        <v>3</v>
      </c>
      <c r="G74">
        <v>0.22134831934018001</v>
      </c>
      <c r="H74">
        <v>0.965023423635887</v>
      </c>
      <c r="I74">
        <v>0.96765899971260605</v>
      </c>
      <c r="J74">
        <v>1.02920349899925</v>
      </c>
    </row>
    <row r="75" spans="1:10" x14ac:dyDescent="0.2">
      <c r="A75">
        <v>74</v>
      </c>
      <c r="B75" s="20" t="s">
        <v>1211</v>
      </c>
      <c r="D75">
        <v>22.0628296559387</v>
      </c>
      <c r="E75">
        <v>4.4043945538060597E-2</v>
      </c>
      <c r="F75">
        <v>3</v>
      </c>
      <c r="G75">
        <v>0.199629631488385</v>
      </c>
      <c r="H75">
        <v>0.97646400640034703</v>
      </c>
      <c r="I75">
        <v>0.97913082785981997</v>
      </c>
      <c r="J75">
        <v>1.0414049518587101</v>
      </c>
    </row>
    <row r="76" spans="1:10" x14ac:dyDescent="0.2">
      <c r="A76">
        <v>75</v>
      </c>
      <c r="B76" s="20" t="s">
        <v>1212</v>
      </c>
      <c r="D76">
        <v>22.0612015759312</v>
      </c>
      <c r="E76">
        <v>1.9195188802144401E-2</v>
      </c>
      <c r="F76">
        <v>3</v>
      </c>
      <c r="G76">
        <v>8.7008809271233695E-2</v>
      </c>
      <c r="H76">
        <v>0.97639195029731396</v>
      </c>
      <c r="I76">
        <v>0.97905857496431903</v>
      </c>
      <c r="J76">
        <v>1.0413281035755</v>
      </c>
    </row>
    <row r="77" spans="1:10" x14ac:dyDescent="0.2">
      <c r="A77">
        <v>76</v>
      </c>
      <c r="B77" s="20" t="s">
        <v>1213</v>
      </c>
      <c r="D77">
        <v>21.911892967365901</v>
      </c>
      <c r="E77">
        <v>8.0916819840177401E-2</v>
      </c>
      <c r="F77">
        <v>3</v>
      </c>
      <c r="G77">
        <v>0.369282653765649</v>
      </c>
      <c r="H77">
        <v>0.96978380055480995</v>
      </c>
      <c r="I77">
        <v>0.97243237769991397</v>
      </c>
      <c r="J77">
        <v>1.03428047066803</v>
      </c>
    </row>
    <row r="78" spans="1:10" x14ac:dyDescent="0.2">
      <c r="A78">
        <v>77</v>
      </c>
      <c r="B78" s="20" t="s">
        <v>1214</v>
      </c>
      <c r="D78">
        <v>23.709979985779398</v>
      </c>
      <c r="E78">
        <v>0.22383317785947199</v>
      </c>
      <c r="F78">
        <v>3</v>
      </c>
      <c r="G78">
        <v>0.94404625391383901</v>
      </c>
      <c r="H78">
        <v>1.04936413006091</v>
      </c>
      <c r="I78">
        <v>1.0522300490937699</v>
      </c>
      <c r="J78">
        <v>1.1191533883331799</v>
      </c>
    </row>
    <row r="79" spans="1:10" x14ac:dyDescent="0.2">
      <c r="A79">
        <v>78</v>
      </c>
      <c r="B79" s="20" t="s">
        <v>1215</v>
      </c>
      <c r="D79">
        <v>21.4051567011443</v>
      </c>
      <c r="E79">
        <v>0.152157433198991</v>
      </c>
      <c r="F79">
        <v>2</v>
      </c>
      <c r="G79">
        <v>0.71084475261448199</v>
      </c>
      <c r="H79">
        <v>0.94735649941441002</v>
      </c>
      <c r="I79">
        <v>0.949943825343323</v>
      </c>
      <c r="J79">
        <v>1.0103616141496601</v>
      </c>
    </row>
    <row r="80" spans="1:10" x14ac:dyDescent="0.2">
      <c r="A80">
        <v>79</v>
      </c>
      <c r="B80" s="20" t="s">
        <v>1216</v>
      </c>
      <c r="D80">
        <v>22.1106452218879</v>
      </c>
      <c r="E80">
        <v>5.57398489715474E-2</v>
      </c>
      <c r="F80">
        <v>3</v>
      </c>
      <c r="G80">
        <v>0.25209508095389799</v>
      </c>
      <c r="H80">
        <v>0.97858024352056705</v>
      </c>
      <c r="I80">
        <v>0.98125284463656504</v>
      </c>
      <c r="J80">
        <v>1.04366193194386</v>
      </c>
    </row>
    <row r="81" spans="1:10" x14ac:dyDescent="0.2">
      <c r="A81">
        <v>80</v>
      </c>
      <c r="B81" s="20" t="s">
        <v>1217</v>
      </c>
      <c r="D81">
        <v>22.2853805224835</v>
      </c>
      <c r="E81">
        <v>3.04200452724088E-2</v>
      </c>
      <c r="F81">
        <v>3</v>
      </c>
      <c r="G81">
        <v>0.13650224747887299</v>
      </c>
      <c r="H81">
        <v>0.98631373620214602</v>
      </c>
      <c r="I81">
        <v>0.98900745826485004</v>
      </c>
      <c r="J81">
        <v>1.0519097501132599</v>
      </c>
    </row>
    <row r="82" spans="1:10" x14ac:dyDescent="0.2">
      <c r="A82">
        <v>81</v>
      </c>
      <c r="B82" s="20" t="s">
        <v>1218</v>
      </c>
      <c r="D82">
        <v>23.7630555061472</v>
      </c>
      <c r="E82">
        <v>9.2708391505276599E-2</v>
      </c>
      <c r="F82">
        <v>2</v>
      </c>
      <c r="G82">
        <v>0.39013666185013102</v>
      </c>
      <c r="H82">
        <v>1.05171316398214</v>
      </c>
      <c r="I82">
        <v>1.0545854984630201</v>
      </c>
      <c r="J82">
        <v>1.1216586476582799</v>
      </c>
    </row>
    <row r="83" spans="1:10" x14ac:dyDescent="0.2">
      <c r="A83">
        <v>82</v>
      </c>
      <c r="B83" s="20" t="s">
        <v>1219</v>
      </c>
      <c r="D83">
        <v>22.574425565588001</v>
      </c>
      <c r="E83">
        <v>2.0711923434792501E-2</v>
      </c>
      <c r="F83">
        <v>3</v>
      </c>
      <c r="G83">
        <v>9.1749503767508497E-2</v>
      </c>
      <c r="H83">
        <v>0.99910638724561796</v>
      </c>
      <c r="I83">
        <v>1.0018350473255999</v>
      </c>
      <c r="J83">
        <v>1.06555319222352</v>
      </c>
    </row>
    <row r="84" spans="1:10" x14ac:dyDescent="0.2">
      <c r="A84">
        <v>83</v>
      </c>
      <c r="B84" s="20" t="s">
        <v>1220</v>
      </c>
      <c r="D84">
        <v>22.656573995192801</v>
      </c>
      <c r="E84">
        <v>1.7890310234814199E-2</v>
      </c>
      <c r="F84">
        <v>3</v>
      </c>
      <c r="G84">
        <v>7.89629987243885E-2</v>
      </c>
      <c r="H84">
        <v>1.0027421395920899</v>
      </c>
      <c r="I84">
        <v>1.00548072927758</v>
      </c>
      <c r="J84">
        <v>1.0694307447728499</v>
      </c>
    </row>
    <row r="85" spans="1:10" x14ac:dyDescent="0.2">
      <c r="A85">
        <v>84</v>
      </c>
      <c r="B85" s="20" t="s">
        <v>1221</v>
      </c>
      <c r="D85" t="s">
        <v>5</v>
      </c>
      <c r="E85" t="s">
        <v>5</v>
      </c>
      <c r="F85" t="s">
        <v>5</v>
      </c>
      <c r="G85" t="s">
        <v>5</v>
      </c>
      <c r="H85" t="s">
        <v>5</v>
      </c>
      <c r="I85" t="s">
        <v>5</v>
      </c>
      <c r="J85" t="s">
        <v>5</v>
      </c>
    </row>
    <row r="86" spans="1:10" x14ac:dyDescent="0.2">
      <c r="A86">
        <v>85</v>
      </c>
      <c r="B86" s="20" t="s">
        <v>1222</v>
      </c>
      <c r="D86">
        <v>21.974408342318601</v>
      </c>
      <c r="E86">
        <v>5.7877392796499297E-2</v>
      </c>
      <c r="F86">
        <v>3</v>
      </c>
      <c r="G86">
        <v>0.26338544317044599</v>
      </c>
      <c r="H86">
        <v>0.97255062668001502</v>
      </c>
      <c r="I86">
        <v>0.97520676030568199</v>
      </c>
      <c r="J86">
        <v>1.0372313079839299</v>
      </c>
    </row>
    <row r="87" spans="1:10" x14ac:dyDescent="0.2">
      <c r="A87">
        <v>86</v>
      </c>
      <c r="B87" s="20" t="s">
        <v>1223</v>
      </c>
      <c r="D87">
        <v>22.035075287797401</v>
      </c>
      <c r="E87">
        <v>0.12404369715585099</v>
      </c>
      <c r="F87">
        <v>3</v>
      </c>
      <c r="G87">
        <v>0.56293747825106899</v>
      </c>
      <c r="H87">
        <v>0.97523564440267896</v>
      </c>
      <c r="I87">
        <v>0.97789911108192995</v>
      </c>
      <c r="J87">
        <v>1.04009489612838</v>
      </c>
    </row>
    <row r="88" spans="1:10" x14ac:dyDescent="0.2">
      <c r="A88">
        <v>87</v>
      </c>
      <c r="B88" s="20" t="s">
        <v>1224</v>
      </c>
      <c r="D88">
        <v>21.801973738442701</v>
      </c>
      <c r="E88">
        <v>6.56191580951518E-2</v>
      </c>
      <c r="F88">
        <v>3</v>
      </c>
      <c r="G88">
        <v>0.30097806227262702</v>
      </c>
      <c r="H88">
        <v>0.96491895899420499</v>
      </c>
      <c r="I88">
        <v>0.96755424976747595</v>
      </c>
      <c r="J88">
        <v>1.02909208680747</v>
      </c>
    </row>
    <row r="89" spans="1:10" x14ac:dyDescent="0.2">
      <c r="A89">
        <v>88</v>
      </c>
      <c r="B89" s="20" t="s">
        <v>1225</v>
      </c>
      <c r="D89">
        <v>22.100867711113001</v>
      </c>
      <c r="E89">
        <v>7.1380406497707993E-2</v>
      </c>
      <c r="F89">
        <v>3</v>
      </c>
      <c r="G89">
        <v>0.322975583722514</v>
      </c>
      <c r="H89">
        <v>0.978147507217349</v>
      </c>
      <c r="I89">
        <v>0.98081892648695801</v>
      </c>
      <c r="J89">
        <v>1.0432004159780199</v>
      </c>
    </row>
    <row r="90" spans="1:10" x14ac:dyDescent="0.2">
      <c r="A90">
        <v>89</v>
      </c>
      <c r="B90" s="20" t="s">
        <v>1226</v>
      </c>
      <c r="D90">
        <v>22.223212397821801</v>
      </c>
      <c r="E90">
        <v>6.4672536569369402E-2</v>
      </c>
      <c r="F90">
        <v>3</v>
      </c>
      <c r="G90">
        <v>0.29101344761348902</v>
      </c>
      <c r="H90">
        <v>0.98356227879508595</v>
      </c>
      <c r="I90">
        <v>0.98624848635074103</v>
      </c>
      <c r="J90">
        <v>1.0489753036311</v>
      </c>
    </row>
    <row r="91" spans="1:10" x14ac:dyDescent="0.2">
      <c r="A91">
        <v>90</v>
      </c>
      <c r="B91" s="20" t="s">
        <v>1227</v>
      </c>
      <c r="D91">
        <v>23.392500297176198</v>
      </c>
      <c r="E91">
        <v>6.9002607500434202E-2</v>
      </c>
      <c r="F91">
        <v>2</v>
      </c>
      <c r="G91">
        <v>0.294977478353453</v>
      </c>
      <c r="H91">
        <v>1.0353130090796601</v>
      </c>
      <c r="I91">
        <v>1.0381405530872101</v>
      </c>
      <c r="J91">
        <v>1.10416778018672</v>
      </c>
    </row>
    <row r="92" spans="1:10" x14ac:dyDescent="0.2">
      <c r="A92">
        <v>91</v>
      </c>
      <c r="B92" s="20" t="s">
        <v>1228</v>
      </c>
      <c r="D92">
        <v>22.6941975115408</v>
      </c>
      <c r="E92">
        <v>8.1731689303482596E-2</v>
      </c>
      <c r="F92">
        <v>3</v>
      </c>
      <c r="G92">
        <v>0.36014355326695002</v>
      </c>
      <c r="H92">
        <v>1.00440729361272</v>
      </c>
      <c r="I92">
        <v>1.0071504310013999</v>
      </c>
      <c r="J92">
        <v>1.0712066419194199</v>
      </c>
    </row>
    <row r="93" spans="1:10" x14ac:dyDescent="0.2">
      <c r="A93">
        <v>92</v>
      </c>
      <c r="B93" s="20" t="s">
        <v>1229</v>
      </c>
      <c r="D93">
        <v>23.134337629852102</v>
      </c>
      <c r="E93">
        <v>7.8495040170974903E-2</v>
      </c>
      <c r="F93">
        <v>3</v>
      </c>
      <c r="G93">
        <v>0.33930100540110703</v>
      </c>
      <c r="H93">
        <v>1.0238871604297199</v>
      </c>
      <c r="I93">
        <v>1.0266834992948599</v>
      </c>
      <c r="J93">
        <v>1.0919820413522701</v>
      </c>
    </row>
    <row r="94" spans="1:10" x14ac:dyDescent="0.2">
      <c r="A94">
        <v>93</v>
      </c>
      <c r="B94" s="20" t="s">
        <v>1230</v>
      </c>
      <c r="D94">
        <v>22.439867000754099</v>
      </c>
      <c r="E94">
        <v>5.2519682096713302E-2</v>
      </c>
      <c r="F94">
        <v>3</v>
      </c>
      <c r="G94">
        <v>0.23404631629478201</v>
      </c>
      <c r="H94">
        <v>0.99315104981328595</v>
      </c>
      <c r="I94">
        <v>0.99586344526747494</v>
      </c>
      <c r="J94">
        <v>1.0592017877156501</v>
      </c>
    </row>
    <row r="95" spans="1:10" x14ac:dyDescent="0.2">
      <c r="A95">
        <v>94</v>
      </c>
      <c r="B95" s="20" t="s">
        <v>1231</v>
      </c>
      <c r="D95">
        <v>22.047881520828302</v>
      </c>
      <c r="E95">
        <v>0.116021980828835</v>
      </c>
      <c r="F95">
        <v>3</v>
      </c>
      <c r="G95">
        <v>0.52622734170278795</v>
      </c>
      <c r="H95">
        <v>0.97580242689645902</v>
      </c>
      <c r="I95">
        <v>0.97846744151573395</v>
      </c>
      <c r="J95">
        <v>1.04069937319234</v>
      </c>
    </row>
    <row r="96" spans="1:10" x14ac:dyDescent="0.2">
      <c r="A96">
        <v>95</v>
      </c>
      <c r="B96" s="20" t="s">
        <v>1232</v>
      </c>
      <c r="D96">
        <v>22.765193988941</v>
      </c>
      <c r="E96">
        <v>3.8157294432851201E-2</v>
      </c>
      <c r="F96">
        <v>3</v>
      </c>
      <c r="G96">
        <v>0.16761242821558001</v>
      </c>
      <c r="H96">
        <v>1.00754947917294</v>
      </c>
      <c r="I96">
        <v>1.0103011981865699</v>
      </c>
      <c r="J96">
        <v>1.0745578024134299</v>
      </c>
    </row>
    <row r="97" spans="1:10" x14ac:dyDescent="0.2">
      <c r="A97">
        <v>96</v>
      </c>
      <c r="B97" s="20" t="s">
        <v>1233</v>
      </c>
      <c r="D97">
        <v>22.278520367821798</v>
      </c>
      <c r="E97">
        <v>2.7775275535429401E-2</v>
      </c>
      <c r="F97">
        <v>3</v>
      </c>
      <c r="G97">
        <v>0.124672891542415</v>
      </c>
      <c r="H97">
        <v>0.98601011720993503</v>
      </c>
      <c r="I97">
        <v>0.98870301005861905</v>
      </c>
      <c r="J97">
        <v>1.0515859385647599</v>
      </c>
    </row>
    <row r="98" spans="1:10" x14ac:dyDescent="0.2">
      <c r="A98">
        <v>97</v>
      </c>
      <c r="B98" s="20" t="s">
        <v>1234</v>
      </c>
      <c r="D98">
        <v>24.445659479853301</v>
      </c>
      <c r="E98">
        <v>0.106172800465135</v>
      </c>
      <c r="F98">
        <v>3</v>
      </c>
      <c r="G98">
        <v>0.434321686238968</v>
      </c>
      <c r="H98">
        <v>1.08192407624246</v>
      </c>
      <c r="I98">
        <v>1.0848789197647299</v>
      </c>
      <c r="J98">
        <v>1.15387877397306</v>
      </c>
    </row>
    <row r="99" spans="1:10" x14ac:dyDescent="0.2">
      <c r="A99">
        <v>98</v>
      </c>
      <c r="B99" s="20" t="s">
        <v>1235</v>
      </c>
      <c r="D99">
        <v>24.3424550894816</v>
      </c>
      <c r="E99">
        <v>8.8276868126847499E-2</v>
      </c>
      <c r="F99">
        <v>3</v>
      </c>
      <c r="G99">
        <v>0.36264570604052199</v>
      </c>
      <c r="H99">
        <v>1.07735642222563</v>
      </c>
      <c r="I99">
        <v>1.08029879102516</v>
      </c>
      <c r="J99">
        <v>1.14900734248115</v>
      </c>
    </row>
    <row r="100" spans="1:10" x14ac:dyDescent="0.2">
      <c r="A100">
        <v>99</v>
      </c>
      <c r="B100" s="20" t="s">
        <v>1236</v>
      </c>
      <c r="D100">
        <v>22.887894440645201</v>
      </c>
      <c r="E100">
        <v>0.17426570574236699</v>
      </c>
      <c r="F100">
        <v>2</v>
      </c>
      <c r="G100">
        <v>0.76138810494030595</v>
      </c>
      <c r="H100">
        <v>1.01297999631543</v>
      </c>
      <c r="I100">
        <v>1.0157465466178299</v>
      </c>
      <c r="J100">
        <v>1.0803494828094999</v>
      </c>
    </row>
    <row r="101" spans="1:10" x14ac:dyDescent="0.2">
      <c r="A101">
        <v>100</v>
      </c>
      <c r="B101" s="20" t="s">
        <v>1237</v>
      </c>
      <c r="D101">
        <v>22.640815990567599</v>
      </c>
      <c r="E101">
        <v>0.12016073862672801</v>
      </c>
      <c r="F101">
        <v>2</v>
      </c>
      <c r="G101">
        <v>0.53072618352973</v>
      </c>
      <c r="H101">
        <v>1.0020447166155699</v>
      </c>
      <c r="I101">
        <v>1.00478140156873</v>
      </c>
      <c r="J101">
        <v>1.0686869388194</v>
      </c>
    </row>
    <row r="102" spans="1:10" x14ac:dyDescent="0.2">
      <c r="A102">
        <v>101</v>
      </c>
      <c r="B102" s="20" t="s">
        <v>1238</v>
      </c>
      <c r="D102">
        <v>22.771106861295799</v>
      </c>
      <c r="E102">
        <v>7.9162965675659003E-2</v>
      </c>
      <c r="F102">
        <v>2</v>
      </c>
      <c r="G102">
        <v>0.34764654242702903</v>
      </c>
      <c r="H102">
        <v>1.0078111730317501</v>
      </c>
      <c r="I102">
        <v>1.01056360675765</v>
      </c>
      <c r="J102">
        <v>1.0748369005457199</v>
      </c>
    </row>
    <row r="103" spans="1:10" x14ac:dyDescent="0.2">
      <c r="A103">
        <v>102</v>
      </c>
      <c r="B103" s="20" t="s">
        <v>1239</v>
      </c>
      <c r="D103">
        <v>25.1304642670435</v>
      </c>
      <c r="E103">
        <v>3.7942661450514899E-2</v>
      </c>
      <c r="F103">
        <v>3</v>
      </c>
      <c r="G103">
        <v>0.15098273174472701</v>
      </c>
      <c r="H103">
        <v>1.11223239283329</v>
      </c>
      <c r="I103">
        <v>1.1152700114179901</v>
      </c>
      <c r="J103">
        <v>1.18620278261374</v>
      </c>
    </row>
    <row r="104" spans="1:10" x14ac:dyDescent="0.2">
      <c r="A104">
        <v>103</v>
      </c>
      <c r="B104" s="20" t="s">
        <v>1240</v>
      </c>
      <c r="D104">
        <v>23.177447079526001</v>
      </c>
      <c r="E104">
        <v>5.1705337912569399E-2</v>
      </c>
      <c r="F104">
        <v>3</v>
      </c>
      <c r="G104">
        <v>0.22308469839305001</v>
      </c>
      <c r="H104">
        <v>1.02579511270052</v>
      </c>
      <c r="I104">
        <v>1.02859666237531</v>
      </c>
      <c r="J104">
        <v>1.09401688434668</v>
      </c>
    </row>
    <row r="105" spans="1:10" x14ac:dyDescent="0.2">
      <c r="A105">
        <v>104</v>
      </c>
      <c r="B105" s="20" t="s">
        <v>1241</v>
      </c>
      <c r="D105">
        <v>23.973184434535099</v>
      </c>
      <c r="E105">
        <v>0.135492981981542</v>
      </c>
      <c r="F105">
        <v>3</v>
      </c>
      <c r="G105">
        <v>0.56518558204705904</v>
      </c>
      <c r="H105">
        <v>1.0610131195396999</v>
      </c>
      <c r="I105">
        <v>1.0639108531350201</v>
      </c>
      <c r="J105">
        <v>1.1315771082530599</v>
      </c>
    </row>
    <row r="106" spans="1:10" x14ac:dyDescent="0.2">
      <c r="A106">
        <v>105</v>
      </c>
      <c r="B106" s="20" t="s">
        <v>1242</v>
      </c>
      <c r="D106">
        <v>23.9397727994014</v>
      </c>
      <c r="E106">
        <v>5.3043367417819398E-2</v>
      </c>
      <c r="F106">
        <v>3</v>
      </c>
      <c r="G106">
        <v>0.22157005357689</v>
      </c>
      <c r="H106">
        <v>1.0595343763498299</v>
      </c>
      <c r="I106">
        <v>1.0624280713487</v>
      </c>
      <c r="J106">
        <v>1.13000001941992</v>
      </c>
    </row>
    <row r="107" spans="1:10" x14ac:dyDescent="0.2">
      <c r="A107">
        <v>106</v>
      </c>
      <c r="B107" s="20" t="s">
        <v>1243</v>
      </c>
      <c r="D107">
        <v>21.878112004572401</v>
      </c>
      <c r="E107">
        <v>5.8280565563898899E-2</v>
      </c>
      <c r="F107">
        <v>3</v>
      </c>
      <c r="G107">
        <v>0.26638754546881599</v>
      </c>
      <c r="H107">
        <v>0.96828871153931495</v>
      </c>
      <c r="I107">
        <v>0.97093320544587203</v>
      </c>
      <c r="J107">
        <v>1.03268594890993</v>
      </c>
    </row>
    <row r="108" spans="1:10" x14ac:dyDescent="0.2">
      <c r="A108">
        <v>107</v>
      </c>
      <c r="B108" s="20" t="s">
        <v>1244</v>
      </c>
      <c r="D108">
        <v>22.364723332793201</v>
      </c>
      <c r="E108">
        <v>1.85232949058017E-2</v>
      </c>
      <c r="F108">
        <v>3</v>
      </c>
      <c r="G108">
        <v>8.2823715858988997E-2</v>
      </c>
      <c r="H108">
        <v>0.98982531652263706</v>
      </c>
      <c r="I108">
        <v>0.99252862906455397</v>
      </c>
      <c r="J108">
        <v>1.0556548724225701</v>
      </c>
    </row>
    <row r="109" spans="1:10" x14ac:dyDescent="0.2">
      <c r="A109">
        <v>108</v>
      </c>
      <c r="B109" s="20" t="s">
        <v>1245</v>
      </c>
      <c r="D109">
        <v>22.9664243852596</v>
      </c>
      <c r="E109">
        <v>0.16005861435780899</v>
      </c>
      <c r="F109">
        <v>3</v>
      </c>
      <c r="G109">
        <v>0.69692439568667996</v>
      </c>
      <c r="H109">
        <v>1.01645560055733</v>
      </c>
      <c r="I109">
        <v>1.01923164308465</v>
      </c>
      <c r="J109">
        <v>1.0840562364066499</v>
      </c>
    </row>
    <row r="110" spans="1:10" x14ac:dyDescent="0.2">
      <c r="A110">
        <v>109</v>
      </c>
      <c r="B110" s="20" t="s">
        <v>1246</v>
      </c>
      <c r="D110">
        <v>22.313094436806999</v>
      </c>
      <c r="E110">
        <v>9.7082821289401197E-2</v>
      </c>
      <c r="F110">
        <v>3</v>
      </c>
      <c r="G110">
        <v>0.43509348989827501</v>
      </c>
      <c r="H110">
        <v>0.98754030778137603</v>
      </c>
      <c r="I110">
        <v>0.990237379734488</v>
      </c>
      <c r="J110">
        <v>1.05321789635116</v>
      </c>
    </row>
    <row r="111" spans="1:10" x14ac:dyDescent="0.2">
      <c r="A111">
        <v>110</v>
      </c>
      <c r="B111" s="20" t="s">
        <v>1247</v>
      </c>
      <c r="D111">
        <v>22.7905222249743</v>
      </c>
      <c r="E111">
        <v>8.9863666141457493E-2</v>
      </c>
      <c r="F111">
        <v>3</v>
      </c>
      <c r="G111">
        <v>0.39430279505830301</v>
      </c>
      <c r="H111">
        <v>1.0086704646139699</v>
      </c>
      <c r="I111">
        <v>1.0114252451516399</v>
      </c>
      <c r="J111">
        <v>1.07575334037652</v>
      </c>
    </row>
    <row r="112" spans="1:10" x14ac:dyDescent="0.2">
      <c r="A112">
        <v>111</v>
      </c>
      <c r="B112" s="20" t="s">
        <v>1248</v>
      </c>
      <c r="D112">
        <v>21.881275131387699</v>
      </c>
      <c r="E112">
        <v>7.8884864320225401E-2</v>
      </c>
      <c r="F112">
        <v>3</v>
      </c>
      <c r="G112">
        <v>0.36051310468222503</v>
      </c>
      <c r="H112">
        <v>0.96842870625127897</v>
      </c>
      <c r="I112">
        <v>0.97107358249748199</v>
      </c>
      <c r="J112">
        <v>1.03283525414322</v>
      </c>
    </row>
    <row r="113" spans="1:10" x14ac:dyDescent="0.2">
      <c r="A113">
        <v>112</v>
      </c>
      <c r="B113" s="20" t="s">
        <v>1249</v>
      </c>
      <c r="D113">
        <v>22.508125672969101</v>
      </c>
      <c r="E113">
        <v>7.4963682133379797E-2</v>
      </c>
      <c r="F113">
        <v>3</v>
      </c>
      <c r="G113">
        <v>0.333051641982819</v>
      </c>
      <c r="H113">
        <v>0.99617206468680997</v>
      </c>
      <c r="I113">
        <v>0.99889271083661202</v>
      </c>
      <c r="J113">
        <v>1.0624237189167101</v>
      </c>
    </row>
    <row r="114" spans="1:10" x14ac:dyDescent="0.2">
      <c r="A114">
        <v>113</v>
      </c>
      <c r="B114" s="20" t="s">
        <v>1250</v>
      </c>
      <c r="D114">
        <v>23.903301040114702</v>
      </c>
      <c r="E114">
        <v>0.16030097863707701</v>
      </c>
      <c r="F114">
        <v>3</v>
      </c>
      <c r="G114">
        <v>0.67062276615291705</v>
      </c>
      <c r="H114">
        <v>1.0579201971738601</v>
      </c>
      <c r="I114">
        <v>1.0608094836869699</v>
      </c>
      <c r="J114">
        <v>1.12827848726305</v>
      </c>
    </row>
    <row r="115" spans="1:10" x14ac:dyDescent="0.2">
      <c r="A115">
        <v>114</v>
      </c>
      <c r="B115" s="20" t="s">
        <v>1251</v>
      </c>
      <c r="D115">
        <v>21.787407230545199</v>
      </c>
      <c r="E115">
        <v>7.9921900368971802E-2</v>
      </c>
      <c r="F115">
        <v>3</v>
      </c>
      <c r="G115">
        <v>0.36682611897446898</v>
      </c>
      <c r="H115">
        <v>0.96427426967363095</v>
      </c>
      <c r="I115">
        <v>0.96690779973549501</v>
      </c>
      <c r="J115">
        <v>1.02840452162693</v>
      </c>
    </row>
    <row r="116" spans="1:10" x14ac:dyDescent="0.2">
      <c r="A116">
        <v>115</v>
      </c>
      <c r="B116" s="20" t="s">
        <v>1252</v>
      </c>
      <c r="D116">
        <v>23.1941725761741</v>
      </c>
      <c r="E116">
        <v>1.0063364227267E-2</v>
      </c>
      <c r="F116">
        <v>3</v>
      </c>
      <c r="G116">
        <v>4.3387468098794901E-2</v>
      </c>
      <c r="H116">
        <v>1.02653535525874</v>
      </c>
      <c r="I116">
        <v>1.02933892661044</v>
      </c>
      <c r="J116">
        <v>1.0948063576510201</v>
      </c>
    </row>
    <row r="117" spans="1:10" x14ac:dyDescent="0.2">
      <c r="A117">
        <v>116</v>
      </c>
      <c r="B117" s="20" t="s">
        <v>1253</v>
      </c>
      <c r="D117">
        <v>22.7281932484828</v>
      </c>
      <c r="E117">
        <v>6.72210995301495E-2</v>
      </c>
      <c r="F117">
        <v>3</v>
      </c>
      <c r="G117">
        <v>0.29576085875034003</v>
      </c>
      <c r="H117">
        <v>1.0059118881734599</v>
      </c>
      <c r="I117">
        <v>1.0086591347612901</v>
      </c>
      <c r="J117">
        <v>1.0728113014008001</v>
      </c>
    </row>
    <row r="118" spans="1:10" x14ac:dyDescent="0.2">
      <c r="A118">
        <v>117</v>
      </c>
      <c r="B118" s="20" t="s">
        <v>1254</v>
      </c>
      <c r="D118">
        <v>23.628732870855401</v>
      </c>
      <c r="E118">
        <v>4.8864613368078701E-2</v>
      </c>
      <c r="F118">
        <v>3</v>
      </c>
      <c r="G118">
        <v>0.206801666577518</v>
      </c>
      <c r="H118">
        <v>1.0457682683974501</v>
      </c>
      <c r="I118">
        <v>1.0486243667702699</v>
      </c>
      <c r="J118">
        <v>1.11531837944604</v>
      </c>
    </row>
    <row r="119" spans="1:10" x14ac:dyDescent="0.2">
      <c r="A119">
        <v>118</v>
      </c>
      <c r="B119" s="20" t="s">
        <v>1255</v>
      </c>
      <c r="D119">
        <v>21.9418091467648</v>
      </c>
      <c r="E119">
        <v>0.24666612083505399</v>
      </c>
      <c r="F119">
        <v>3</v>
      </c>
      <c r="G119">
        <v>1.1241831481859501</v>
      </c>
      <c r="H119">
        <v>0.97110784070956802</v>
      </c>
      <c r="I119">
        <v>0.97376003394156796</v>
      </c>
      <c r="J119">
        <v>1.0356925677495299</v>
      </c>
    </row>
    <row r="120" spans="1:10" x14ac:dyDescent="0.2">
      <c r="A120">
        <v>119</v>
      </c>
      <c r="B120" s="20" t="s">
        <v>1256</v>
      </c>
      <c r="D120">
        <v>22.301690070629501</v>
      </c>
      <c r="E120">
        <v>4.8305054410723497E-2</v>
      </c>
      <c r="F120">
        <v>3</v>
      </c>
      <c r="G120">
        <v>0.21659817824452501</v>
      </c>
      <c r="H120">
        <v>0.987035569574093</v>
      </c>
      <c r="I120">
        <v>0.98973126303637105</v>
      </c>
      <c r="J120">
        <v>1.05267958990565</v>
      </c>
    </row>
    <row r="121" spans="1:10" x14ac:dyDescent="0.2">
      <c r="A121">
        <v>120</v>
      </c>
      <c r="B121" s="20" t="s">
        <v>1257</v>
      </c>
      <c r="D121">
        <v>22.050082661809</v>
      </c>
      <c r="E121">
        <v>0.12494065498266101</v>
      </c>
      <c r="F121">
        <v>3</v>
      </c>
      <c r="G121">
        <v>0.56662216146273103</v>
      </c>
      <c r="H121">
        <v>0.97589984572143096</v>
      </c>
      <c r="I121">
        <v>0.97856512640131998</v>
      </c>
      <c r="J121">
        <v>1.0408032709766599</v>
      </c>
    </row>
    <row r="122" spans="1:10" x14ac:dyDescent="0.2">
      <c r="A122">
        <v>121</v>
      </c>
      <c r="B122" s="20" t="s">
        <v>659</v>
      </c>
      <c r="D122">
        <v>21.185639281396501</v>
      </c>
      <c r="E122">
        <v>2.6641975806844801E-2</v>
      </c>
      <c r="F122">
        <v>3</v>
      </c>
      <c r="G122">
        <v>0.125754882602196</v>
      </c>
      <c r="H122">
        <v>0.93764102490346402</v>
      </c>
      <c r="I122">
        <v>0.94020181689385496</v>
      </c>
      <c r="J122">
        <v>1</v>
      </c>
    </row>
    <row r="123" spans="1:10" x14ac:dyDescent="0.2">
      <c r="B123" t="s">
        <v>1434</v>
      </c>
      <c r="D123" t="s">
        <v>5</v>
      </c>
      <c r="E123" t="s">
        <v>5</v>
      </c>
      <c r="F123" t="s">
        <v>5</v>
      </c>
      <c r="G123" t="s">
        <v>5</v>
      </c>
      <c r="H123" t="s">
        <v>5</v>
      </c>
      <c r="I123" t="s">
        <v>5</v>
      </c>
      <c r="J123" t="s">
        <v>5</v>
      </c>
    </row>
    <row r="124" spans="1:10" x14ac:dyDescent="0.2">
      <c r="B124" t="s">
        <v>1429</v>
      </c>
      <c r="D124">
        <v>20.469034045369199</v>
      </c>
      <c r="E124">
        <v>0.24539459143282499</v>
      </c>
      <c r="F124">
        <v>3</v>
      </c>
      <c r="G124">
        <v>1.19885770324537</v>
      </c>
      <c r="H124">
        <v>0.90592527353834795</v>
      </c>
      <c r="I124">
        <v>0.90839944662032002</v>
      </c>
      <c r="J124">
        <v>0.96617495339606896</v>
      </c>
    </row>
    <row r="125" spans="1:10" x14ac:dyDescent="0.2">
      <c r="B125" t="s">
        <v>1430</v>
      </c>
      <c r="D125">
        <v>21.574164994403201</v>
      </c>
      <c r="E125">
        <v>5.2223426536133301E-2</v>
      </c>
      <c r="F125">
        <v>3</v>
      </c>
      <c r="G125">
        <v>0.24206464792348201</v>
      </c>
      <c r="H125">
        <v>0.95483652431258204</v>
      </c>
      <c r="I125">
        <v>0.95744427894217898</v>
      </c>
      <c r="J125">
        <v>1.0183391073474899</v>
      </c>
    </row>
    <row r="126" spans="1:10" x14ac:dyDescent="0.2">
      <c r="B126" t="s">
        <v>1431</v>
      </c>
      <c r="D126">
        <v>22.5330763041785</v>
      </c>
      <c r="E126">
        <v>3.3021724732039799E-2</v>
      </c>
      <c r="F126">
        <v>3</v>
      </c>
      <c r="G126">
        <v>0.14654778728955101</v>
      </c>
      <c r="H126">
        <v>0.99727633796874504</v>
      </c>
      <c r="I126">
        <v>1</v>
      </c>
      <c r="J126">
        <v>1.06360143325792</v>
      </c>
    </row>
    <row r="127" spans="1:10" x14ac:dyDescent="0.2">
      <c r="B127" t="s">
        <v>1432</v>
      </c>
      <c r="D127">
        <v>23.741765753979902</v>
      </c>
      <c r="E127">
        <v>0.12445747556900701</v>
      </c>
      <c r="F127">
        <v>3</v>
      </c>
      <c r="G127">
        <v>0.52421322347578203</v>
      </c>
      <c r="H127">
        <v>1.05077091509472</v>
      </c>
      <c r="I127">
        <v>1.05364067619907</v>
      </c>
      <c r="J127">
        <v>1.12065373334417</v>
      </c>
    </row>
    <row r="128" spans="1:10" x14ac:dyDescent="0.2">
      <c r="B128" t="s">
        <v>1433</v>
      </c>
      <c r="D128">
        <v>24.995219536864099</v>
      </c>
      <c r="E128">
        <v>7.8729939968624194E-2</v>
      </c>
      <c r="F128">
        <v>3</v>
      </c>
      <c r="G128">
        <v>0.31497998988370401</v>
      </c>
      <c r="H128">
        <v>1.1062466868683301</v>
      </c>
      <c r="I128">
        <v>1.10926795788772</v>
      </c>
      <c r="J128">
        <v>1.17981898987645</v>
      </c>
    </row>
    <row r="129" spans="1:10" x14ac:dyDescent="0.2">
      <c r="B129" t="s">
        <v>1631</v>
      </c>
      <c r="D129">
        <v>22.594616402985999</v>
      </c>
      <c r="E129">
        <v>5.6541407259326097E-2</v>
      </c>
      <c r="F129">
        <v>3</v>
      </c>
      <c r="G129">
        <v>0.250242828870747</v>
      </c>
      <c r="H129">
        <v>1</v>
      </c>
      <c r="I129">
        <v>1.00273110062633</v>
      </c>
      <c r="J129">
        <v>1.06650623579846</v>
      </c>
    </row>
    <row r="130" spans="1:10" x14ac:dyDescent="0.2">
      <c r="A130" t="s">
        <v>1647</v>
      </c>
      <c r="B130">
        <v>98.2</v>
      </c>
      <c r="D130">
        <v>2</v>
      </c>
    </row>
    <row r="131" spans="1:10" x14ac:dyDescent="0.2">
      <c r="B131">
        <v>98.2</v>
      </c>
      <c r="E131">
        <f>AVERAGE(E2:E129)</f>
        <v>8.8460538412460654E-2</v>
      </c>
    </row>
    <row r="132" spans="1:10" x14ac:dyDescent="0.2">
      <c r="B132">
        <v>85.5</v>
      </c>
    </row>
    <row r="133" spans="1:10" x14ac:dyDescent="0.2">
      <c r="B133">
        <f>AVERAGE(B130:B132)</f>
        <v>93.966666666666654</v>
      </c>
    </row>
  </sheetData>
  <mergeCells count="1">
    <mergeCell ref="O22:R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776C-8992-1746-B08F-010F1F4B7DA4}">
  <dimension ref="A1:BC133"/>
  <sheetViews>
    <sheetView workbookViewId="0">
      <selection activeCell="M7" sqref="M7"/>
    </sheetView>
  </sheetViews>
  <sheetFormatPr baseColWidth="10" defaultRowHeight="16" x14ac:dyDescent="0.2"/>
  <cols>
    <col min="12" max="12" width="7.6640625" bestFit="1" customWidth="1"/>
    <col min="13" max="13" width="4.6640625" bestFit="1" customWidth="1"/>
    <col min="14" max="14" width="16.5" bestFit="1" customWidth="1"/>
    <col min="15" max="15" width="6.33203125"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815</v>
      </c>
      <c r="D2">
        <v>13.9176754549972</v>
      </c>
      <c r="E2">
        <v>0.179948123419923</v>
      </c>
      <c r="F2">
        <v>2</v>
      </c>
      <c r="G2">
        <v>1.29294668496751</v>
      </c>
      <c r="H2">
        <v>0.94049623602675902</v>
      </c>
      <c r="I2">
        <v>0.93240897364840403</v>
      </c>
      <c r="J2">
        <v>1.1519571842560301</v>
      </c>
      <c r="L2" s="33" t="s">
        <v>1418</v>
      </c>
      <c r="M2" s="33">
        <v>2.2399999999999993</v>
      </c>
      <c r="N2" s="29">
        <f>M2*384</f>
        <v>860.15999999999974</v>
      </c>
      <c r="O2" s="34">
        <f>N2*1.2</f>
        <v>1032.1919999999996</v>
      </c>
      <c r="P2">
        <f>O2/3</f>
        <v>344.06399999999985</v>
      </c>
      <c r="Q2">
        <f>P2/2</f>
        <v>172.03199999999993</v>
      </c>
    </row>
    <row r="3" spans="1:55" x14ac:dyDescent="0.2">
      <c r="A3">
        <v>2</v>
      </c>
      <c r="B3" s="20" t="s">
        <v>816</v>
      </c>
      <c r="D3" t="s">
        <v>5</v>
      </c>
      <c r="E3" t="s">
        <v>5</v>
      </c>
      <c r="F3" t="s">
        <v>5</v>
      </c>
      <c r="G3" t="s">
        <v>5</v>
      </c>
      <c r="H3" t="s">
        <v>5</v>
      </c>
      <c r="I3" t="s">
        <v>5</v>
      </c>
      <c r="J3" t="s">
        <v>5</v>
      </c>
      <c r="L3" s="33" t="s">
        <v>1419</v>
      </c>
      <c r="M3" s="33">
        <v>7</v>
      </c>
      <c r="N3" s="29">
        <f t="shared" ref="N3:N5" si="0">M3*384</f>
        <v>2688</v>
      </c>
      <c r="O3" s="34">
        <f t="shared" ref="O3:O5" si="1">N3*1.2</f>
        <v>3225.6</v>
      </c>
      <c r="P3">
        <f t="shared" ref="P3:P6" si="2">O3/3</f>
        <v>1075.2</v>
      </c>
    </row>
    <row r="4" spans="1:55" x14ac:dyDescent="0.2">
      <c r="A4">
        <v>3</v>
      </c>
      <c r="B4" s="20" t="s">
        <v>817</v>
      </c>
      <c r="D4">
        <v>13.619352740599799</v>
      </c>
      <c r="E4">
        <v>0.13369664871996101</v>
      </c>
      <c r="F4">
        <v>2</v>
      </c>
      <c r="G4">
        <v>0.98166668612236097</v>
      </c>
      <c r="H4">
        <v>0.920336878889912</v>
      </c>
      <c r="I4">
        <v>0.91242296543556101</v>
      </c>
      <c r="J4">
        <v>1.12726520209364</v>
      </c>
      <c r="L4" s="33" t="s">
        <v>1519</v>
      </c>
      <c r="M4" s="33">
        <v>2.8000000000000001E-2</v>
      </c>
      <c r="N4" s="29">
        <f>M4*384</f>
        <v>10.752000000000001</v>
      </c>
      <c r="O4" s="34">
        <f t="shared" si="1"/>
        <v>12.9024</v>
      </c>
      <c r="P4">
        <f t="shared" si="2"/>
        <v>4.3007999999999997</v>
      </c>
    </row>
    <row r="5" spans="1:55" x14ac:dyDescent="0.2">
      <c r="A5">
        <v>4</v>
      </c>
      <c r="B5" s="20" t="s">
        <v>818</v>
      </c>
      <c r="D5">
        <v>15.798253750365999</v>
      </c>
      <c r="E5">
        <v>0.20898808481569101</v>
      </c>
      <c r="F5">
        <v>3</v>
      </c>
      <c r="G5">
        <v>1.3228556023848499</v>
      </c>
      <c r="H5">
        <v>1.0675775732850501</v>
      </c>
      <c r="I5">
        <v>1.0583975472374401</v>
      </c>
      <c r="J5">
        <v>1.3076114589164101</v>
      </c>
      <c r="L5" s="33" t="s">
        <v>1520</v>
      </c>
      <c r="M5" s="33">
        <v>2.8000000000000001E-2</v>
      </c>
      <c r="N5" s="29">
        <f t="shared" si="0"/>
        <v>10.752000000000001</v>
      </c>
      <c r="O5" s="34">
        <f t="shared" si="1"/>
        <v>12.9024</v>
      </c>
      <c r="P5">
        <f t="shared" si="2"/>
        <v>4.3007999999999997</v>
      </c>
    </row>
    <row r="6" spans="1:55" x14ac:dyDescent="0.2">
      <c r="A6">
        <v>5</v>
      </c>
      <c r="B6" s="20" t="s">
        <v>819</v>
      </c>
      <c r="D6">
        <v>15.133835288920601</v>
      </c>
      <c r="E6">
        <v>0.202946356833345</v>
      </c>
      <c r="F6">
        <v>3</v>
      </c>
      <c r="G6">
        <v>1.34101074155287</v>
      </c>
      <c r="H6">
        <v>1.0226790509594901</v>
      </c>
      <c r="I6">
        <v>1.013885104214</v>
      </c>
      <c r="J6">
        <v>1.25261796359535</v>
      </c>
      <c r="L6" s="33" t="s">
        <v>1422</v>
      </c>
      <c r="M6" s="33">
        <v>9.3000000000000007</v>
      </c>
      <c r="N6" s="33"/>
      <c r="O6" s="29">
        <f>SUM(O2:O5)</f>
        <v>4283.5967999999993</v>
      </c>
      <c r="P6">
        <f t="shared" si="2"/>
        <v>1427.8655999999999</v>
      </c>
    </row>
    <row r="7" spans="1:55" ht="17" x14ac:dyDescent="0.2">
      <c r="A7">
        <v>6</v>
      </c>
      <c r="B7" s="20" t="s">
        <v>820</v>
      </c>
      <c r="D7">
        <v>14.2573718994652</v>
      </c>
      <c r="E7">
        <v>0.17928990674492901</v>
      </c>
      <c r="F7">
        <v>3</v>
      </c>
      <c r="G7">
        <v>1.25752423384323</v>
      </c>
      <c r="H7">
        <v>0.96345145067067195</v>
      </c>
      <c r="I7">
        <v>0.95516679798211102</v>
      </c>
      <c r="J7">
        <v>1.18007364385709</v>
      </c>
      <c r="L7" s="33" t="s">
        <v>1423</v>
      </c>
      <c r="M7">
        <v>4.1999999999999993</v>
      </c>
      <c r="O7">
        <f>O6/48</f>
        <v>89.241599999999991</v>
      </c>
      <c r="P7" s="65" t="s">
        <v>1457</v>
      </c>
    </row>
    <row r="8" spans="1:55" ht="17" x14ac:dyDescent="0.2">
      <c r="A8">
        <v>7</v>
      </c>
      <c r="B8" s="20" t="s">
        <v>821</v>
      </c>
      <c r="D8">
        <v>13.4924143082822</v>
      </c>
      <c r="E8">
        <v>0.11638219329610799</v>
      </c>
      <c r="F8">
        <v>3</v>
      </c>
      <c r="G8">
        <v>0.86257500427234401</v>
      </c>
      <c r="H8">
        <v>0.91175892934741198</v>
      </c>
      <c r="I8">
        <v>0.90391877709056601</v>
      </c>
      <c r="J8">
        <v>1.11675858843252</v>
      </c>
      <c r="L8" s="33" t="s">
        <v>1423</v>
      </c>
      <c r="M8" s="33">
        <v>3</v>
      </c>
      <c r="O8">
        <f>M8*3.1</f>
        <v>9.3000000000000007</v>
      </c>
      <c r="P8" s="65" t="s">
        <v>1457</v>
      </c>
    </row>
    <row r="9" spans="1:55" x14ac:dyDescent="0.2">
      <c r="A9">
        <v>8</v>
      </c>
      <c r="B9" s="20" t="s">
        <v>822</v>
      </c>
      <c r="D9">
        <v>13.543342155195401</v>
      </c>
      <c r="E9">
        <v>0.16826129457717801</v>
      </c>
      <c r="F9">
        <v>2</v>
      </c>
      <c r="G9">
        <v>1.24239122551173</v>
      </c>
      <c r="H9">
        <v>0.91520041269609598</v>
      </c>
      <c r="I9">
        <v>0.90733066736088797</v>
      </c>
      <c r="J9">
        <v>1.12097385407224</v>
      </c>
    </row>
    <row r="10" spans="1:55" x14ac:dyDescent="0.2">
      <c r="A10">
        <v>9</v>
      </c>
      <c r="B10" s="20" t="s">
        <v>823</v>
      </c>
      <c r="D10">
        <v>14.8842384781971</v>
      </c>
      <c r="E10">
        <v>0.22515762731192601</v>
      </c>
      <c r="F10">
        <v>2</v>
      </c>
      <c r="G10">
        <v>1.51272520688072</v>
      </c>
      <c r="H10">
        <v>1.00581237938285</v>
      </c>
      <c r="I10">
        <v>0.99716346798493805</v>
      </c>
      <c r="J10">
        <v>1.2319589936251101</v>
      </c>
      <c r="L10" s="1" t="s">
        <v>1452</v>
      </c>
    </row>
    <row r="11" spans="1:55" x14ac:dyDescent="0.2">
      <c r="A11">
        <v>10</v>
      </c>
      <c r="B11" s="20" t="s">
        <v>824</v>
      </c>
      <c r="D11">
        <v>14.8500130402115</v>
      </c>
      <c r="E11">
        <v>0.16282014036891501</v>
      </c>
      <c r="F11">
        <v>2</v>
      </c>
      <c r="G11">
        <v>1.09643095886868</v>
      </c>
      <c r="H11">
        <v>1.00349957249883</v>
      </c>
      <c r="I11">
        <v>0.99487054876807302</v>
      </c>
      <c r="J11">
        <v>1.2291261757957701</v>
      </c>
      <c r="L11" t="s">
        <v>1453</v>
      </c>
      <c r="Q11" t="s">
        <v>1426</v>
      </c>
    </row>
    <row r="12" spans="1:55" x14ac:dyDescent="0.2">
      <c r="A12">
        <v>11</v>
      </c>
      <c r="B12" s="20" t="s">
        <v>825</v>
      </c>
      <c r="D12">
        <v>14.2750584140194</v>
      </c>
      <c r="E12">
        <v>0.181870727153361</v>
      </c>
      <c r="F12">
        <v>3</v>
      </c>
      <c r="G12">
        <v>1.2740454145865201</v>
      </c>
      <c r="H12">
        <v>0.96464662873187301</v>
      </c>
      <c r="I12">
        <v>0.95635169878945403</v>
      </c>
      <c r="J12">
        <v>1.18153754546704</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826</v>
      </c>
      <c r="D13" t="s">
        <v>5</v>
      </c>
      <c r="E13" t="s">
        <v>5</v>
      </c>
      <c r="F13" t="s">
        <v>5</v>
      </c>
      <c r="G13" t="s">
        <v>5</v>
      </c>
      <c r="H13" t="s">
        <v>5</v>
      </c>
      <c r="I13" t="s">
        <v>5</v>
      </c>
      <c r="J13" t="s">
        <v>5</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827</v>
      </c>
      <c r="D14">
        <v>13.8630574576787</v>
      </c>
      <c r="E14">
        <v>0.11818374089194</v>
      </c>
      <c r="F14">
        <v>3</v>
      </c>
      <c r="G14">
        <v>0.85250848344770203</v>
      </c>
      <c r="H14">
        <v>0.93680538829406901</v>
      </c>
      <c r="I14">
        <v>0.92874986326124398</v>
      </c>
      <c r="J14">
        <v>1.1474364872039899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828</v>
      </c>
      <c r="D15">
        <v>13.8262760554015</v>
      </c>
      <c r="E15">
        <v>0.156243560422266</v>
      </c>
      <c r="F15">
        <v>2</v>
      </c>
      <c r="G15">
        <v>1.13004803170574</v>
      </c>
      <c r="H15">
        <v>0.93431986041196402</v>
      </c>
      <c r="I15">
        <v>0.92628570826226297</v>
      </c>
      <c r="J15">
        <v>1.14439211382876</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829</v>
      </c>
      <c r="D16">
        <v>14.526306422862101</v>
      </c>
      <c r="E16">
        <v>0.18393182577348399</v>
      </c>
      <c r="F16">
        <v>2</v>
      </c>
      <c r="G16">
        <v>1.26619816778754</v>
      </c>
      <c r="H16">
        <v>0.98162488112680901</v>
      </c>
      <c r="I16">
        <v>0.97318395636103705</v>
      </c>
      <c r="J16">
        <v>1.20233318406001</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830</v>
      </c>
      <c r="D17">
        <v>15.7350397402226</v>
      </c>
      <c r="E17">
        <v>7.5611495707321896E-2</v>
      </c>
      <c r="F17">
        <v>3</v>
      </c>
      <c r="G17">
        <v>0.480529423221222</v>
      </c>
      <c r="H17">
        <v>1.0633058442311401</v>
      </c>
      <c r="I17">
        <v>1.05416255048755</v>
      </c>
      <c r="J17">
        <v>1.3023792753261401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831</v>
      </c>
      <c r="D18">
        <v>15.6914347375589</v>
      </c>
      <c r="E18">
        <v>0.160238651105232</v>
      </c>
      <c r="F18">
        <v>3</v>
      </c>
      <c r="G18">
        <v>1.0211854670095</v>
      </c>
      <c r="H18">
        <v>1.06035920698488</v>
      </c>
      <c r="I18">
        <v>1.0512412511720799</v>
      </c>
      <c r="J18">
        <v>1.29877011686786</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832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833</v>
      </c>
      <c r="D20">
        <v>14.082914664177499</v>
      </c>
      <c r="E20">
        <v>6.4396868005623803E-2</v>
      </c>
      <c r="F20">
        <v>2</v>
      </c>
      <c r="G20">
        <v>0.45726946119633199</v>
      </c>
      <c r="H20">
        <v>0.95166238620612298</v>
      </c>
      <c r="I20">
        <v>0.94347910687118997</v>
      </c>
      <c r="J20">
        <v>1.1656339289647</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834</v>
      </c>
      <c r="D21">
        <v>17.849316573154699</v>
      </c>
      <c r="E21">
        <v>0.194583145113566</v>
      </c>
      <c r="F21">
        <v>2</v>
      </c>
      <c r="G21">
        <v>1.0901433918552299</v>
      </c>
      <c r="H21">
        <v>1.20617951661421</v>
      </c>
      <c r="I21">
        <v>1.1958076619989599</v>
      </c>
      <c r="J21">
        <v>1.4773766299546101</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835</v>
      </c>
      <c r="D22">
        <v>14.9399176311444</v>
      </c>
      <c r="E22">
        <v>0.185104848151389</v>
      </c>
      <c r="F22">
        <v>2</v>
      </c>
      <c r="G22">
        <v>1.23899510507013</v>
      </c>
      <c r="H22">
        <v>1.0095749354175401</v>
      </c>
      <c r="I22">
        <v>1.00089367005935</v>
      </c>
      <c r="J22">
        <v>1.2365675218565899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836</v>
      </c>
      <c r="D23">
        <v>14.760426280155601</v>
      </c>
      <c r="E23">
        <v>0.15074199148821599</v>
      </c>
      <c r="F23">
        <v>2</v>
      </c>
      <c r="G23">
        <v>1.0212577104963301</v>
      </c>
      <c r="H23">
        <v>0.99744568721440896</v>
      </c>
      <c r="I23">
        <v>0.98886872042638596</v>
      </c>
      <c r="J23">
        <v>1.2217111363953901</v>
      </c>
      <c r="L23" s="96" t="s">
        <v>1480</v>
      </c>
      <c r="M23" s="96"/>
      <c r="N23" s="96"/>
      <c r="O23" s="96"/>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837</v>
      </c>
      <c r="D24">
        <v>15.265823823850701</v>
      </c>
      <c r="E24">
        <v>7.4302302468490594E-2</v>
      </c>
      <c r="F24">
        <v>2</v>
      </c>
      <c r="G24">
        <v>0.486723175413591</v>
      </c>
      <c r="H24">
        <v>1.03159826456681</v>
      </c>
      <c r="I24">
        <v>1.02272762211762</v>
      </c>
      <c r="J24">
        <v>1.2635425710518</v>
      </c>
      <c r="L24" s="96"/>
      <c r="M24" s="96"/>
      <c r="N24" s="96"/>
      <c r="O24" s="96"/>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838</v>
      </c>
      <c r="D25">
        <v>16.518016677159999</v>
      </c>
      <c r="E25">
        <v>9.9445821605581797E-2</v>
      </c>
      <c r="F25">
        <v>3</v>
      </c>
      <c r="G25">
        <v>0.60204456472724699</v>
      </c>
      <c r="H25">
        <v>1.11621603490677</v>
      </c>
      <c r="I25">
        <v>1.1066177700765401</v>
      </c>
      <c r="J25">
        <v>1.3671857805883301</v>
      </c>
      <c r="L25" s="96"/>
      <c r="M25" s="96"/>
      <c r="N25" s="96"/>
      <c r="O25" s="96"/>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839</v>
      </c>
      <c r="D26">
        <v>14.3911741066185</v>
      </c>
      <c r="E26">
        <v>1.7544630361593299E-2</v>
      </c>
      <c r="F26">
        <v>2</v>
      </c>
      <c r="G26">
        <v>0.12191243210326</v>
      </c>
      <c r="H26">
        <v>0.97249322439263797</v>
      </c>
      <c r="I26">
        <v>0.96413082211438705</v>
      </c>
      <c r="J26">
        <v>1.1911483678149899</v>
      </c>
      <c r="L26" s="96"/>
      <c r="M26" s="96"/>
      <c r="N26" s="96"/>
      <c r="O26" s="96"/>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840</v>
      </c>
      <c r="D27">
        <v>14.1754064162385</v>
      </c>
      <c r="E27">
        <v>9.0564464336696904E-2</v>
      </c>
      <c r="F27">
        <v>2</v>
      </c>
      <c r="G27">
        <v>0.63888442897094899</v>
      </c>
      <c r="H27">
        <v>0.95791257827003295</v>
      </c>
      <c r="I27">
        <v>0.94967555396388204</v>
      </c>
      <c r="J27">
        <v>1.17328941271381</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841</v>
      </c>
      <c r="D28">
        <v>15.7363540914019</v>
      </c>
      <c r="E28">
        <v>0.152409466034678</v>
      </c>
      <c r="F28">
        <v>3</v>
      </c>
      <c r="G28">
        <v>0.96851828034266596</v>
      </c>
      <c r="H28">
        <v>1.0633946623919699</v>
      </c>
      <c r="I28">
        <v>1.0542506049071301</v>
      </c>
      <c r="J28">
        <v>1.3024880633409499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842</v>
      </c>
      <c r="D29">
        <v>14.393233326423699</v>
      </c>
      <c r="E29">
        <v>0.12081232799569901</v>
      </c>
      <c r="F29">
        <v>3</v>
      </c>
      <c r="G29">
        <v>0.83936892604878699</v>
      </c>
      <c r="H29">
        <v>0.97263237754951204</v>
      </c>
      <c r="I29">
        <v>0.964268778702847</v>
      </c>
      <c r="J29">
        <v>1.19131880813429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843</v>
      </c>
      <c r="D30">
        <v>13.4998010533272</v>
      </c>
      <c r="E30">
        <v>0.155246699616304</v>
      </c>
      <c r="F30">
        <v>3</v>
      </c>
      <c r="G30">
        <v>1.1499924999119999</v>
      </c>
      <c r="H30">
        <v>0.91225809358886401</v>
      </c>
      <c r="I30">
        <v>0.90441364905307398</v>
      </c>
      <c r="J30">
        <v>1.1173699846423499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844</v>
      </c>
      <c r="D31">
        <v>14.6377868133363</v>
      </c>
      <c r="E31">
        <v>0.136522874888198</v>
      </c>
      <c r="F31">
        <v>2</v>
      </c>
      <c r="G31">
        <v>0.93267429447608696</v>
      </c>
      <c r="H31">
        <v>0.98915824314338996</v>
      </c>
      <c r="I31">
        <v>0.98065253951632503</v>
      </c>
      <c r="J31">
        <v>1.21156034538631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845</v>
      </c>
      <c r="D32">
        <v>13.7709027655758</v>
      </c>
      <c r="E32">
        <v>5.6577986978474097E-2</v>
      </c>
      <c r="F32">
        <v>2</v>
      </c>
      <c r="G32">
        <v>0.410851691727185</v>
      </c>
      <c r="H32">
        <v>0.93057797328247704</v>
      </c>
      <c r="I32">
        <v>0.92257599736256601</v>
      </c>
      <c r="J32">
        <v>1.1398089016941799</v>
      </c>
    </row>
    <row r="33" spans="1:10" x14ac:dyDescent="0.2">
      <c r="A33">
        <v>32</v>
      </c>
      <c r="B33" s="20" t="s">
        <v>846</v>
      </c>
      <c r="D33">
        <v>14.424828823293799</v>
      </c>
      <c r="E33">
        <v>0.137795708142599</v>
      </c>
      <c r="F33">
        <v>2</v>
      </c>
      <c r="G33">
        <v>0.955267544804979</v>
      </c>
      <c r="H33">
        <v>0.97476746440203799</v>
      </c>
      <c r="I33">
        <v>0.96638550609053298</v>
      </c>
      <c r="J33">
        <v>1.1939339474028701</v>
      </c>
    </row>
    <row r="34" spans="1:10" x14ac:dyDescent="0.2">
      <c r="A34">
        <v>33</v>
      </c>
      <c r="B34" s="20" t="s">
        <v>847</v>
      </c>
      <c r="D34">
        <v>14.763424236119301</v>
      </c>
      <c r="E34">
        <v>2.1932047632267498E-2</v>
      </c>
      <c r="F34">
        <v>2</v>
      </c>
      <c r="G34">
        <v>0.14855664432245899</v>
      </c>
      <c r="H34">
        <v>0.99764827609563</v>
      </c>
      <c r="I34">
        <v>0.98906956725976702</v>
      </c>
      <c r="J34">
        <v>1.22195927531209</v>
      </c>
    </row>
    <row r="35" spans="1:10" x14ac:dyDescent="0.2">
      <c r="A35">
        <v>34</v>
      </c>
      <c r="B35" s="20" t="s">
        <v>848</v>
      </c>
      <c r="D35">
        <v>14.061690748904001</v>
      </c>
      <c r="E35">
        <v>0.222778880452765</v>
      </c>
      <c r="F35">
        <v>2</v>
      </c>
      <c r="G35">
        <v>1.5842965432170999</v>
      </c>
      <c r="H35">
        <v>0.95022816592321402</v>
      </c>
      <c r="I35">
        <v>0.94205721934974496</v>
      </c>
      <c r="J35">
        <v>1.1638772389372301</v>
      </c>
    </row>
    <row r="36" spans="1:10" x14ac:dyDescent="0.2">
      <c r="A36">
        <v>35</v>
      </c>
      <c r="B36" s="20" t="s">
        <v>849</v>
      </c>
      <c r="D36">
        <v>13.858378621193101</v>
      </c>
      <c r="E36">
        <v>0.133555119518006</v>
      </c>
      <c r="F36">
        <v>3</v>
      </c>
      <c r="G36">
        <v>0.96371388867789198</v>
      </c>
      <c r="H36">
        <v>0.93648921278632002</v>
      </c>
      <c r="I36">
        <v>0.92843640652491699</v>
      </c>
      <c r="J36">
        <v>1.14704922287088</v>
      </c>
    </row>
    <row r="37" spans="1:10" x14ac:dyDescent="0.2">
      <c r="A37">
        <v>36</v>
      </c>
      <c r="B37" s="20" t="s">
        <v>850</v>
      </c>
      <c r="D37">
        <v>14.097570917123701</v>
      </c>
      <c r="E37">
        <v>7.6461048983035101E-2</v>
      </c>
      <c r="F37">
        <v>3</v>
      </c>
      <c r="G37">
        <v>0.54237038020614803</v>
      </c>
      <c r="H37">
        <v>0.952652792310554</v>
      </c>
      <c r="I37">
        <v>0.94446099654172</v>
      </c>
      <c r="J37">
        <v>1.1668470177402099</v>
      </c>
    </row>
    <row r="38" spans="1:10" x14ac:dyDescent="0.2">
      <c r="A38">
        <v>37</v>
      </c>
      <c r="B38" s="20" t="s">
        <v>851</v>
      </c>
      <c r="D38">
        <v>13.961061614096</v>
      </c>
      <c r="E38">
        <v>0.16129597399264201</v>
      </c>
      <c r="F38">
        <v>3</v>
      </c>
      <c r="G38">
        <v>1.15532742746287</v>
      </c>
      <c r="H38">
        <v>0.94342808477262097</v>
      </c>
      <c r="I38">
        <v>0.93531561162876498</v>
      </c>
      <c r="J38">
        <v>1.15554822917102</v>
      </c>
    </row>
    <row r="39" spans="1:10" x14ac:dyDescent="0.2">
      <c r="A39">
        <v>38</v>
      </c>
      <c r="B39" s="20" t="s">
        <v>852</v>
      </c>
      <c r="D39">
        <v>14.110939201353</v>
      </c>
      <c r="E39">
        <v>0.166072153676118</v>
      </c>
      <c r="F39">
        <v>3</v>
      </c>
      <c r="G39">
        <v>1.1769036157437001</v>
      </c>
      <c r="H39">
        <v>0.95355616306671198</v>
      </c>
      <c r="I39">
        <v>0.94535659927494597</v>
      </c>
      <c r="J39">
        <v>1.1679535021606</v>
      </c>
    </row>
    <row r="40" spans="1:10" x14ac:dyDescent="0.2">
      <c r="A40">
        <v>39</v>
      </c>
      <c r="B40" s="20" t="s">
        <v>853</v>
      </c>
      <c r="D40">
        <v>14.6460367654521</v>
      </c>
      <c r="E40">
        <v>7.8930411111823501E-2</v>
      </c>
      <c r="F40">
        <v>3</v>
      </c>
      <c r="G40">
        <v>0.53891993018895901</v>
      </c>
      <c r="H40">
        <v>0.98971573918052402</v>
      </c>
      <c r="I40">
        <v>0.98120524168342105</v>
      </c>
      <c r="J40">
        <v>1.2122431886987799</v>
      </c>
    </row>
    <row r="41" spans="1:10" x14ac:dyDescent="0.2">
      <c r="A41">
        <v>40</v>
      </c>
      <c r="B41" s="20" t="s">
        <v>854</v>
      </c>
      <c r="D41">
        <v>14.1380345471767</v>
      </c>
      <c r="E41">
        <v>5.9874305052528602E-2</v>
      </c>
      <c r="F41">
        <v>3</v>
      </c>
      <c r="G41">
        <v>0.423498081382784</v>
      </c>
      <c r="H41">
        <v>0.95538714919966905</v>
      </c>
      <c r="I41">
        <v>0.94717184088421202</v>
      </c>
      <c r="J41">
        <v>1.17019616677672</v>
      </c>
    </row>
    <row r="42" spans="1:10" x14ac:dyDescent="0.2">
      <c r="A42">
        <v>41</v>
      </c>
      <c r="B42" s="20" t="s">
        <v>855</v>
      </c>
      <c r="D42">
        <v>15.4354588559171</v>
      </c>
      <c r="E42">
        <v>0.22413828777073799</v>
      </c>
      <c r="F42">
        <v>2</v>
      </c>
      <c r="G42">
        <v>1.45209993342579</v>
      </c>
      <c r="H42">
        <v>1.0430614654204799</v>
      </c>
      <c r="I42">
        <v>1.0340922516964099</v>
      </c>
      <c r="J42">
        <v>1.2775831552371699</v>
      </c>
    </row>
    <row r="43" spans="1:10" x14ac:dyDescent="0.2">
      <c r="A43">
        <v>42</v>
      </c>
      <c r="B43" s="20" t="s">
        <v>856</v>
      </c>
      <c r="D43">
        <v>17.816840973660799</v>
      </c>
      <c r="E43">
        <v>0.120592659368948</v>
      </c>
      <c r="F43">
        <v>2</v>
      </c>
      <c r="G43">
        <v>0.67684647097217698</v>
      </c>
      <c r="H43">
        <v>1.2039849562377001</v>
      </c>
      <c r="I43">
        <v>1.19363197249603</v>
      </c>
      <c r="J43">
        <v>1.4746886451491801</v>
      </c>
    </row>
    <row r="44" spans="1:10" x14ac:dyDescent="0.2">
      <c r="A44">
        <v>43</v>
      </c>
      <c r="B44" s="20" t="s">
        <v>857</v>
      </c>
      <c r="D44">
        <v>14.559501779571301</v>
      </c>
      <c r="E44">
        <v>0.13341123648530501</v>
      </c>
      <c r="F44">
        <v>2</v>
      </c>
      <c r="G44">
        <v>0.91631731981720199</v>
      </c>
      <c r="H44">
        <v>0.98386807957898503</v>
      </c>
      <c r="I44">
        <v>0.97540786570417104</v>
      </c>
      <c r="J44">
        <v>1.2050807427143699</v>
      </c>
    </row>
    <row r="45" spans="1:10" x14ac:dyDescent="0.2">
      <c r="A45">
        <v>44</v>
      </c>
      <c r="B45" s="20" t="s">
        <v>858</v>
      </c>
      <c r="D45">
        <v>15.0163628023275</v>
      </c>
      <c r="E45">
        <v>0.16922429408745701</v>
      </c>
      <c r="F45">
        <v>2</v>
      </c>
      <c r="G45">
        <v>1.12693264217903</v>
      </c>
      <c r="H45">
        <v>1.01474076903628</v>
      </c>
      <c r="I45">
        <v>1.0060150830304799</v>
      </c>
      <c r="J45">
        <v>1.24289484026768</v>
      </c>
    </row>
    <row r="46" spans="1:10" x14ac:dyDescent="0.2">
      <c r="A46">
        <v>45</v>
      </c>
      <c r="B46" s="20" t="s">
        <v>859</v>
      </c>
      <c r="D46">
        <v>16.043326075049901</v>
      </c>
      <c r="E46">
        <v>0.18292471853390299</v>
      </c>
      <c r="F46">
        <v>3</v>
      </c>
      <c r="G46">
        <v>1.14019198810889</v>
      </c>
      <c r="H46">
        <v>1.0841384996886601</v>
      </c>
      <c r="I46">
        <v>1.0748160673751599</v>
      </c>
      <c r="J46">
        <v>1.3278959400422099</v>
      </c>
    </row>
    <row r="47" spans="1:10" x14ac:dyDescent="0.2">
      <c r="A47">
        <v>46</v>
      </c>
      <c r="B47" s="20" t="s">
        <v>860</v>
      </c>
      <c r="D47">
        <v>17.9549505812181</v>
      </c>
      <c r="E47">
        <v>2.67049715179574E-2</v>
      </c>
      <c r="F47">
        <v>2</v>
      </c>
      <c r="G47">
        <v>0.14873319420824499</v>
      </c>
      <c r="H47">
        <v>1.21331780542554</v>
      </c>
      <c r="I47">
        <v>1.2028845691562899</v>
      </c>
      <c r="J47">
        <v>1.48611988991091</v>
      </c>
    </row>
    <row r="48" spans="1:10" x14ac:dyDescent="0.2">
      <c r="A48">
        <v>47</v>
      </c>
      <c r="B48" s="20" t="s">
        <v>861</v>
      </c>
      <c r="D48">
        <v>14.7767336450919</v>
      </c>
      <c r="E48">
        <v>0.23631059151409101</v>
      </c>
      <c r="F48">
        <v>3</v>
      </c>
      <c r="G48">
        <v>1.59920722122903</v>
      </c>
      <c r="H48">
        <v>0.99854766831691</v>
      </c>
      <c r="I48">
        <v>0.98996122566926104</v>
      </c>
      <c r="J48">
        <v>1.2230608866647801</v>
      </c>
    </row>
    <row r="49" spans="1:10" x14ac:dyDescent="0.2">
      <c r="A49">
        <v>48</v>
      </c>
      <c r="B49" s="20" t="s">
        <v>862</v>
      </c>
      <c r="D49">
        <v>15.9572040884887</v>
      </c>
      <c r="E49">
        <v>0.15492369094651001</v>
      </c>
      <c r="F49">
        <v>2</v>
      </c>
      <c r="G49">
        <v>0.97086989730406204</v>
      </c>
      <c r="H49">
        <v>1.07831874879263</v>
      </c>
      <c r="I49">
        <v>1.06904636011638</v>
      </c>
      <c r="J49">
        <v>1.3207676777499699</v>
      </c>
    </row>
    <row r="50" spans="1:10" x14ac:dyDescent="0.2">
      <c r="A50">
        <v>49</v>
      </c>
      <c r="B50" s="20" t="s">
        <v>863</v>
      </c>
      <c r="D50">
        <v>17.657629876002598</v>
      </c>
      <c r="E50">
        <v>0.247665285047799</v>
      </c>
      <c r="F50">
        <v>2</v>
      </c>
      <c r="G50">
        <v>1.4025964231155701</v>
      </c>
      <c r="H50">
        <v>1.1932261597299501</v>
      </c>
      <c r="I50">
        <v>1.18296569013869</v>
      </c>
      <c r="J50">
        <v>1.4615108434140001</v>
      </c>
    </row>
    <row r="51" spans="1:10" x14ac:dyDescent="0.2">
      <c r="A51">
        <v>50</v>
      </c>
      <c r="B51" s="20" t="s">
        <v>864</v>
      </c>
      <c r="D51">
        <v>14.504015124514799</v>
      </c>
      <c r="E51">
        <v>0.24388112640962001</v>
      </c>
      <c r="F51">
        <v>3</v>
      </c>
      <c r="G51">
        <v>1.68147319425647</v>
      </c>
      <c r="H51">
        <v>0.98011853171813201</v>
      </c>
      <c r="I51">
        <v>0.97169055994720899</v>
      </c>
      <c r="J51">
        <v>1.20048814741142</v>
      </c>
    </row>
    <row r="52" spans="1:10" x14ac:dyDescent="0.2">
      <c r="A52">
        <v>51</v>
      </c>
      <c r="B52" s="20" t="s">
        <v>865</v>
      </c>
      <c r="D52">
        <v>15.678366995139299</v>
      </c>
      <c r="E52">
        <v>0.23392185431946599</v>
      </c>
      <c r="F52">
        <v>3</v>
      </c>
      <c r="G52">
        <v>1.4920039465333801</v>
      </c>
      <c r="H52">
        <v>1.0594761455427</v>
      </c>
      <c r="I52">
        <v>1.0503657831144499</v>
      </c>
      <c r="J52">
        <v>1.2976885081027401</v>
      </c>
    </row>
    <row r="53" spans="1:10" x14ac:dyDescent="0.2">
      <c r="A53">
        <v>52</v>
      </c>
      <c r="B53" s="20" t="s">
        <v>866</v>
      </c>
      <c r="D53">
        <v>15.936652867548499</v>
      </c>
      <c r="E53">
        <v>9.8036772461949501E-2</v>
      </c>
      <c r="F53">
        <v>2</v>
      </c>
      <c r="G53">
        <v>0.61516538809463395</v>
      </c>
      <c r="H53">
        <v>1.07692998627963</v>
      </c>
      <c r="I53">
        <v>1.06766953947661</v>
      </c>
      <c r="J53">
        <v>1.31906666620649</v>
      </c>
    </row>
    <row r="54" spans="1:10" x14ac:dyDescent="0.2">
      <c r="A54">
        <v>53</v>
      </c>
      <c r="B54" s="20" t="s">
        <v>867</v>
      </c>
      <c r="D54">
        <v>14.801329677711401</v>
      </c>
      <c r="E54">
        <v>3.9829964898865602E-2</v>
      </c>
      <c r="F54">
        <v>3</v>
      </c>
      <c r="G54">
        <v>0.26909720792749903</v>
      </c>
      <c r="H54">
        <v>1.0002097616869301</v>
      </c>
      <c r="I54">
        <v>0.99160902681282803</v>
      </c>
      <c r="J54">
        <v>1.2250966847096301</v>
      </c>
    </row>
    <row r="55" spans="1:10" x14ac:dyDescent="0.2">
      <c r="A55">
        <v>54</v>
      </c>
      <c r="B55" s="20" t="s">
        <v>868</v>
      </c>
      <c r="D55">
        <v>13.786594166041899</v>
      </c>
      <c r="E55">
        <v>0.217515389983439</v>
      </c>
      <c r="F55">
        <v>3</v>
      </c>
      <c r="G55">
        <v>1.57773114493503</v>
      </c>
      <c r="H55">
        <v>0.93163833017354303</v>
      </c>
      <c r="I55">
        <v>0.92362723631773302</v>
      </c>
      <c r="J55">
        <v>1.14110766897442</v>
      </c>
    </row>
    <row r="56" spans="1:10" x14ac:dyDescent="0.2">
      <c r="A56">
        <v>55</v>
      </c>
      <c r="B56" s="20" t="s">
        <v>869</v>
      </c>
      <c r="D56">
        <v>14.753952518667299</v>
      </c>
      <c r="E56">
        <v>0.233000591520867</v>
      </c>
      <c r="F56">
        <v>3</v>
      </c>
      <c r="G56">
        <v>1.57924184198143</v>
      </c>
      <c r="H56">
        <v>0.99700821844799603</v>
      </c>
      <c r="I56">
        <v>0.98843501342377504</v>
      </c>
      <c r="J56">
        <v>1.22117530725641</v>
      </c>
    </row>
    <row r="57" spans="1:10" x14ac:dyDescent="0.2">
      <c r="A57">
        <v>56</v>
      </c>
      <c r="B57" s="20" t="s">
        <v>870</v>
      </c>
      <c r="D57">
        <v>16.697260185102198</v>
      </c>
      <c r="E57">
        <v>0.114158087892963</v>
      </c>
      <c r="F57">
        <v>3</v>
      </c>
      <c r="G57">
        <v>0.68369353191740301</v>
      </c>
      <c r="H57">
        <v>1.12832853495011</v>
      </c>
      <c r="I57">
        <v>1.11862611556598</v>
      </c>
      <c r="J57">
        <v>1.3820216522375099</v>
      </c>
    </row>
    <row r="58" spans="1:10" x14ac:dyDescent="0.2">
      <c r="A58">
        <v>57</v>
      </c>
      <c r="B58" s="20" t="s">
        <v>871</v>
      </c>
      <c r="D58">
        <v>15.799074270875501</v>
      </c>
      <c r="E58">
        <v>4.4059078337893402E-2</v>
      </c>
      <c r="F58">
        <v>2</v>
      </c>
      <c r="G58">
        <v>0.27887126538238599</v>
      </c>
      <c r="H58">
        <v>1.06763302050778</v>
      </c>
      <c r="I58">
        <v>1.0584525176733199</v>
      </c>
      <c r="J58">
        <v>1.3076793728793901</v>
      </c>
    </row>
    <row r="59" spans="1:10" x14ac:dyDescent="0.2">
      <c r="A59">
        <v>58</v>
      </c>
      <c r="B59" s="20" t="s">
        <v>872</v>
      </c>
      <c r="D59">
        <v>14.429815742055</v>
      </c>
      <c r="E59">
        <v>0.19146027007230801</v>
      </c>
      <c r="F59">
        <v>2</v>
      </c>
      <c r="G59">
        <v>1.326837940933</v>
      </c>
      <c r="H59">
        <v>0.97510445877581198</v>
      </c>
      <c r="I59">
        <v>0.96671960267289003</v>
      </c>
      <c r="J59">
        <v>1.1943467115108499</v>
      </c>
    </row>
    <row r="60" spans="1:10" x14ac:dyDescent="0.2">
      <c r="A60">
        <v>59</v>
      </c>
      <c r="B60" s="20" t="s">
        <v>873</v>
      </c>
      <c r="D60">
        <v>14.273286549251701</v>
      </c>
      <c r="E60">
        <v>4.4155790857266002E-2</v>
      </c>
      <c r="F60">
        <v>2</v>
      </c>
      <c r="G60">
        <v>0.30935966082444299</v>
      </c>
      <c r="H60">
        <v>0.96452689378402401</v>
      </c>
      <c r="I60">
        <v>0.956232993434178</v>
      </c>
      <c r="J60">
        <v>1.18139088934222</v>
      </c>
    </row>
    <row r="61" spans="1:10" x14ac:dyDescent="0.2">
      <c r="A61">
        <v>60</v>
      </c>
      <c r="B61" s="20" t="s">
        <v>874</v>
      </c>
      <c r="D61">
        <v>17.387493571099899</v>
      </c>
      <c r="E61">
        <v>0.173086486440205</v>
      </c>
      <c r="F61">
        <v>3</v>
      </c>
      <c r="G61">
        <v>0.99546542307797303</v>
      </c>
      <c r="H61">
        <v>1.1749715180840301</v>
      </c>
      <c r="I61">
        <v>1.1648680188994001</v>
      </c>
      <c r="J61">
        <v>1.43915183251686</v>
      </c>
    </row>
    <row r="62" spans="1:10" x14ac:dyDescent="0.2">
      <c r="A62">
        <v>61</v>
      </c>
      <c r="B62" s="20" t="s">
        <v>875</v>
      </c>
      <c r="D62">
        <v>14.799312855889401</v>
      </c>
      <c r="E62">
        <v>0.140613416918628</v>
      </c>
      <c r="F62">
        <v>2</v>
      </c>
      <c r="G62">
        <v>0.95013476833602595</v>
      </c>
      <c r="H62">
        <v>1.0000734736021499</v>
      </c>
      <c r="I62">
        <v>0.99147391065990398</v>
      </c>
      <c r="J62">
        <v>1.22492975364454</v>
      </c>
    </row>
    <row r="63" spans="1:10" x14ac:dyDescent="0.2">
      <c r="A63">
        <v>62</v>
      </c>
      <c r="B63" s="20" t="s">
        <v>876</v>
      </c>
      <c r="D63">
        <v>14.6291760317196</v>
      </c>
      <c r="E63">
        <v>0.17002107201257599</v>
      </c>
      <c r="F63">
        <v>3</v>
      </c>
      <c r="G63">
        <v>1.16220538767139</v>
      </c>
      <c r="H63">
        <v>0.98857636381117198</v>
      </c>
      <c r="I63">
        <v>0.98007566372442101</v>
      </c>
      <c r="J63">
        <v>1.21084763644454</v>
      </c>
    </row>
    <row r="64" spans="1:10" x14ac:dyDescent="0.2">
      <c r="A64">
        <v>63</v>
      </c>
      <c r="B64" s="20" t="s">
        <v>877</v>
      </c>
      <c r="D64">
        <v>14.052376327959101</v>
      </c>
      <c r="E64">
        <v>0.147558826585656</v>
      </c>
      <c r="F64">
        <v>3</v>
      </c>
      <c r="G64">
        <v>1.050063157589</v>
      </c>
      <c r="H64">
        <v>0.94959873769234304</v>
      </c>
      <c r="I64">
        <v>0.94143320352889304</v>
      </c>
      <c r="J64">
        <v>1.1631062902138301</v>
      </c>
    </row>
    <row r="65" spans="1:10" x14ac:dyDescent="0.2">
      <c r="A65">
        <v>64</v>
      </c>
      <c r="B65" s="20" t="s">
        <v>878</v>
      </c>
      <c r="D65">
        <v>16.470808392144502</v>
      </c>
      <c r="E65">
        <v>3.3409906057346603E-2</v>
      </c>
      <c r="F65">
        <v>2</v>
      </c>
      <c r="G65">
        <v>0.202843146868741</v>
      </c>
      <c r="H65">
        <v>1.11302590344337</v>
      </c>
      <c r="I65">
        <v>1.1034550703339501</v>
      </c>
      <c r="J65">
        <v>1.3632783807315201</v>
      </c>
    </row>
    <row r="66" spans="1:10" x14ac:dyDescent="0.2">
      <c r="A66">
        <v>65</v>
      </c>
      <c r="B66" s="20" t="s">
        <v>879</v>
      </c>
      <c r="D66">
        <v>14.5435238910663</v>
      </c>
      <c r="E66">
        <v>0.24622742405883399</v>
      </c>
      <c r="F66">
        <v>2</v>
      </c>
      <c r="G66">
        <v>1.6930382615872399</v>
      </c>
      <c r="H66">
        <v>0.98278836306690298</v>
      </c>
      <c r="I66">
        <v>0.974337433600036</v>
      </c>
      <c r="J66">
        <v>1.2037582630005701</v>
      </c>
    </row>
    <row r="67" spans="1:10" x14ac:dyDescent="0.2">
      <c r="A67">
        <v>66</v>
      </c>
      <c r="B67" s="20" t="s">
        <v>880</v>
      </c>
      <c r="D67">
        <v>19.135859361735701</v>
      </c>
      <c r="E67">
        <v>0.13621375889269999</v>
      </c>
      <c r="F67">
        <v>2</v>
      </c>
      <c r="G67">
        <v>0.71182462369615296</v>
      </c>
      <c r="H67">
        <v>1.2931185068256399</v>
      </c>
      <c r="I67">
        <v>1.2819990698195101</v>
      </c>
      <c r="J67">
        <v>1.5838629618820199</v>
      </c>
    </row>
    <row r="68" spans="1:10" x14ac:dyDescent="0.2">
      <c r="A68">
        <v>67</v>
      </c>
      <c r="B68" s="20" t="s">
        <v>881</v>
      </c>
      <c r="D68">
        <v>13.440076351019</v>
      </c>
      <c r="E68">
        <v>0.21089329339156501</v>
      </c>
      <c r="F68">
        <v>2</v>
      </c>
      <c r="G68">
        <v>1.5691376141295199</v>
      </c>
      <c r="H68">
        <v>0.90822215684782404</v>
      </c>
      <c r="I68">
        <v>0.90041241705418795</v>
      </c>
      <c r="J68">
        <v>1.11242660885205</v>
      </c>
    </row>
    <row r="69" spans="1:10" x14ac:dyDescent="0.2">
      <c r="A69">
        <v>68</v>
      </c>
      <c r="B69" s="20" t="s">
        <v>882</v>
      </c>
      <c r="D69">
        <v>14.3778024611101</v>
      </c>
      <c r="E69">
        <v>0.169955917977726</v>
      </c>
      <c r="F69">
        <v>3</v>
      </c>
      <c r="G69">
        <v>1.1820715887384901</v>
      </c>
      <c r="H69">
        <v>0.97158962649579095</v>
      </c>
      <c r="I69">
        <v>0.963234994193641</v>
      </c>
      <c r="J69">
        <v>1.19004160518365</v>
      </c>
    </row>
    <row r="70" spans="1:10" x14ac:dyDescent="0.2">
      <c r="A70">
        <v>69</v>
      </c>
      <c r="B70" s="20" t="s">
        <v>883</v>
      </c>
      <c r="D70">
        <v>14.757443037005901</v>
      </c>
      <c r="E70">
        <v>0.16209685833135701</v>
      </c>
      <c r="F70">
        <v>3</v>
      </c>
      <c r="G70">
        <v>1.0984074810580799</v>
      </c>
      <c r="H70">
        <v>0.99724409256144397</v>
      </c>
      <c r="I70">
        <v>0.98866885927196202</v>
      </c>
      <c r="J70">
        <v>1.2214642152489801</v>
      </c>
    </row>
    <row r="71" spans="1:10" x14ac:dyDescent="0.2">
      <c r="A71">
        <v>70</v>
      </c>
      <c r="B71" s="20" t="s">
        <v>884</v>
      </c>
      <c r="D71">
        <v>15.977562464892699</v>
      </c>
      <c r="E71">
        <v>5.00552891087565E-2</v>
      </c>
      <c r="F71">
        <v>3</v>
      </c>
      <c r="G71">
        <v>0.31328489072561799</v>
      </c>
      <c r="H71">
        <v>1.0796944797069901</v>
      </c>
      <c r="I71">
        <v>1.0704102612153401</v>
      </c>
      <c r="J71">
        <v>1.32245272767329</v>
      </c>
    </row>
    <row r="72" spans="1:10" x14ac:dyDescent="0.2">
      <c r="A72">
        <v>71</v>
      </c>
      <c r="B72" s="20" t="s">
        <v>885</v>
      </c>
      <c r="D72">
        <v>15.5001736156385</v>
      </c>
      <c r="E72">
        <v>0.24470358612558701</v>
      </c>
      <c r="F72">
        <v>2</v>
      </c>
      <c r="G72">
        <v>1.57871513051118</v>
      </c>
      <c r="H72">
        <v>1.0474346086317901</v>
      </c>
      <c r="I72">
        <v>1.0384277905503501</v>
      </c>
      <c r="J72">
        <v>1.28293955491968</v>
      </c>
    </row>
    <row r="73" spans="1:10" x14ac:dyDescent="0.2">
      <c r="A73">
        <v>72</v>
      </c>
      <c r="B73" s="20" t="s">
        <v>886</v>
      </c>
      <c r="D73">
        <v>19.069435559490501</v>
      </c>
      <c r="E73">
        <v>0.17621810331659599</v>
      </c>
      <c r="F73">
        <v>2</v>
      </c>
      <c r="G73">
        <v>0.92408662420475196</v>
      </c>
      <c r="H73">
        <v>1.28862987392166</v>
      </c>
      <c r="I73">
        <v>1.27754903436082</v>
      </c>
      <c r="J73">
        <v>1.57836510583204</v>
      </c>
    </row>
    <row r="74" spans="1:10" x14ac:dyDescent="0.2">
      <c r="A74">
        <v>73</v>
      </c>
      <c r="B74" s="20" t="s">
        <v>887</v>
      </c>
      <c r="D74">
        <v>14.4535386212014</v>
      </c>
      <c r="E74">
        <v>0.14651097224495799</v>
      </c>
      <c r="F74">
        <v>2</v>
      </c>
      <c r="G74">
        <v>1.0136685284117599</v>
      </c>
      <c r="H74">
        <v>0.97670754821535599</v>
      </c>
      <c r="I74">
        <v>0.96830890725671903</v>
      </c>
      <c r="J74">
        <v>1.1963102391956499</v>
      </c>
    </row>
    <row r="75" spans="1:10" x14ac:dyDescent="0.2">
      <c r="A75">
        <v>74</v>
      </c>
      <c r="B75" s="20" t="s">
        <v>888</v>
      </c>
      <c r="D75">
        <v>14.876223148542801</v>
      </c>
      <c r="E75">
        <v>0.19660481037831301</v>
      </c>
      <c r="F75">
        <v>3</v>
      </c>
      <c r="G75">
        <v>1.3216043374394499</v>
      </c>
      <c r="H75">
        <v>1.0052707381156201</v>
      </c>
      <c r="I75">
        <v>0.99662648425366995</v>
      </c>
      <c r="J75">
        <v>1.2312955698652099</v>
      </c>
    </row>
    <row r="76" spans="1:10" x14ac:dyDescent="0.2">
      <c r="A76">
        <v>75</v>
      </c>
      <c r="B76" s="20" t="s">
        <v>889</v>
      </c>
      <c r="D76">
        <v>14.962447174833001</v>
      </c>
      <c r="E76">
        <v>0.13831938537038199</v>
      </c>
      <c r="F76">
        <v>2</v>
      </c>
      <c r="G76">
        <v>0.92444360039604101</v>
      </c>
      <c r="H76">
        <v>1.01109738441465</v>
      </c>
      <c r="I76">
        <v>1.0024030276223499</v>
      </c>
      <c r="J76">
        <v>1.23843227792121</v>
      </c>
    </row>
    <row r="77" spans="1:10" x14ac:dyDescent="0.2">
      <c r="A77">
        <v>76</v>
      </c>
      <c r="B77" s="20" t="s">
        <v>890</v>
      </c>
      <c r="D77">
        <v>13.909619287358201</v>
      </c>
      <c r="E77">
        <v>9.6715660786673499E-2</v>
      </c>
      <c r="F77">
        <v>3</v>
      </c>
      <c r="G77">
        <v>0.69531493845107595</v>
      </c>
      <c r="H77">
        <v>0.93995183510536895</v>
      </c>
      <c r="I77">
        <v>0.93186925399305398</v>
      </c>
      <c r="J77">
        <v>1.151290380362</v>
      </c>
    </row>
    <row r="78" spans="1:10" x14ac:dyDescent="0.2">
      <c r="A78">
        <v>77</v>
      </c>
      <c r="B78" s="20" t="s">
        <v>891</v>
      </c>
      <c r="D78">
        <v>14.184338241076601</v>
      </c>
      <c r="E78">
        <v>0.122557301780209</v>
      </c>
      <c r="F78">
        <v>3</v>
      </c>
      <c r="G78">
        <v>0.86403256674529605</v>
      </c>
      <c r="H78">
        <v>0.95851615231285503</v>
      </c>
      <c r="I78">
        <v>0.95027393791506698</v>
      </c>
      <c r="J78">
        <v>1.17402869419972</v>
      </c>
    </row>
    <row r="79" spans="1:10" x14ac:dyDescent="0.2">
      <c r="A79">
        <v>78</v>
      </c>
      <c r="B79" s="20" t="s">
        <v>892</v>
      </c>
      <c r="D79">
        <v>15.8850959443606</v>
      </c>
      <c r="E79">
        <v>0.162019772438912</v>
      </c>
      <c r="F79">
        <v>3</v>
      </c>
      <c r="G79">
        <v>1.01994834029587</v>
      </c>
      <c r="H79">
        <v>1.07344599268054</v>
      </c>
      <c r="I79">
        <v>1.0642155044986099</v>
      </c>
      <c r="J79">
        <v>1.3147993323218601</v>
      </c>
    </row>
    <row r="80" spans="1:10" x14ac:dyDescent="0.2">
      <c r="A80">
        <v>79</v>
      </c>
      <c r="B80" s="20" t="s">
        <v>893</v>
      </c>
      <c r="D80">
        <v>13.3044894107604</v>
      </c>
      <c r="E80">
        <v>5.3288291519279801E-2</v>
      </c>
      <c r="F80">
        <v>3</v>
      </c>
      <c r="G80">
        <v>0.40052864769226898</v>
      </c>
      <c r="H80">
        <v>0.899059778591494</v>
      </c>
      <c r="I80">
        <v>0.89132882545763303</v>
      </c>
      <c r="J80">
        <v>1.1012041636651899</v>
      </c>
    </row>
    <row r="81" spans="1:10" x14ac:dyDescent="0.2">
      <c r="A81">
        <v>80</v>
      </c>
      <c r="B81" s="20" t="s">
        <v>894</v>
      </c>
      <c r="D81">
        <v>13.863687787442901</v>
      </c>
      <c r="E81">
        <v>0.12915564354273601</v>
      </c>
      <c r="F81">
        <v>3</v>
      </c>
      <c r="G81">
        <v>0.93161102242737004</v>
      </c>
      <c r="H81">
        <v>0.93684798324986096</v>
      </c>
      <c r="I81">
        <v>0.92879209194594503</v>
      </c>
      <c r="J81">
        <v>1.14748865919943</v>
      </c>
    </row>
    <row r="82" spans="1:10" x14ac:dyDescent="0.2">
      <c r="A82">
        <v>81</v>
      </c>
      <c r="B82" s="20" t="s">
        <v>895</v>
      </c>
      <c r="D82">
        <v>13.2914718068357</v>
      </c>
      <c r="E82">
        <v>0.15829274114021999</v>
      </c>
      <c r="F82">
        <v>2</v>
      </c>
      <c r="G82">
        <v>1.1909346341825899</v>
      </c>
      <c r="H82">
        <v>0.89818010529167402</v>
      </c>
      <c r="I82">
        <v>0.89045671640795099</v>
      </c>
      <c r="J82">
        <v>1.10012670483154</v>
      </c>
    </row>
    <row r="83" spans="1:10" x14ac:dyDescent="0.2">
      <c r="A83">
        <v>82</v>
      </c>
      <c r="B83" s="20" t="s">
        <v>896</v>
      </c>
      <c r="D83">
        <v>14.086679662357501</v>
      </c>
      <c r="E83">
        <v>8.2175551946246206E-2</v>
      </c>
      <c r="F83">
        <v>2</v>
      </c>
      <c r="G83">
        <v>0.58335643257251002</v>
      </c>
      <c r="H83">
        <v>0.95191680847860605</v>
      </c>
      <c r="I83">
        <v>0.943731341384069</v>
      </c>
      <c r="J83">
        <v>1.1659455554799301</v>
      </c>
    </row>
    <row r="84" spans="1:10" x14ac:dyDescent="0.2">
      <c r="A84">
        <v>83</v>
      </c>
      <c r="B84" s="20" t="s">
        <v>897</v>
      </c>
      <c r="D84">
        <v>13.957942779659501</v>
      </c>
      <c r="E84">
        <v>0.14121946880224501</v>
      </c>
      <c r="F84">
        <v>3</v>
      </c>
      <c r="G84">
        <v>1.01174987626428</v>
      </c>
      <c r="H84">
        <v>0.94321732744768005</v>
      </c>
      <c r="I84">
        <v>0.93510666659154995</v>
      </c>
      <c r="J84">
        <v>1.1552900852196699</v>
      </c>
    </row>
    <row r="85" spans="1:10" x14ac:dyDescent="0.2">
      <c r="A85">
        <v>84</v>
      </c>
      <c r="B85" s="20" t="s">
        <v>898</v>
      </c>
      <c r="D85">
        <v>15.4663011911337</v>
      </c>
      <c r="E85">
        <v>0.1257980300489</v>
      </c>
      <c r="F85">
        <v>3</v>
      </c>
      <c r="G85">
        <v>0.81336855201692204</v>
      </c>
      <c r="H85">
        <v>1.0451456568700701</v>
      </c>
      <c r="I85">
        <v>1.03615852132722</v>
      </c>
      <c r="J85">
        <v>1.28013595579261</v>
      </c>
    </row>
    <row r="86" spans="1:10" x14ac:dyDescent="0.2">
      <c r="A86">
        <v>85</v>
      </c>
      <c r="B86" s="20" t="s">
        <v>899</v>
      </c>
      <c r="D86">
        <v>15.149077116228201</v>
      </c>
      <c r="E86">
        <v>6.6860524059936005E-2</v>
      </c>
      <c r="F86">
        <v>3</v>
      </c>
      <c r="G86">
        <v>0.44135047664595201</v>
      </c>
      <c r="H86">
        <v>1.02370902764341</v>
      </c>
      <c r="I86">
        <v>1.0149062241993301</v>
      </c>
      <c r="J86">
        <v>1.25387951998995</v>
      </c>
    </row>
    <row r="87" spans="1:10" x14ac:dyDescent="0.2">
      <c r="A87">
        <v>86</v>
      </c>
      <c r="B87" s="20" t="s">
        <v>900</v>
      </c>
      <c r="D87" t="s">
        <v>5</v>
      </c>
      <c r="E87" t="s">
        <v>5</v>
      </c>
      <c r="F87" t="s">
        <v>5</v>
      </c>
      <c r="G87" t="s">
        <v>5</v>
      </c>
      <c r="H87" t="s">
        <v>5</v>
      </c>
      <c r="I87" t="s">
        <v>5</v>
      </c>
      <c r="J87" t="s">
        <v>5</v>
      </c>
    </row>
    <row r="88" spans="1:10" x14ac:dyDescent="0.2">
      <c r="A88">
        <v>87</v>
      </c>
      <c r="B88" s="20" t="s">
        <v>901</v>
      </c>
      <c r="D88">
        <v>16.509379800799501</v>
      </c>
      <c r="E88">
        <v>0.20906894250806199</v>
      </c>
      <c r="F88">
        <v>3</v>
      </c>
      <c r="G88">
        <v>1.2663646062460701</v>
      </c>
      <c r="H88">
        <v>1.11563239220477</v>
      </c>
      <c r="I88">
        <v>1.10603914607795</v>
      </c>
      <c r="J88">
        <v>1.36647091180114</v>
      </c>
    </row>
    <row r="89" spans="1:10" x14ac:dyDescent="0.2">
      <c r="A89">
        <v>88</v>
      </c>
      <c r="B89" s="20" t="s">
        <v>902</v>
      </c>
      <c r="D89">
        <v>16.127167717573101</v>
      </c>
      <c r="E89">
        <v>2.4240174874706099E-2</v>
      </c>
      <c r="F89">
        <v>2</v>
      </c>
      <c r="G89">
        <v>0.150306459876972</v>
      </c>
      <c r="H89">
        <v>1.0898041548097599</v>
      </c>
      <c r="I89">
        <v>1.0804330039179699</v>
      </c>
      <c r="J89">
        <v>1.3348354597024199</v>
      </c>
    </row>
    <row r="90" spans="1:10" x14ac:dyDescent="0.2">
      <c r="A90">
        <v>89</v>
      </c>
      <c r="B90" s="20" t="s">
        <v>903</v>
      </c>
      <c r="D90">
        <v>13.8506174495751</v>
      </c>
      <c r="E90">
        <v>5.0987114392628298E-2</v>
      </c>
      <c r="F90">
        <v>2</v>
      </c>
      <c r="G90">
        <v>0.36812159875365202</v>
      </c>
      <c r="H90">
        <v>0.935964746418537</v>
      </c>
      <c r="I90">
        <v>0.92791645000732004</v>
      </c>
      <c r="J90">
        <v>1.1464068356107</v>
      </c>
    </row>
    <row r="91" spans="1:10" x14ac:dyDescent="0.2">
      <c r="A91">
        <v>90</v>
      </c>
      <c r="B91" s="20" t="s">
        <v>904</v>
      </c>
      <c r="D91" t="s">
        <v>5</v>
      </c>
      <c r="E91" t="s">
        <v>5</v>
      </c>
      <c r="F91" t="s">
        <v>5</v>
      </c>
      <c r="G91" t="s">
        <v>5</v>
      </c>
      <c r="H91" t="s">
        <v>5</v>
      </c>
      <c r="I91" t="s">
        <v>5</v>
      </c>
      <c r="J91" t="s">
        <v>5</v>
      </c>
    </row>
    <row r="92" spans="1:10" x14ac:dyDescent="0.2">
      <c r="A92">
        <v>91</v>
      </c>
      <c r="B92" s="20" t="s">
        <v>905</v>
      </c>
      <c r="D92" t="s">
        <v>5</v>
      </c>
      <c r="E92" t="s">
        <v>5</v>
      </c>
      <c r="F92" t="s">
        <v>5</v>
      </c>
      <c r="G92" t="s">
        <v>5</v>
      </c>
      <c r="H92" t="s">
        <v>5</v>
      </c>
      <c r="I92" t="s">
        <v>5</v>
      </c>
      <c r="J92" t="s">
        <v>5</v>
      </c>
    </row>
    <row r="93" spans="1:10" x14ac:dyDescent="0.2">
      <c r="A93">
        <v>92</v>
      </c>
      <c r="B93" s="20" t="s">
        <v>906</v>
      </c>
      <c r="D93">
        <v>15.0628170911576</v>
      </c>
      <c r="E93">
        <v>4.8785043515045597E-2</v>
      </c>
      <c r="F93">
        <v>2</v>
      </c>
      <c r="G93">
        <v>0.32387728815803102</v>
      </c>
      <c r="H93">
        <v>1.0178799487026899</v>
      </c>
      <c r="I93">
        <v>1.0091272691070801</v>
      </c>
      <c r="J93">
        <v>1.2467398323376899</v>
      </c>
    </row>
    <row r="94" spans="1:10" x14ac:dyDescent="0.2">
      <c r="A94">
        <v>93</v>
      </c>
      <c r="B94" s="20" t="s">
        <v>907</v>
      </c>
      <c r="D94">
        <v>15.095732798750801</v>
      </c>
      <c r="E94">
        <v>0.13254570541059699</v>
      </c>
      <c r="F94">
        <v>2</v>
      </c>
      <c r="G94">
        <v>0.87803425761196496</v>
      </c>
      <c r="H94">
        <v>1.0201042496786401</v>
      </c>
      <c r="I94">
        <v>1.0113324434720801</v>
      </c>
      <c r="J94">
        <v>1.24946424461181</v>
      </c>
    </row>
    <row r="95" spans="1:10" x14ac:dyDescent="0.2">
      <c r="A95">
        <v>94</v>
      </c>
      <c r="B95" s="20" t="s">
        <v>908</v>
      </c>
      <c r="D95">
        <v>14.8422398941611</v>
      </c>
      <c r="E95">
        <v>4.64053250051914E-2</v>
      </c>
      <c r="F95">
        <v>2</v>
      </c>
      <c r="G95">
        <v>0.31265715509319503</v>
      </c>
      <c r="H95">
        <v>1.00297429695076</v>
      </c>
      <c r="I95">
        <v>0.99434979002827495</v>
      </c>
      <c r="J95">
        <v>1.2284827974194099</v>
      </c>
    </row>
    <row r="96" spans="1:10" x14ac:dyDescent="0.2">
      <c r="A96">
        <v>95</v>
      </c>
      <c r="B96" s="20" t="s">
        <v>909</v>
      </c>
      <c r="D96">
        <v>13.26284616953</v>
      </c>
      <c r="E96">
        <v>0.24019348182115499</v>
      </c>
      <c r="F96">
        <v>3</v>
      </c>
      <c r="G96">
        <v>1.81102516572178</v>
      </c>
      <c r="H96">
        <v>0.89624570868737696</v>
      </c>
      <c r="I96">
        <v>0.88853895354686696</v>
      </c>
      <c r="J96">
        <v>1.09775737895849</v>
      </c>
    </row>
    <row r="97" spans="1:10" x14ac:dyDescent="0.2">
      <c r="A97">
        <v>96</v>
      </c>
      <c r="B97" s="20" t="s">
        <v>910</v>
      </c>
      <c r="D97">
        <v>13.224982384454099</v>
      </c>
      <c r="E97">
        <v>0.21345956484502501</v>
      </c>
      <c r="F97">
        <v>3</v>
      </c>
      <c r="G97">
        <v>1.6140631317282199</v>
      </c>
      <c r="H97">
        <v>0.89368703806305105</v>
      </c>
      <c r="I97">
        <v>0.88600228475506904</v>
      </c>
      <c r="J97">
        <v>1.09462341744442</v>
      </c>
    </row>
    <row r="98" spans="1:10" x14ac:dyDescent="0.2">
      <c r="A98">
        <v>97</v>
      </c>
      <c r="B98" s="20" t="s">
        <v>911</v>
      </c>
      <c r="D98">
        <v>13.7801007531311</v>
      </c>
      <c r="E98">
        <v>0.114077036161357</v>
      </c>
      <c r="F98">
        <v>2</v>
      </c>
      <c r="G98">
        <v>0.827838912102555</v>
      </c>
      <c r="H98">
        <v>0.93119953344909601</v>
      </c>
      <c r="I98">
        <v>0.92319221277610797</v>
      </c>
      <c r="J98">
        <v>1.14057021329964</v>
      </c>
    </row>
    <row r="99" spans="1:10" x14ac:dyDescent="0.2">
      <c r="A99">
        <v>98</v>
      </c>
      <c r="B99" s="20" t="s">
        <v>912</v>
      </c>
      <c r="D99">
        <v>12.910169968618</v>
      </c>
      <c r="E99">
        <v>6.6669774878299795E-2</v>
      </c>
      <c r="F99">
        <v>2</v>
      </c>
      <c r="G99">
        <v>0.51641283608473298</v>
      </c>
      <c r="H99">
        <v>0.87241337831249099</v>
      </c>
      <c r="I99">
        <v>0.86491155573996603</v>
      </c>
      <c r="J99">
        <v>1.0685665931357899</v>
      </c>
    </row>
    <row r="100" spans="1:10" x14ac:dyDescent="0.2">
      <c r="A100">
        <v>99</v>
      </c>
      <c r="B100" s="20" t="s">
        <v>913</v>
      </c>
      <c r="D100">
        <v>13.1103075250707</v>
      </c>
      <c r="E100">
        <v>0.22025453983197801</v>
      </c>
      <c r="F100">
        <v>2</v>
      </c>
      <c r="G100">
        <v>1.6800104758091099</v>
      </c>
      <c r="H100">
        <v>0.88593780767140196</v>
      </c>
      <c r="I100">
        <v>0.878319689462006</v>
      </c>
      <c r="J100">
        <v>1.08513185194935</v>
      </c>
    </row>
    <row r="101" spans="1:10" x14ac:dyDescent="0.2">
      <c r="A101">
        <v>100</v>
      </c>
      <c r="B101" s="20" t="s">
        <v>914</v>
      </c>
      <c r="D101">
        <v>13.298927408917001</v>
      </c>
      <c r="E101">
        <v>0.16726217128361701</v>
      </c>
      <c r="F101">
        <v>3</v>
      </c>
      <c r="G101">
        <v>1.25771173975629</v>
      </c>
      <c r="H101">
        <v>0.89868392259345597</v>
      </c>
      <c r="I101">
        <v>0.89095620141944398</v>
      </c>
      <c r="J101">
        <v>1.1007438002946699</v>
      </c>
    </row>
    <row r="102" spans="1:10" x14ac:dyDescent="0.2">
      <c r="A102">
        <v>101</v>
      </c>
      <c r="B102" s="20" t="s">
        <v>915</v>
      </c>
      <c r="D102">
        <v>13.289965232149299</v>
      </c>
      <c r="E102">
        <v>0.22612891906181301</v>
      </c>
      <c r="F102">
        <v>2</v>
      </c>
      <c r="G102">
        <v>1.7015012087074</v>
      </c>
      <c r="H102">
        <v>0.89807829749866697</v>
      </c>
      <c r="I102">
        <v>0.89035578405314697</v>
      </c>
      <c r="J102">
        <v>1.1000020065987599</v>
      </c>
    </row>
    <row r="103" spans="1:10" x14ac:dyDescent="0.2">
      <c r="A103">
        <v>102</v>
      </c>
      <c r="B103" s="20" t="s">
        <v>916</v>
      </c>
      <c r="D103">
        <v>13.7663255707915</v>
      </c>
      <c r="E103">
        <v>0.145005888331183</v>
      </c>
      <c r="F103">
        <v>2</v>
      </c>
      <c r="G103">
        <v>1.0533376359981499</v>
      </c>
      <c r="H103">
        <v>0.93026866628073102</v>
      </c>
      <c r="I103">
        <v>0.92226935007043098</v>
      </c>
      <c r="J103">
        <v>1.1394300501803101</v>
      </c>
    </row>
    <row r="104" spans="1:10" x14ac:dyDescent="0.2">
      <c r="A104">
        <v>103</v>
      </c>
      <c r="B104" s="20" t="s">
        <v>917</v>
      </c>
      <c r="D104">
        <v>14.037219031768799</v>
      </c>
      <c r="E104">
        <v>4.9743289536674402E-2</v>
      </c>
      <c r="F104">
        <v>3</v>
      </c>
      <c r="G104">
        <v>0.35436712516985203</v>
      </c>
      <c r="H104">
        <v>0.948574473255269</v>
      </c>
      <c r="I104">
        <v>0.94041774667119105</v>
      </c>
      <c r="J104">
        <v>1.1618517304062901</v>
      </c>
    </row>
    <row r="105" spans="1:10" x14ac:dyDescent="0.2">
      <c r="A105">
        <v>104</v>
      </c>
      <c r="B105" s="20" t="s">
        <v>918</v>
      </c>
      <c r="D105">
        <v>13.018929919905</v>
      </c>
      <c r="E105">
        <v>0.13671024091533199</v>
      </c>
      <c r="F105">
        <v>3</v>
      </c>
      <c r="G105">
        <v>1.0500881543752101</v>
      </c>
      <c r="H105">
        <v>0.87976290482980501</v>
      </c>
      <c r="I105">
        <v>0.87219788418478805</v>
      </c>
      <c r="J105">
        <v>1.07756858543325</v>
      </c>
    </row>
    <row r="106" spans="1:10" x14ac:dyDescent="0.2">
      <c r="A106">
        <v>105</v>
      </c>
      <c r="B106" s="20" t="s">
        <v>919</v>
      </c>
      <c r="D106">
        <v>13.0297304940096</v>
      </c>
      <c r="E106">
        <v>5.3051054317803797E-2</v>
      </c>
      <c r="F106">
        <v>2</v>
      </c>
      <c r="G106">
        <v>0.407153888119128</v>
      </c>
      <c r="H106">
        <v>0.880492760855343</v>
      </c>
      <c r="I106">
        <v>0.87292146422861605</v>
      </c>
      <c r="J106">
        <v>1.07846254211259</v>
      </c>
    </row>
    <row r="107" spans="1:10" x14ac:dyDescent="0.2">
      <c r="A107">
        <v>106</v>
      </c>
      <c r="B107" s="20" t="s">
        <v>920</v>
      </c>
      <c r="D107">
        <v>12.8014915983692</v>
      </c>
      <c r="E107">
        <v>0.18498070610949999</v>
      </c>
      <c r="F107">
        <v>3</v>
      </c>
      <c r="G107">
        <v>1.44499337977979</v>
      </c>
      <c r="H107">
        <v>0.86506936468844298</v>
      </c>
      <c r="I107">
        <v>0.85763069278341997</v>
      </c>
      <c r="J107">
        <v>1.0595713532491999</v>
      </c>
    </row>
    <row r="108" spans="1:10" x14ac:dyDescent="0.2">
      <c r="A108">
        <v>107</v>
      </c>
      <c r="B108" s="20" t="s">
        <v>921</v>
      </c>
      <c r="D108">
        <v>13.113478683990699</v>
      </c>
      <c r="E108">
        <v>6.2569563301191802E-2</v>
      </c>
      <c r="F108">
        <v>3</v>
      </c>
      <c r="G108">
        <v>0.47713932213561699</v>
      </c>
      <c r="H108">
        <v>0.88615210085834395</v>
      </c>
      <c r="I108">
        <v>0.87853213995658896</v>
      </c>
      <c r="J108">
        <v>1.0853943267650701</v>
      </c>
    </row>
    <row r="109" spans="1:10" x14ac:dyDescent="0.2">
      <c r="A109">
        <v>108</v>
      </c>
      <c r="B109" s="20" t="s">
        <v>922</v>
      </c>
      <c r="D109">
        <v>13.2205684917855</v>
      </c>
      <c r="E109">
        <v>0.10665409858872101</v>
      </c>
      <c r="F109">
        <v>2</v>
      </c>
      <c r="G109">
        <v>0.80672853557689295</v>
      </c>
      <c r="H109">
        <v>0.89338876631110098</v>
      </c>
      <c r="I109">
        <v>0.88570657782137796</v>
      </c>
      <c r="J109">
        <v>1.0942580823432699</v>
      </c>
    </row>
    <row r="110" spans="1:10" x14ac:dyDescent="0.2">
      <c r="A110">
        <v>109</v>
      </c>
      <c r="B110" s="20" t="s">
        <v>923</v>
      </c>
      <c r="D110">
        <v>14.450552547034899</v>
      </c>
      <c r="E110">
        <v>0.127029279534004</v>
      </c>
      <c r="F110">
        <v>2</v>
      </c>
      <c r="G110">
        <v>0.87906174605115295</v>
      </c>
      <c r="H110">
        <v>0.97650576225452901</v>
      </c>
      <c r="I110">
        <v>0.96810885643947697</v>
      </c>
      <c r="J110">
        <v>1.1960630837277599</v>
      </c>
    </row>
    <row r="111" spans="1:10" x14ac:dyDescent="0.2">
      <c r="A111">
        <v>110</v>
      </c>
      <c r="B111" s="20" t="s">
        <v>924</v>
      </c>
      <c r="D111">
        <v>13.558035254033699</v>
      </c>
      <c r="E111">
        <v>0.136782310056416</v>
      </c>
      <c r="F111">
        <v>3</v>
      </c>
      <c r="G111">
        <v>1.0088652779961</v>
      </c>
      <c r="H111">
        <v>0.91619330868635995</v>
      </c>
      <c r="I111">
        <v>0.90831502550689502</v>
      </c>
      <c r="J111">
        <v>1.12218999255892</v>
      </c>
    </row>
    <row r="112" spans="1:10" x14ac:dyDescent="0.2">
      <c r="A112">
        <v>111</v>
      </c>
      <c r="B112" s="20" t="s">
        <v>925</v>
      </c>
      <c r="D112">
        <v>13.486778330735</v>
      </c>
      <c r="E112">
        <v>0.21801842517084499</v>
      </c>
      <c r="F112">
        <v>2</v>
      </c>
      <c r="G112">
        <v>1.61653450382589</v>
      </c>
      <c r="H112">
        <v>0.91137807439167096</v>
      </c>
      <c r="I112">
        <v>0.90354119708036595</v>
      </c>
      <c r="J112">
        <v>1.11629210213984</v>
      </c>
    </row>
    <row r="113" spans="1:10" x14ac:dyDescent="0.2">
      <c r="A113">
        <v>112</v>
      </c>
      <c r="B113" s="20" t="s">
        <v>926</v>
      </c>
      <c r="D113">
        <v>13.726473821169799</v>
      </c>
      <c r="E113">
        <v>9.2927871685209495E-2</v>
      </c>
      <c r="F113">
        <v>2</v>
      </c>
      <c r="G113">
        <v>0.67699740585881896</v>
      </c>
      <c r="H113">
        <v>0.92757565762138605</v>
      </c>
      <c r="I113">
        <v>0.91959949840712896</v>
      </c>
      <c r="J113">
        <v>1.13613154609964</v>
      </c>
    </row>
    <row r="114" spans="1:10" x14ac:dyDescent="0.2">
      <c r="A114">
        <v>113</v>
      </c>
      <c r="B114" s="20" t="s">
        <v>927</v>
      </c>
      <c r="D114">
        <v>13.406684132537899</v>
      </c>
      <c r="E114">
        <v>8.7267696390762595E-2</v>
      </c>
      <c r="F114">
        <v>3</v>
      </c>
      <c r="G114">
        <v>0.65092677300395896</v>
      </c>
      <c r="H114">
        <v>0.90596565532962303</v>
      </c>
      <c r="I114">
        <v>0.89817531903717596</v>
      </c>
      <c r="J114">
        <v>1.10966275607348</v>
      </c>
    </row>
    <row r="115" spans="1:10" x14ac:dyDescent="0.2">
      <c r="A115">
        <v>114</v>
      </c>
      <c r="B115" s="20" t="s">
        <v>928</v>
      </c>
      <c r="D115">
        <v>13.3879550638237</v>
      </c>
      <c r="E115">
        <v>4.4984845552628203E-2</v>
      </c>
      <c r="F115">
        <v>3</v>
      </c>
      <c r="G115">
        <v>0.33600983375111698</v>
      </c>
      <c r="H115">
        <v>0.90470002597313104</v>
      </c>
      <c r="I115">
        <v>0.89692057274037895</v>
      </c>
      <c r="J115">
        <v>1.1081125629159001</v>
      </c>
    </row>
    <row r="116" spans="1:10" x14ac:dyDescent="0.2">
      <c r="A116">
        <v>115</v>
      </c>
      <c r="B116" s="20" t="s">
        <v>929</v>
      </c>
      <c r="D116">
        <v>13.0564914288832</v>
      </c>
      <c r="E116">
        <v>0.17411031082714101</v>
      </c>
      <c r="F116">
        <v>2</v>
      </c>
      <c r="G116">
        <v>1.33351529984525</v>
      </c>
      <c r="H116">
        <v>0.88230114894446798</v>
      </c>
      <c r="I116">
        <v>0.87471430211307399</v>
      </c>
      <c r="J116">
        <v>1.08067752774612</v>
      </c>
    </row>
    <row r="117" spans="1:10" x14ac:dyDescent="0.2">
      <c r="A117">
        <v>116</v>
      </c>
      <c r="B117" s="20" t="s">
        <v>930</v>
      </c>
      <c r="D117">
        <v>13.8076288423233</v>
      </c>
      <c r="E117">
        <v>0.2236265075693</v>
      </c>
      <c r="F117">
        <v>3</v>
      </c>
      <c r="G117">
        <v>1.6195866076863099</v>
      </c>
      <c r="H117">
        <v>0.93305976250487099</v>
      </c>
      <c r="I117">
        <v>0.92503644585031297</v>
      </c>
      <c r="J117">
        <v>1.1428486958103401</v>
      </c>
    </row>
    <row r="118" spans="1:10" x14ac:dyDescent="0.2">
      <c r="A118">
        <v>117</v>
      </c>
      <c r="B118" s="20" t="s">
        <v>931</v>
      </c>
      <c r="D118">
        <v>14.2379170496333</v>
      </c>
      <c r="E118">
        <v>0.17240837782899099</v>
      </c>
      <c r="F118">
        <v>3</v>
      </c>
      <c r="G118">
        <v>1.21091011577028</v>
      </c>
      <c r="H118">
        <v>0.96213677616927795</v>
      </c>
      <c r="I118">
        <v>0.95386342827623605</v>
      </c>
      <c r="J118">
        <v>1.1784633782559899</v>
      </c>
    </row>
    <row r="119" spans="1:10" x14ac:dyDescent="0.2">
      <c r="A119">
        <v>118</v>
      </c>
      <c r="B119" s="20" t="s">
        <v>932</v>
      </c>
      <c r="D119">
        <v>12.8916186894955</v>
      </c>
      <c r="E119">
        <v>0.131990353483916</v>
      </c>
      <c r="F119">
        <v>2</v>
      </c>
      <c r="G119">
        <v>1.02384624198872</v>
      </c>
      <c r="H119">
        <v>0.87115976320667599</v>
      </c>
      <c r="I119">
        <v>0.863668720384132</v>
      </c>
      <c r="J119">
        <v>1.06703111551013</v>
      </c>
    </row>
    <row r="120" spans="1:10" x14ac:dyDescent="0.2">
      <c r="A120">
        <v>119</v>
      </c>
      <c r="B120" s="20" t="s">
        <v>933</v>
      </c>
      <c r="D120">
        <v>13.2871622592075</v>
      </c>
      <c r="E120">
        <v>0.19447253324375199</v>
      </c>
      <c r="F120">
        <v>3</v>
      </c>
      <c r="G120">
        <v>1.46361224052178</v>
      </c>
      <c r="H120">
        <v>0.89788888472568595</v>
      </c>
      <c r="I120">
        <v>0.89016800002755903</v>
      </c>
      <c r="J120">
        <v>1.09977000630331</v>
      </c>
    </row>
    <row r="121" spans="1:10" x14ac:dyDescent="0.2">
      <c r="A121">
        <v>120</v>
      </c>
      <c r="B121" s="20" t="s">
        <v>934</v>
      </c>
      <c r="D121">
        <v>14.3758427103751</v>
      </c>
      <c r="E121">
        <v>8.3426246157067299E-2</v>
      </c>
      <c r="F121">
        <v>2</v>
      </c>
      <c r="G121">
        <v>0.58032247456949504</v>
      </c>
      <c r="H121">
        <v>0.97145719502792105</v>
      </c>
      <c r="I121">
        <v>0.96310370149484503</v>
      </c>
      <c r="J121">
        <v>1.18987939785629</v>
      </c>
    </row>
    <row r="122" spans="1:10" x14ac:dyDescent="0.2">
      <c r="A122">
        <v>121</v>
      </c>
      <c r="B122" s="20" t="s">
        <v>659</v>
      </c>
      <c r="D122">
        <v>12.0817645353595</v>
      </c>
      <c r="E122">
        <v>5.7991744901650301E-2</v>
      </c>
      <c r="F122">
        <v>2</v>
      </c>
      <c r="G122">
        <v>0.47999400031284001</v>
      </c>
      <c r="H122">
        <v>0.81643332658596801</v>
      </c>
      <c r="I122">
        <v>0.80941287262388995</v>
      </c>
      <c r="J122">
        <v>1</v>
      </c>
    </row>
    <row r="123" spans="1:10" x14ac:dyDescent="0.2">
      <c r="B123" t="s">
        <v>1434</v>
      </c>
      <c r="D123" t="s">
        <v>5</v>
      </c>
      <c r="E123" t="s">
        <v>5</v>
      </c>
      <c r="F123" t="s">
        <v>5</v>
      </c>
      <c r="G123" t="s">
        <v>5</v>
      </c>
      <c r="H123" t="s">
        <v>5</v>
      </c>
      <c r="I123" t="s">
        <v>5</v>
      </c>
      <c r="J123" t="s">
        <v>5</v>
      </c>
    </row>
    <row r="124" spans="1:10" x14ac:dyDescent="0.2">
      <c r="B124" t="s">
        <v>1429</v>
      </c>
      <c r="D124">
        <v>12.5116808221524</v>
      </c>
      <c r="E124">
        <v>0.18608068528566199</v>
      </c>
      <c r="F124">
        <v>3</v>
      </c>
      <c r="G124">
        <v>1.4872556927459299</v>
      </c>
      <c r="H124">
        <v>0.84548520747244604</v>
      </c>
      <c r="I124">
        <v>0.83821493838691097</v>
      </c>
      <c r="J124">
        <v>1.0355838988199599</v>
      </c>
    </row>
    <row r="125" spans="1:10" x14ac:dyDescent="0.2">
      <c r="B125" t="s">
        <v>1430</v>
      </c>
      <c r="D125">
        <v>13.564062405484799</v>
      </c>
      <c r="E125">
        <v>0.18491669996256399</v>
      </c>
      <c r="F125">
        <v>2</v>
      </c>
      <c r="G125">
        <v>1.36328405484031</v>
      </c>
      <c r="H125">
        <v>0.91660059748053102</v>
      </c>
      <c r="I125">
        <v>0.90871881205276805</v>
      </c>
      <c r="J125">
        <v>1.12268885606793</v>
      </c>
    </row>
    <row r="126" spans="1:10" x14ac:dyDescent="0.2">
      <c r="B126" t="s">
        <v>1431</v>
      </c>
      <c r="D126">
        <v>14.9265781951229</v>
      </c>
      <c r="E126">
        <v>0.15987726608240199</v>
      </c>
      <c r="F126">
        <v>3</v>
      </c>
      <c r="G126">
        <v>1.0710912038409399</v>
      </c>
      <c r="H126">
        <v>1.0086735140983401</v>
      </c>
      <c r="I126">
        <v>1</v>
      </c>
      <c r="J126">
        <v>1.2354634251840899</v>
      </c>
    </row>
    <row r="127" spans="1:10" x14ac:dyDescent="0.2">
      <c r="B127" t="s">
        <v>1432</v>
      </c>
      <c r="D127">
        <v>15.9472827281548</v>
      </c>
      <c r="E127">
        <v>0.208197300901351</v>
      </c>
      <c r="F127">
        <v>3</v>
      </c>
      <c r="G127">
        <v>1.30553464468138</v>
      </c>
      <c r="H127">
        <v>1.0776483062262301</v>
      </c>
      <c r="I127">
        <v>1.0683816826394501</v>
      </c>
      <c r="J127">
        <v>1.3199464930376801</v>
      </c>
    </row>
    <row r="128" spans="1:10" x14ac:dyDescent="0.2">
      <c r="B128" t="s">
        <v>1433</v>
      </c>
      <c r="D128">
        <v>17.865092763392799</v>
      </c>
      <c r="E128">
        <v>0.226146667602699</v>
      </c>
      <c r="F128">
        <v>3</v>
      </c>
      <c r="G128">
        <v>1.2658577853348401</v>
      </c>
      <c r="H128">
        <v>1.20724560323089</v>
      </c>
      <c r="I128">
        <v>1.1968645814102301</v>
      </c>
      <c r="J128">
        <v>1.47868241523059</v>
      </c>
    </row>
    <row r="129" spans="1:10" x14ac:dyDescent="0.2">
      <c r="B129" t="s">
        <v>1631</v>
      </c>
      <c r="D129">
        <v>14.7982255769509</v>
      </c>
      <c r="E129">
        <v>0.22765086635383699</v>
      </c>
      <c r="F129">
        <v>2</v>
      </c>
      <c r="G129">
        <v>1.5383659694201299</v>
      </c>
      <c r="H129">
        <v>1</v>
      </c>
      <c r="I129">
        <v>0.99140106885220403</v>
      </c>
      <c r="J129">
        <v>1.2248397602553101</v>
      </c>
    </row>
    <row r="130" spans="1:10" x14ac:dyDescent="0.2">
      <c r="A130" t="s">
        <v>1640</v>
      </c>
      <c r="B130">
        <v>79.7</v>
      </c>
      <c r="C130" t="s">
        <v>1646</v>
      </c>
      <c r="D130">
        <v>6</v>
      </c>
    </row>
    <row r="131" spans="1:10" x14ac:dyDescent="0.2">
      <c r="B131">
        <v>78</v>
      </c>
    </row>
    <row r="132" spans="1:10" x14ac:dyDescent="0.2">
      <c r="B132">
        <v>68.400000000000006</v>
      </c>
    </row>
    <row r="133" spans="1:10" x14ac:dyDescent="0.2">
      <c r="B133">
        <f>AVERAGE(B130:B132)</f>
        <v>75.36666666666666</v>
      </c>
    </row>
  </sheetData>
  <mergeCells count="1">
    <mergeCell ref="L23:O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77B5-ADA9-8348-B31B-6B520F1094A7}">
  <dimension ref="A1:BF134"/>
  <sheetViews>
    <sheetView workbookViewId="0">
      <selection activeCell="O8" sqref="O8:S8"/>
    </sheetView>
  </sheetViews>
  <sheetFormatPr baseColWidth="10" defaultRowHeight="16" x14ac:dyDescent="0.2"/>
  <cols>
    <col min="15" max="15" width="13" customWidth="1"/>
    <col min="16" max="16" width="9.83203125" customWidth="1"/>
    <col min="17" max="17" width="5" bestFit="1" customWidth="1"/>
    <col min="18" max="18" width="4.832031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815</v>
      </c>
      <c r="D2">
        <v>21.9119893077028</v>
      </c>
      <c r="E2">
        <v>2.9257555652327401E-2</v>
      </c>
      <c r="F2">
        <v>2</v>
      </c>
      <c r="G2">
        <v>0.13352304640839899</v>
      </c>
      <c r="H2">
        <v>1.0681236325877901</v>
      </c>
      <c r="I2">
        <v>0.17529591446162199</v>
      </c>
      <c r="J2">
        <v>1.0830444792284499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816</v>
      </c>
      <c r="D3">
        <v>20.721963655802899</v>
      </c>
      <c r="E3">
        <v>0.146589477975758</v>
      </c>
      <c r="F3">
        <v>3</v>
      </c>
      <c r="G3">
        <v>0.70741113347483298</v>
      </c>
      <c r="H3">
        <v>1.01011454430602</v>
      </c>
      <c r="I3">
        <v>0.16577570924642299</v>
      </c>
      <c r="J3">
        <v>1.0242250496307299</v>
      </c>
      <c r="O3" s="33" t="s">
        <v>1419</v>
      </c>
      <c r="P3" s="33">
        <v>7</v>
      </c>
      <c r="Q3" s="29">
        <f t="shared" ref="Q3:Q5" si="0">P3*384</f>
        <v>2688</v>
      </c>
      <c r="R3" s="34">
        <f t="shared" ref="R3:R5" si="1">Q3*1.2</f>
        <v>3225.6</v>
      </c>
      <c r="S3">
        <f t="shared" ref="S3:S6" si="2">R3/3</f>
        <v>1075.2</v>
      </c>
      <c r="U3" s="66"/>
    </row>
    <row r="4" spans="1:58" x14ac:dyDescent="0.2">
      <c r="A4">
        <v>3</v>
      </c>
      <c r="B4" s="20" t="s">
        <v>817</v>
      </c>
      <c r="D4">
        <v>22.144495874714799</v>
      </c>
      <c r="E4">
        <v>8.9238833876846196E-2</v>
      </c>
      <c r="F4">
        <v>3</v>
      </c>
      <c r="G4">
        <v>0.40298426472079601</v>
      </c>
      <c r="H4">
        <v>1.0794574168220801</v>
      </c>
      <c r="I4">
        <v>0.17715596699771799</v>
      </c>
      <c r="J4">
        <v>1.09453658750992</v>
      </c>
      <c r="O4" s="33" t="s">
        <v>1519</v>
      </c>
      <c r="P4" s="33">
        <v>2.8000000000000001E-2</v>
      </c>
      <c r="Q4" s="29">
        <f>P4*384</f>
        <v>10.752000000000001</v>
      </c>
      <c r="R4" s="34">
        <f t="shared" si="1"/>
        <v>12.9024</v>
      </c>
      <c r="S4">
        <f t="shared" si="2"/>
        <v>4.3007999999999997</v>
      </c>
      <c r="U4" s="66"/>
    </row>
    <row r="5" spans="1:58" x14ac:dyDescent="0.2">
      <c r="A5">
        <v>4</v>
      </c>
      <c r="B5" s="20" t="s">
        <v>818</v>
      </c>
      <c r="D5">
        <v>22.419226205052698</v>
      </c>
      <c r="E5">
        <v>0.22141719946213301</v>
      </c>
      <c r="F5">
        <v>3</v>
      </c>
      <c r="G5">
        <v>0.98762195196653002</v>
      </c>
      <c r="H5">
        <v>1.0928494440954499</v>
      </c>
      <c r="I5">
        <v>0.179353809640422</v>
      </c>
      <c r="J5">
        <v>1.1081156908661201</v>
      </c>
      <c r="O5" s="33" t="s">
        <v>1520</v>
      </c>
      <c r="P5" s="33">
        <v>2.8000000000000001E-2</v>
      </c>
      <c r="Q5" s="29">
        <f t="shared" si="0"/>
        <v>10.752000000000001</v>
      </c>
      <c r="R5" s="34">
        <f t="shared" si="1"/>
        <v>12.9024</v>
      </c>
      <c r="S5">
        <f t="shared" si="2"/>
        <v>4.3007999999999997</v>
      </c>
      <c r="U5" s="66"/>
    </row>
    <row r="6" spans="1:58" x14ac:dyDescent="0.2">
      <c r="A6">
        <v>5</v>
      </c>
      <c r="B6" s="20" t="s">
        <v>819</v>
      </c>
      <c r="D6" t="s">
        <v>5</v>
      </c>
      <c r="E6" t="s">
        <v>5</v>
      </c>
      <c r="F6" t="s">
        <v>5</v>
      </c>
      <c r="G6" t="s">
        <v>5</v>
      </c>
      <c r="H6" t="s">
        <v>5</v>
      </c>
      <c r="I6" t="s">
        <v>5</v>
      </c>
      <c r="J6" t="s">
        <v>5</v>
      </c>
      <c r="O6" s="33" t="s">
        <v>1422</v>
      </c>
      <c r="P6" s="33">
        <v>9.3000000000000007</v>
      </c>
      <c r="Q6" s="33"/>
      <c r="R6" s="29">
        <f>SUM(R2:R5)</f>
        <v>4283.5967999999993</v>
      </c>
      <c r="S6">
        <f t="shared" si="2"/>
        <v>1427.8655999999999</v>
      </c>
    </row>
    <row r="7" spans="1:58" ht="17" x14ac:dyDescent="0.2">
      <c r="A7">
        <v>6</v>
      </c>
      <c r="B7" s="20" t="s">
        <v>820</v>
      </c>
      <c r="D7">
        <v>20.897809128887101</v>
      </c>
      <c r="E7">
        <v>0.15370608524486601</v>
      </c>
      <c r="F7">
        <v>3</v>
      </c>
      <c r="G7">
        <v>0.735512915717075</v>
      </c>
      <c r="H7">
        <v>1.0186863221965199</v>
      </c>
      <c r="I7">
        <v>0.16718247303109701</v>
      </c>
      <c r="J7">
        <v>1.03291656851323</v>
      </c>
      <c r="O7" s="33" t="s">
        <v>1423</v>
      </c>
      <c r="P7">
        <v>4.1999999999999993</v>
      </c>
      <c r="R7">
        <f>R6/48</f>
        <v>89.241599999999991</v>
      </c>
      <c r="S7" s="65" t="s">
        <v>1457</v>
      </c>
    </row>
    <row r="8" spans="1:58" x14ac:dyDescent="0.2">
      <c r="A8">
        <v>7</v>
      </c>
      <c r="B8" s="20" t="s">
        <v>821</v>
      </c>
      <c r="D8">
        <v>20.565278047116401</v>
      </c>
      <c r="E8">
        <v>5.6878669010212303E-2</v>
      </c>
      <c r="F8">
        <v>3</v>
      </c>
      <c r="G8">
        <v>0.27657622172624902</v>
      </c>
      <c r="H8">
        <v>1.00247673474093</v>
      </c>
      <c r="I8">
        <v>0.16452222437693101</v>
      </c>
      <c r="J8">
        <v>1.0164805458762101</v>
      </c>
      <c r="O8" s="33"/>
      <c r="P8" s="33"/>
      <c r="S8" s="65"/>
    </row>
    <row r="9" spans="1:58" x14ac:dyDescent="0.2">
      <c r="A9">
        <v>8</v>
      </c>
      <c r="B9" s="20" t="s">
        <v>822</v>
      </c>
      <c r="D9">
        <v>21.733082204269401</v>
      </c>
      <c r="E9">
        <v>0.23105451910566699</v>
      </c>
      <c r="F9">
        <v>3</v>
      </c>
      <c r="G9">
        <v>1.0631465750416</v>
      </c>
      <c r="H9">
        <v>1.05940261221253</v>
      </c>
      <c r="I9">
        <v>0.17386465763415501</v>
      </c>
      <c r="J9">
        <v>1.0742016330611099</v>
      </c>
    </row>
    <row r="10" spans="1:58" x14ac:dyDescent="0.2">
      <c r="A10">
        <v>9</v>
      </c>
      <c r="B10" s="20" t="s">
        <v>823</v>
      </c>
      <c r="D10">
        <v>21.462771734812701</v>
      </c>
      <c r="E10">
        <v>1.7921883543986598E-2</v>
      </c>
      <c r="F10">
        <v>2</v>
      </c>
      <c r="G10">
        <v>8.3502185856625499E-2</v>
      </c>
      <c r="H10">
        <v>1.04622603584112</v>
      </c>
      <c r="I10">
        <v>0.17170217387850201</v>
      </c>
      <c r="J10">
        <v>1.06084099028644</v>
      </c>
      <c r="O10" s="1" t="s">
        <v>1452</v>
      </c>
    </row>
    <row r="11" spans="1:58" x14ac:dyDescent="0.2">
      <c r="A11">
        <v>10</v>
      </c>
      <c r="B11" s="20" t="s">
        <v>824</v>
      </c>
      <c r="D11">
        <v>20.599162110154499</v>
      </c>
      <c r="E11">
        <v>0.12320075676617701</v>
      </c>
      <c r="F11">
        <v>3</v>
      </c>
      <c r="G11">
        <v>0.59808625276774996</v>
      </c>
      <c r="H11">
        <v>1.00412845006403</v>
      </c>
      <c r="I11">
        <v>0.16479329688123601</v>
      </c>
      <c r="J11">
        <v>1.0181553343626399</v>
      </c>
      <c r="O11" t="s">
        <v>1453</v>
      </c>
      <c r="T11" t="s">
        <v>1426</v>
      </c>
      <c r="U11">
        <v>9</v>
      </c>
    </row>
    <row r="12" spans="1:58" x14ac:dyDescent="0.2">
      <c r="A12">
        <v>11</v>
      </c>
      <c r="B12" s="20" t="s">
        <v>825</v>
      </c>
      <c r="D12">
        <v>21.596511558773599</v>
      </c>
      <c r="E12">
        <v>2.4016801987197401E-2</v>
      </c>
      <c r="F12">
        <v>2</v>
      </c>
      <c r="G12">
        <v>0.11120685820873</v>
      </c>
      <c r="H12">
        <v>1.0527453282971699</v>
      </c>
      <c r="I12">
        <v>0.17277209247018899</v>
      </c>
      <c r="J12">
        <v>1.06745135212806</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826</v>
      </c>
      <c r="D13">
        <v>20.881083557528701</v>
      </c>
      <c r="E13">
        <v>2.6311328292518602E-2</v>
      </c>
      <c r="F13">
        <v>2</v>
      </c>
      <c r="G13">
        <v>0.12600556968238399</v>
      </c>
      <c r="H13">
        <v>1.0178710161197599</v>
      </c>
      <c r="I13">
        <v>0.16704866846022901</v>
      </c>
      <c r="J13">
        <v>1.03208987325214</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827</v>
      </c>
      <c r="D14">
        <v>20.489369015774699</v>
      </c>
      <c r="E14">
        <v>0.115872655856591</v>
      </c>
      <c r="F14">
        <v>2</v>
      </c>
      <c r="G14">
        <v>0.56552574053100901</v>
      </c>
      <c r="H14">
        <v>0.99877646685724497</v>
      </c>
      <c r="I14">
        <v>0.163914952126198</v>
      </c>
      <c r="J14">
        <v>1.0127285881619299</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828</v>
      </c>
      <c r="D15">
        <v>21.507423514360401</v>
      </c>
      <c r="E15">
        <v>6.4841743540731606E-2</v>
      </c>
      <c r="F15">
        <v>2</v>
      </c>
      <c r="G15">
        <v>0.301485408038007</v>
      </c>
      <c r="H15">
        <v>1.0484026351586</v>
      </c>
      <c r="I15">
        <v>0.172059388114883</v>
      </c>
      <c r="J15">
        <v>1.06304799498362</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829</v>
      </c>
      <c r="D16">
        <v>22.316228746508099</v>
      </c>
      <c r="E16">
        <v>0.124959604179917</v>
      </c>
      <c r="F16">
        <v>2</v>
      </c>
      <c r="G16">
        <v>0.55994946816213098</v>
      </c>
      <c r="H16">
        <v>1.08782872151188</v>
      </c>
      <c r="I16">
        <v>0.17852982997206501</v>
      </c>
      <c r="J16">
        <v>1.1030248327388701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830</v>
      </c>
      <c r="D17">
        <v>21.848776673382801</v>
      </c>
      <c r="E17">
        <v>0.161375044801773</v>
      </c>
      <c r="F17">
        <v>3</v>
      </c>
      <c r="G17">
        <v>0.73859990979892098</v>
      </c>
      <c r="H17">
        <v>1.0650422643173401</v>
      </c>
      <c r="I17">
        <v>0.17479021338706299</v>
      </c>
      <c r="J17">
        <v>1.07992006666798</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831</v>
      </c>
      <c r="D18" t="s">
        <v>5</v>
      </c>
      <c r="E18" t="s">
        <v>5</v>
      </c>
      <c r="F18" t="s">
        <v>5</v>
      </c>
      <c r="G18" t="s">
        <v>5</v>
      </c>
      <c r="H18" t="s">
        <v>5</v>
      </c>
      <c r="I18" t="s">
        <v>5</v>
      </c>
      <c r="J18" t="s">
        <v>5</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832</v>
      </c>
      <c r="D19">
        <v>21.458390173196999</v>
      </c>
      <c r="E19">
        <v>0.102033323471296</v>
      </c>
      <c r="F19">
        <v>2</v>
      </c>
      <c r="G19">
        <v>0.47549384016114599</v>
      </c>
      <c r="H19">
        <v>1.04601245187831</v>
      </c>
      <c r="I19">
        <v>0.17166712138557599</v>
      </c>
      <c r="J19">
        <v>1.06062442272374</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833</v>
      </c>
      <c r="D20">
        <v>23.955542015803001</v>
      </c>
      <c r="E20">
        <v>4.9673811123225199E-2</v>
      </c>
      <c r="F20">
        <v>3</v>
      </c>
      <c r="G20">
        <v>0.20735832689761899</v>
      </c>
      <c r="H20">
        <v>1.1677388209355399</v>
      </c>
      <c r="I20">
        <v>0.19164433612642401</v>
      </c>
      <c r="J20">
        <v>1.1840512133702099</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834</v>
      </c>
      <c r="D21">
        <v>21.072858157776501</v>
      </c>
      <c r="E21">
        <v>8.2503237953006001E-2</v>
      </c>
      <c r="F21">
        <v>3</v>
      </c>
      <c r="G21">
        <v>0.39151422809041098</v>
      </c>
      <c r="H21">
        <v>1.0272192765528201</v>
      </c>
      <c r="I21">
        <v>0.168582865262212</v>
      </c>
      <c r="J21">
        <v>1.0415687215273099</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835</v>
      </c>
      <c r="D22">
        <v>21.051538392152199</v>
      </c>
      <c r="E22">
        <v>0.200733662688239</v>
      </c>
      <c r="F22">
        <v>3</v>
      </c>
      <c r="G22">
        <v>0.953534411352427</v>
      </c>
      <c r="H22">
        <v>1.0261800215046</v>
      </c>
      <c r="I22">
        <v>0.168412307137218</v>
      </c>
      <c r="J22">
        <v>1.0405149489038501</v>
      </c>
      <c r="O22" s="96" t="s">
        <v>1644</v>
      </c>
      <c r="P22" s="96"/>
      <c r="Q22" s="96"/>
      <c r="R22" s="96"/>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836</v>
      </c>
      <c r="D23">
        <v>21.2012368480503</v>
      </c>
      <c r="E23">
        <v>0.122520413961835</v>
      </c>
      <c r="F23">
        <v>2</v>
      </c>
      <c r="G23">
        <v>0.57789276559637204</v>
      </c>
      <c r="H23">
        <v>1.0334772347453201</v>
      </c>
      <c r="I23">
        <v>0.169609894784403</v>
      </c>
      <c r="J23">
        <v>1.04791409847137</v>
      </c>
      <c r="O23" s="96"/>
      <c r="P23" s="96"/>
      <c r="Q23" s="96"/>
      <c r="R23" s="96"/>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837</v>
      </c>
      <c r="D24">
        <v>21.932644029964699</v>
      </c>
      <c r="E24">
        <v>0.134428725054687</v>
      </c>
      <c r="F24">
        <v>3</v>
      </c>
      <c r="G24">
        <v>0.61291618498448497</v>
      </c>
      <c r="H24">
        <v>1.06913046937759</v>
      </c>
      <c r="I24">
        <v>0.175461152239718</v>
      </c>
      <c r="J24">
        <v>1.08406538073591</v>
      </c>
      <c r="O24" s="96"/>
      <c r="P24" s="96"/>
      <c r="Q24" s="96"/>
      <c r="R24" s="96"/>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838</v>
      </c>
      <c r="D25">
        <v>21.6939282806158</v>
      </c>
      <c r="E25">
        <v>0.110522658614549</v>
      </c>
      <c r="F25">
        <v>3</v>
      </c>
      <c r="G25">
        <v>0.50946355673768895</v>
      </c>
      <c r="H25">
        <v>1.05749401183054</v>
      </c>
      <c r="I25">
        <v>0.173551426244926</v>
      </c>
      <c r="J25">
        <v>1.07226637103366</v>
      </c>
      <c r="O25" s="96"/>
      <c r="P25" s="96"/>
      <c r="Q25" s="96"/>
      <c r="R25" s="96"/>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839</v>
      </c>
      <c r="D26">
        <v>21.125724685809999</v>
      </c>
      <c r="E26">
        <v>1.69371241132363E-2</v>
      </c>
      <c r="F26">
        <v>2</v>
      </c>
      <c r="G26">
        <v>8.0172985140778794E-2</v>
      </c>
      <c r="H26">
        <v>1.0297963126754901</v>
      </c>
      <c r="I26">
        <v>0.16900579748648001</v>
      </c>
      <c r="J26">
        <v>1.04418175681673</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840</v>
      </c>
      <c r="D27">
        <v>22.3742124465169</v>
      </c>
      <c r="E27">
        <v>0.11704666523497199</v>
      </c>
      <c r="F27">
        <v>3</v>
      </c>
      <c r="G27">
        <v>0.52313200080118905</v>
      </c>
      <c r="H27">
        <v>1.0906551997204399</v>
      </c>
      <c r="I27">
        <v>0.17899369957213501</v>
      </c>
      <c r="J27">
        <v>1.1058907946238401</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841</v>
      </c>
      <c r="D28" t="s">
        <v>5</v>
      </c>
      <c r="E28" t="s">
        <v>5</v>
      </c>
      <c r="F28" t="s">
        <v>5</v>
      </c>
      <c r="G28" t="s">
        <v>5</v>
      </c>
      <c r="H28" t="s">
        <v>5</v>
      </c>
      <c r="I28" t="s">
        <v>5</v>
      </c>
      <c r="J28" t="s">
        <v>5</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842</v>
      </c>
      <c r="D29">
        <v>20.988451538048501</v>
      </c>
      <c r="E29">
        <v>0.13411238831880801</v>
      </c>
      <c r="F29">
        <v>3</v>
      </c>
      <c r="G29">
        <v>0.63898181376403795</v>
      </c>
      <c r="H29">
        <v>1.0231047845269099</v>
      </c>
      <c r="I29">
        <v>0.167907612304388</v>
      </c>
      <c r="J29">
        <v>1.03739675328549</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843</v>
      </c>
      <c r="D30" t="s">
        <v>5</v>
      </c>
      <c r="E30" t="s">
        <v>5</v>
      </c>
      <c r="F30" t="s">
        <v>5</v>
      </c>
      <c r="G30" t="s">
        <v>5</v>
      </c>
      <c r="H30" t="s">
        <v>5</v>
      </c>
      <c r="I30" t="s">
        <v>5</v>
      </c>
      <c r="J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844</v>
      </c>
      <c r="D31">
        <v>20.7844284754249</v>
      </c>
      <c r="E31">
        <v>0.23893787261733099</v>
      </c>
      <c r="F31">
        <v>3</v>
      </c>
      <c r="G31">
        <v>1.14960039868234</v>
      </c>
      <c r="H31">
        <v>1.01315945953971</v>
      </c>
      <c r="I31">
        <v>0.16627542780339899</v>
      </c>
      <c r="J31">
        <v>1.02731249993419</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845</v>
      </c>
      <c r="D32">
        <v>22.1905811833863</v>
      </c>
      <c r="E32">
        <v>0.125654107306472</v>
      </c>
      <c r="F32">
        <v>3</v>
      </c>
      <c r="G32">
        <v>0.56624973572367199</v>
      </c>
      <c r="H32">
        <v>1.0817038950681099</v>
      </c>
      <c r="I32">
        <v>0.17752464946709001</v>
      </c>
      <c r="J32">
        <v>1.0968144472893</v>
      </c>
    </row>
    <row r="33" spans="1:10" x14ac:dyDescent="0.2">
      <c r="A33">
        <v>32</v>
      </c>
      <c r="B33" s="20" t="s">
        <v>846</v>
      </c>
      <c r="D33">
        <v>20.9499776831445</v>
      </c>
      <c r="E33">
        <v>7.8574950826512294E-2</v>
      </c>
      <c r="F33">
        <v>3</v>
      </c>
      <c r="G33">
        <v>0.37505983068292498</v>
      </c>
      <c r="H33">
        <v>1.02122933483211</v>
      </c>
      <c r="I33">
        <v>0.16759982146515601</v>
      </c>
      <c r="J33">
        <v>1.03549510503424</v>
      </c>
    </row>
    <row r="34" spans="1:10" x14ac:dyDescent="0.2">
      <c r="A34">
        <v>33</v>
      </c>
      <c r="B34" s="20" t="s">
        <v>847</v>
      </c>
      <c r="D34">
        <v>21.195840860742098</v>
      </c>
      <c r="E34">
        <v>6.9222621541586093E-2</v>
      </c>
      <c r="F34">
        <v>3</v>
      </c>
      <c r="G34">
        <v>0.32658587123947003</v>
      </c>
      <c r="H34">
        <v>1.03321420150429</v>
      </c>
      <c r="I34">
        <v>0.16956672688593699</v>
      </c>
      <c r="J34">
        <v>1.04764739086294</v>
      </c>
    </row>
    <row r="35" spans="1:10" x14ac:dyDescent="0.2">
      <c r="A35">
        <v>34</v>
      </c>
      <c r="B35" s="20" t="s">
        <v>848</v>
      </c>
      <c r="D35">
        <v>21.091039657697301</v>
      </c>
      <c r="E35">
        <v>0.16547300979806301</v>
      </c>
      <c r="F35">
        <v>2</v>
      </c>
      <c r="G35">
        <v>0.78456544809383999</v>
      </c>
      <c r="H35">
        <v>1.0281055534429999</v>
      </c>
      <c r="I35">
        <v>0.168728317261579</v>
      </c>
      <c r="J35">
        <v>1.0424673790082299</v>
      </c>
    </row>
    <row r="36" spans="1:10" x14ac:dyDescent="0.2">
      <c r="A36">
        <v>35</v>
      </c>
      <c r="B36" s="20" t="s">
        <v>849</v>
      </c>
      <c r="D36">
        <v>21.0244970907561</v>
      </c>
      <c r="E36">
        <v>0.16930787932128999</v>
      </c>
      <c r="F36">
        <v>3</v>
      </c>
      <c r="G36">
        <v>0.80528860495659504</v>
      </c>
      <c r="H36">
        <v>1.0248618640031799</v>
      </c>
      <c r="I36">
        <v>0.168195976726049</v>
      </c>
      <c r="J36">
        <v>1.0391783777793899</v>
      </c>
    </row>
    <row r="37" spans="1:10" x14ac:dyDescent="0.2">
      <c r="A37">
        <v>36</v>
      </c>
      <c r="B37" s="20" t="s">
        <v>850</v>
      </c>
      <c r="D37">
        <v>20.8738026263756</v>
      </c>
      <c r="E37">
        <v>6.8336742646725401E-2</v>
      </c>
      <c r="F37">
        <v>3</v>
      </c>
      <c r="G37">
        <v>0.32738041970549703</v>
      </c>
      <c r="H37">
        <v>1.0175160992510699</v>
      </c>
      <c r="I37">
        <v>0.166990421011005</v>
      </c>
      <c r="J37">
        <v>1.03172999847408</v>
      </c>
    </row>
    <row r="38" spans="1:10" x14ac:dyDescent="0.2">
      <c r="A38">
        <v>37</v>
      </c>
      <c r="B38" s="20" t="s">
        <v>851</v>
      </c>
      <c r="D38" t="s">
        <v>5</v>
      </c>
      <c r="E38" t="s">
        <v>5</v>
      </c>
      <c r="F38" t="s">
        <v>5</v>
      </c>
      <c r="G38" t="s">
        <v>5</v>
      </c>
      <c r="H38" t="s">
        <v>5</v>
      </c>
      <c r="I38" t="s">
        <v>5</v>
      </c>
      <c r="J38" t="s">
        <v>5</v>
      </c>
    </row>
    <row r="39" spans="1:10" x14ac:dyDescent="0.2">
      <c r="A39">
        <v>38</v>
      </c>
      <c r="B39" s="20" t="s">
        <v>852</v>
      </c>
      <c r="D39">
        <v>22.503523155371699</v>
      </c>
      <c r="E39">
        <v>0.20079273632035199</v>
      </c>
      <c r="F39">
        <v>3</v>
      </c>
      <c r="G39">
        <v>0.89227244522563598</v>
      </c>
      <c r="H39">
        <v>1.09695859016733</v>
      </c>
      <c r="I39">
        <v>0.18002818524297401</v>
      </c>
      <c r="J39">
        <v>1.1122822384751301</v>
      </c>
    </row>
    <row r="40" spans="1:10" x14ac:dyDescent="0.2">
      <c r="A40">
        <v>39</v>
      </c>
      <c r="B40" s="20" t="s">
        <v>853</v>
      </c>
      <c r="D40">
        <v>21.191780341859602</v>
      </c>
      <c r="E40">
        <v>0.242295444237975</v>
      </c>
      <c r="F40">
        <v>3</v>
      </c>
      <c r="G40">
        <v>1.1433463367840599</v>
      </c>
      <c r="H40">
        <v>1.03301626711695</v>
      </c>
      <c r="I40">
        <v>0.16953424273487699</v>
      </c>
      <c r="J40">
        <v>1.0474466914879601</v>
      </c>
    </row>
    <row r="41" spans="1:10" x14ac:dyDescent="0.2">
      <c r="A41">
        <v>40</v>
      </c>
      <c r="B41" s="20" t="s">
        <v>854</v>
      </c>
      <c r="D41">
        <v>22.643724739303</v>
      </c>
      <c r="E41">
        <v>0.16680419233434299</v>
      </c>
      <c r="F41">
        <v>2</v>
      </c>
      <c r="G41">
        <v>0.73664644070160001</v>
      </c>
      <c r="H41">
        <v>1.1037928681062401</v>
      </c>
      <c r="I41">
        <v>0.18114979791442401</v>
      </c>
      <c r="J41">
        <v>1.11921198589896</v>
      </c>
    </row>
    <row r="42" spans="1:10" x14ac:dyDescent="0.2">
      <c r="A42">
        <v>41</v>
      </c>
      <c r="B42" s="20" t="s">
        <v>855</v>
      </c>
      <c r="D42" t="s">
        <v>5</v>
      </c>
      <c r="E42" t="s">
        <v>5</v>
      </c>
      <c r="F42" t="s">
        <v>5</v>
      </c>
      <c r="G42" t="s">
        <v>5</v>
      </c>
      <c r="H42" t="s">
        <v>5</v>
      </c>
      <c r="I42" t="s">
        <v>5</v>
      </c>
      <c r="J42" t="s">
        <v>5</v>
      </c>
    </row>
    <row r="43" spans="1:10" x14ac:dyDescent="0.2">
      <c r="A43">
        <v>42</v>
      </c>
      <c r="B43" s="20" t="s">
        <v>856</v>
      </c>
      <c r="D43" t="s">
        <v>5</v>
      </c>
      <c r="E43" t="s">
        <v>5</v>
      </c>
      <c r="F43" t="s">
        <v>5</v>
      </c>
      <c r="G43" t="s">
        <v>5</v>
      </c>
      <c r="H43" t="s">
        <v>5</v>
      </c>
      <c r="I43" t="s">
        <v>5</v>
      </c>
      <c r="J43" t="s">
        <v>5</v>
      </c>
    </row>
    <row r="44" spans="1:10" x14ac:dyDescent="0.2">
      <c r="A44">
        <v>43</v>
      </c>
      <c r="B44" s="20" t="s">
        <v>857</v>
      </c>
      <c r="D44">
        <v>21.525076764507201</v>
      </c>
      <c r="E44">
        <v>0.12722872044974501</v>
      </c>
      <c r="F44">
        <v>3</v>
      </c>
      <c r="G44">
        <v>0.59107208695084801</v>
      </c>
      <c r="H44">
        <v>1.04926316194187</v>
      </c>
      <c r="I44">
        <v>0.172200614116057</v>
      </c>
      <c r="J44">
        <v>1.0639205426489</v>
      </c>
    </row>
    <row r="45" spans="1:10" x14ac:dyDescent="0.2">
      <c r="A45">
        <v>44</v>
      </c>
      <c r="B45" s="20" t="s">
        <v>858</v>
      </c>
      <c r="D45">
        <v>22.316323702192701</v>
      </c>
      <c r="E45">
        <v>7.3708176308436499E-2</v>
      </c>
      <c r="F45">
        <v>3</v>
      </c>
      <c r="G45">
        <v>0.33028816615164203</v>
      </c>
      <c r="H45">
        <v>1.0878333502294999</v>
      </c>
      <c r="I45">
        <v>0.17853058961754201</v>
      </c>
      <c r="J45">
        <v>1.1030295261160199</v>
      </c>
    </row>
    <row r="46" spans="1:10" x14ac:dyDescent="0.2">
      <c r="A46">
        <v>45</v>
      </c>
      <c r="B46" s="20" t="s">
        <v>859</v>
      </c>
      <c r="D46">
        <v>24.5323651954896</v>
      </c>
      <c r="E46">
        <v>7.1845252982532096E-2</v>
      </c>
      <c r="F46">
        <v>3</v>
      </c>
      <c r="G46">
        <v>0.29285905541525697</v>
      </c>
      <c r="H46">
        <v>1.1958566910839701</v>
      </c>
      <c r="I46">
        <v>0.196258921563917</v>
      </c>
      <c r="J46">
        <v>1.2125618680386601</v>
      </c>
    </row>
    <row r="47" spans="1:10" x14ac:dyDescent="0.2">
      <c r="A47">
        <v>46</v>
      </c>
      <c r="B47" s="20" t="s">
        <v>860</v>
      </c>
      <c r="D47">
        <v>21.419437466708001</v>
      </c>
      <c r="E47">
        <v>0.16345870421265099</v>
      </c>
      <c r="F47">
        <v>3</v>
      </c>
      <c r="G47">
        <v>0.76313257277046798</v>
      </c>
      <c r="H47">
        <v>1.04411366004476</v>
      </c>
      <c r="I47">
        <v>0.17135549973366401</v>
      </c>
      <c r="J47">
        <v>1.05869910626244</v>
      </c>
    </row>
    <row r="48" spans="1:10" x14ac:dyDescent="0.2">
      <c r="A48">
        <v>47</v>
      </c>
      <c r="B48" s="20" t="s">
        <v>861</v>
      </c>
      <c r="D48">
        <v>22.497426963273899</v>
      </c>
      <c r="E48">
        <v>0.174729260308222</v>
      </c>
      <c r="F48">
        <v>3</v>
      </c>
      <c r="G48">
        <v>0.77666330729047495</v>
      </c>
      <c r="H48">
        <v>1.09666142468605</v>
      </c>
      <c r="I48">
        <v>0.179979415706191</v>
      </c>
      <c r="J48">
        <v>1.11198092182592</v>
      </c>
    </row>
    <row r="49" spans="1:10" x14ac:dyDescent="0.2">
      <c r="A49">
        <v>48</v>
      </c>
      <c r="B49" s="20" t="s">
        <v>862</v>
      </c>
      <c r="D49">
        <v>22.866919653690601</v>
      </c>
      <c r="E49">
        <v>2.60226405337021E-2</v>
      </c>
      <c r="F49">
        <v>3</v>
      </c>
      <c r="G49">
        <v>0.11380037594832799</v>
      </c>
      <c r="H49">
        <v>1.1146727457559999</v>
      </c>
      <c r="I49">
        <v>0.182935357229525</v>
      </c>
      <c r="J49">
        <v>1.13024384687811</v>
      </c>
    </row>
    <row r="50" spans="1:10" x14ac:dyDescent="0.2">
      <c r="A50">
        <v>49</v>
      </c>
      <c r="B50" s="20" t="s">
        <v>863</v>
      </c>
      <c r="D50">
        <v>21.1076456810484</v>
      </c>
      <c r="E50">
        <v>0.19061948844318999</v>
      </c>
      <c r="F50">
        <v>3</v>
      </c>
      <c r="G50">
        <v>0.90308266172166496</v>
      </c>
      <c r="H50">
        <v>1.02891503202276</v>
      </c>
      <c r="I50">
        <v>0.168861165448387</v>
      </c>
      <c r="J50">
        <v>1.04328816536677</v>
      </c>
    </row>
    <row r="51" spans="1:10" x14ac:dyDescent="0.2">
      <c r="A51">
        <v>50</v>
      </c>
      <c r="B51" s="20" t="s">
        <v>864</v>
      </c>
      <c r="D51">
        <v>22.319465291389701</v>
      </c>
      <c r="E51">
        <v>0.163973994524652</v>
      </c>
      <c r="F51">
        <v>3</v>
      </c>
      <c r="G51">
        <v>0.73466811316447</v>
      </c>
      <c r="H51">
        <v>1.08798649039482</v>
      </c>
      <c r="I51">
        <v>0.17855572233111799</v>
      </c>
      <c r="J51">
        <v>1.1031848055289499</v>
      </c>
    </row>
    <row r="52" spans="1:10" x14ac:dyDescent="0.2">
      <c r="A52">
        <v>51</v>
      </c>
      <c r="B52" s="20" t="s">
        <v>865</v>
      </c>
      <c r="D52">
        <v>23.163714930096202</v>
      </c>
      <c r="E52">
        <v>0.10138492520844999</v>
      </c>
      <c r="F52">
        <v>3</v>
      </c>
      <c r="G52">
        <v>0.43768853793275903</v>
      </c>
      <c r="H52">
        <v>1.1291403527047601</v>
      </c>
      <c r="I52">
        <v>0.18530971944076899</v>
      </c>
      <c r="J52">
        <v>1.14491355491138</v>
      </c>
    </row>
    <row r="53" spans="1:10" x14ac:dyDescent="0.2">
      <c r="A53">
        <v>52</v>
      </c>
      <c r="B53" s="20" t="s">
        <v>866</v>
      </c>
      <c r="D53">
        <v>21.314232897487098</v>
      </c>
      <c r="E53">
        <v>0.102828778095983</v>
      </c>
      <c r="F53">
        <v>2</v>
      </c>
      <c r="G53">
        <v>0.48244184339426099</v>
      </c>
      <c r="H53">
        <v>1.03898534946268</v>
      </c>
      <c r="I53">
        <v>0.170513863179897</v>
      </c>
      <c r="J53">
        <v>1.0534991572169901</v>
      </c>
    </row>
    <row r="54" spans="1:10" x14ac:dyDescent="0.2">
      <c r="A54">
        <v>53</v>
      </c>
      <c r="B54" s="20" t="s">
        <v>867</v>
      </c>
      <c r="D54" t="s">
        <v>5</v>
      </c>
      <c r="E54" t="s">
        <v>5</v>
      </c>
      <c r="F54" t="s">
        <v>5</v>
      </c>
      <c r="G54" t="s">
        <v>5</v>
      </c>
      <c r="H54" t="s">
        <v>5</v>
      </c>
      <c r="I54" t="s">
        <v>5</v>
      </c>
      <c r="J54" t="s">
        <v>5</v>
      </c>
    </row>
    <row r="55" spans="1:10" x14ac:dyDescent="0.2">
      <c r="A55">
        <v>54</v>
      </c>
      <c r="B55" s="20" t="s">
        <v>868</v>
      </c>
      <c r="D55">
        <v>21.481934348631</v>
      </c>
      <c r="E55">
        <v>0.246354126135749</v>
      </c>
      <c r="F55">
        <v>3</v>
      </c>
      <c r="G55">
        <v>1.1467967555326199</v>
      </c>
      <c r="H55">
        <v>1.04716013819002</v>
      </c>
      <c r="I55">
        <v>0.171855474789048</v>
      </c>
      <c r="J55">
        <v>1.06178814131011</v>
      </c>
    </row>
    <row r="56" spans="1:10" x14ac:dyDescent="0.2">
      <c r="A56">
        <v>55</v>
      </c>
      <c r="B56" s="20" t="s">
        <v>869</v>
      </c>
      <c r="D56">
        <v>23.637123041312901</v>
      </c>
      <c r="E56">
        <v>0.15232300622793399</v>
      </c>
      <c r="F56">
        <v>3</v>
      </c>
      <c r="G56">
        <v>0.64442278343986503</v>
      </c>
      <c r="H56">
        <v>1.15221714342187</v>
      </c>
      <c r="I56">
        <v>0.18909698433050301</v>
      </c>
      <c r="J56">
        <v>1.1683127102356801</v>
      </c>
    </row>
    <row r="57" spans="1:10" x14ac:dyDescent="0.2">
      <c r="A57">
        <v>56</v>
      </c>
      <c r="B57" s="20" t="s">
        <v>870</v>
      </c>
      <c r="D57">
        <v>23.525996297861798</v>
      </c>
      <c r="E57">
        <v>6.3970068327959304E-2</v>
      </c>
      <c r="F57">
        <v>3</v>
      </c>
      <c r="G57">
        <v>0.27191226045450501</v>
      </c>
      <c r="H57">
        <v>1.14680015004779</v>
      </c>
      <c r="I57">
        <v>0.188207970382895</v>
      </c>
      <c r="J57">
        <v>1.1628200457268001</v>
      </c>
    </row>
    <row r="58" spans="1:10" x14ac:dyDescent="0.2">
      <c r="A58">
        <v>57</v>
      </c>
      <c r="B58" s="20" t="s">
        <v>871</v>
      </c>
      <c r="D58">
        <v>21.4390004057156</v>
      </c>
      <c r="E58">
        <v>2.1256704511656399E-2</v>
      </c>
      <c r="F58">
        <v>3</v>
      </c>
      <c r="G58">
        <v>9.9149699656656806E-2</v>
      </c>
      <c r="H58">
        <v>1.04506727667826</v>
      </c>
      <c r="I58">
        <v>0.17151200324572399</v>
      </c>
      <c r="J58">
        <v>1.0596660441699</v>
      </c>
    </row>
    <row r="59" spans="1:10" x14ac:dyDescent="0.2">
      <c r="A59">
        <v>58</v>
      </c>
      <c r="B59" s="20" t="s">
        <v>872</v>
      </c>
      <c r="D59">
        <v>20.9548643467032</v>
      </c>
      <c r="E59">
        <v>7.2407584565217994E-2</v>
      </c>
      <c r="F59">
        <v>3</v>
      </c>
      <c r="G59">
        <v>0.34554069817498001</v>
      </c>
      <c r="H59">
        <v>1.0214675405357601</v>
      </c>
      <c r="I59">
        <v>0.167638914773625</v>
      </c>
      <c r="J59">
        <v>1.03573663828413</v>
      </c>
    </row>
    <row r="60" spans="1:10" x14ac:dyDescent="0.2">
      <c r="A60">
        <v>59</v>
      </c>
      <c r="B60" s="20" t="s">
        <v>873</v>
      </c>
      <c r="D60">
        <v>23.782540902376699</v>
      </c>
      <c r="E60">
        <v>7.3804945612296502E-2</v>
      </c>
      <c r="F60">
        <v>3</v>
      </c>
      <c r="G60">
        <v>0.31033246580024099</v>
      </c>
      <c r="H60">
        <v>1.1593056944348099</v>
      </c>
      <c r="I60">
        <v>0.19026032721901401</v>
      </c>
      <c r="J60">
        <v>1.1755002827282801</v>
      </c>
    </row>
    <row r="61" spans="1:10" x14ac:dyDescent="0.2">
      <c r="A61">
        <v>60</v>
      </c>
      <c r="B61" s="20" t="s">
        <v>874</v>
      </c>
      <c r="D61">
        <v>21.966260406510301</v>
      </c>
      <c r="E61">
        <v>0.186023691035264</v>
      </c>
      <c r="F61">
        <v>2</v>
      </c>
      <c r="G61">
        <v>0.84686099314442598</v>
      </c>
      <c r="H61">
        <v>1.0707691360329099</v>
      </c>
      <c r="I61">
        <v>0.175730083252083</v>
      </c>
      <c r="J61">
        <v>1.0857269382749399</v>
      </c>
    </row>
    <row r="62" spans="1:10" x14ac:dyDescent="0.2">
      <c r="A62">
        <v>61</v>
      </c>
      <c r="B62" s="20" t="s">
        <v>875</v>
      </c>
      <c r="D62">
        <v>21.392029502594301</v>
      </c>
      <c r="E62">
        <v>6.6780442808129406E-2</v>
      </c>
      <c r="F62">
        <v>3</v>
      </c>
      <c r="G62">
        <v>0.31217441430711701</v>
      </c>
      <c r="H62">
        <v>1.0427776291723501</v>
      </c>
      <c r="I62">
        <v>0.17113623602075401</v>
      </c>
      <c r="J62">
        <v>1.0573444120900599</v>
      </c>
    </row>
    <row r="63" spans="1:10" x14ac:dyDescent="0.2">
      <c r="A63">
        <v>62</v>
      </c>
      <c r="B63" s="20" t="s">
        <v>876</v>
      </c>
      <c r="D63">
        <v>20.7227321902241</v>
      </c>
      <c r="E63">
        <v>0.17358653925553799</v>
      </c>
      <c r="F63">
        <v>3</v>
      </c>
      <c r="G63">
        <v>0.83766241662586605</v>
      </c>
      <c r="H63">
        <v>1.0101520073481101</v>
      </c>
      <c r="I63">
        <v>0.165781857521793</v>
      </c>
      <c r="J63">
        <v>1.0242630360020399</v>
      </c>
    </row>
    <row r="64" spans="1:10" x14ac:dyDescent="0.2">
      <c r="A64">
        <v>63</v>
      </c>
      <c r="B64" s="20" t="s">
        <v>877</v>
      </c>
      <c r="D64">
        <v>23.421969398128599</v>
      </c>
      <c r="E64">
        <v>0.159075674664826</v>
      </c>
      <c r="F64">
        <v>2</v>
      </c>
      <c r="G64">
        <v>0.67917292504675497</v>
      </c>
      <c r="H64">
        <v>1.1417292462394</v>
      </c>
      <c r="I64">
        <v>0.187375755185029</v>
      </c>
      <c r="J64">
        <v>1.1576783053824999</v>
      </c>
    </row>
    <row r="65" spans="1:10" x14ac:dyDescent="0.2">
      <c r="A65">
        <v>64</v>
      </c>
      <c r="B65" s="20" t="s">
        <v>878</v>
      </c>
      <c r="D65">
        <v>20.819569343934798</v>
      </c>
      <c r="E65">
        <v>0.14150892899237999</v>
      </c>
      <c r="F65">
        <v>3</v>
      </c>
      <c r="G65">
        <v>0.67969191223258796</v>
      </c>
      <c r="H65">
        <v>1.01487243920568</v>
      </c>
      <c r="I65">
        <v>0.16655655475147799</v>
      </c>
      <c r="J65">
        <v>1.0290494085781501</v>
      </c>
    </row>
    <row r="66" spans="1:10" x14ac:dyDescent="0.2">
      <c r="A66">
        <v>65</v>
      </c>
      <c r="B66" s="20" t="s">
        <v>879</v>
      </c>
      <c r="D66" t="s">
        <v>5</v>
      </c>
      <c r="E66" t="s">
        <v>5</v>
      </c>
      <c r="F66" t="s">
        <v>5</v>
      </c>
      <c r="G66" t="s">
        <v>5</v>
      </c>
      <c r="H66" t="s">
        <v>5</v>
      </c>
      <c r="I66" t="s">
        <v>5</v>
      </c>
      <c r="J66" t="s">
        <v>5</v>
      </c>
    </row>
    <row r="67" spans="1:10" x14ac:dyDescent="0.2">
      <c r="A67">
        <v>66</v>
      </c>
      <c r="B67" s="20" t="s">
        <v>880</v>
      </c>
      <c r="D67">
        <v>21.250703352493002</v>
      </c>
      <c r="E67">
        <v>0.100206652426187</v>
      </c>
      <c r="F67">
        <v>2</v>
      </c>
      <c r="G67">
        <v>0.47154510965601398</v>
      </c>
      <c r="H67">
        <v>1.03588853303845</v>
      </c>
      <c r="I67">
        <v>0.17000562681994399</v>
      </c>
      <c r="J67">
        <v>1.0503590807042</v>
      </c>
    </row>
    <row r="68" spans="1:10" x14ac:dyDescent="0.2">
      <c r="A68">
        <v>67</v>
      </c>
      <c r="B68" s="20" t="s">
        <v>881</v>
      </c>
      <c r="D68">
        <v>21.041667847469501</v>
      </c>
      <c r="E68">
        <v>7.2187431981679095E-2</v>
      </c>
      <c r="F68">
        <v>3</v>
      </c>
      <c r="G68">
        <v>0.34306896442318102</v>
      </c>
      <c r="H68">
        <v>1.02569887112186</v>
      </c>
      <c r="I68">
        <v>0.16833334277975601</v>
      </c>
      <c r="J68">
        <v>1.04002707722888</v>
      </c>
    </row>
    <row r="69" spans="1:10" x14ac:dyDescent="0.2">
      <c r="A69">
        <v>68</v>
      </c>
      <c r="B69" s="20" t="s">
        <v>882</v>
      </c>
      <c r="D69">
        <v>22.201830826950701</v>
      </c>
      <c r="E69">
        <v>0.176831427975955</v>
      </c>
      <c r="F69">
        <v>2</v>
      </c>
      <c r="G69">
        <v>0.79647227903971096</v>
      </c>
      <c r="H69">
        <v>1.08225227111834</v>
      </c>
      <c r="I69">
        <v>0.177614646615605</v>
      </c>
      <c r="J69">
        <v>1.09737048372144</v>
      </c>
    </row>
    <row r="70" spans="1:10" x14ac:dyDescent="0.2">
      <c r="A70">
        <v>69</v>
      </c>
      <c r="B70" s="20" t="s">
        <v>883</v>
      </c>
      <c r="D70">
        <v>23.4300803529642</v>
      </c>
      <c r="E70">
        <v>9.22271224583395E-2</v>
      </c>
      <c r="F70">
        <v>3</v>
      </c>
      <c r="G70">
        <v>0.39362700028756697</v>
      </c>
      <c r="H70">
        <v>1.14212462351077</v>
      </c>
      <c r="I70">
        <v>0.18744064282371301</v>
      </c>
      <c r="J70">
        <v>1.1580792057632201</v>
      </c>
    </row>
    <row r="71" spans="1:10" x14ac:dyDescent="0.2">
      <c r="A71">
        <v>70</v>
      </c>
      <c r="B71" s="20" t="s">
        <v>884</v>
      </c>
      <c r="D71">
        <v>22.555532085324302</v>
      </c>
      <c r="E71">
        <v>0.14938257466773899</v>
      </c>
      <c r="F71">
        <v>3</v>
      </c>
      <c r="G71">
        <v>0.66228796599719597</v>
      </c>
      <c r="H71">
        <v>1.09949382174342</v>
      </c>
      <c r="I71">
        <v>0.18044425668259401</v>
      </c>
      <c r="J71">
        <v>1.1148528852413699</v>
      </c>
    </row>
    <row r="72" spans="1:10" x14ac:dyDescent="0.2">
      <c r="A72">
        <v>71</v>
      </c>
      <c r="B72" s="20" t="s">
        <v>885</v>
      </c>
      <c r="D72">
        <v>26.1278689819103</v>
      </c>
      <c r="E72">
        <v>0.18242074493950899</v>
      </c>
      <c r="F72">
        <v>3</v>
      </c>
      <c r="G72">
        <v>0.698184551774233</v>
      </c>
      <c r="H72">
        <v>1.27363124985304</v>
      </c>
      <c r="I72">
        <v>0.209022951855283</v>
      </c>
      <c r="J72">
        <v>1.2914228761929201</v>
      </c>
    </row>
    <row r="73" spans="1:10" x14ac:dyDescent="0.2">
      <c r="A73">
        <v>72</v>
      </c>
      <c r="B73" s="20" t="s">
        <v>886</v>
      </c>
      <c r="D73">
        <v>20.9763399116801</v>
      </c>
      <c r="E73">
        <v>5.3537275455084E-2</v>
      </c>
      <c r="F73">
        <v>3</v>
      </c>
      <c r="G73">
        <v>0.255226963714834</v>
      </c>
      <c r="H73">
        <v>1.0225143901920299</v>
      </c>
      <c r="I73">
        <v>0.16781071929344099</v>
      </c>
      <c r="J73">
        <v>1.0367981116063301</v>
      </c>
    </row>
    <row r="74" spans="1:10" x14ac:dyDescent="0.2">
      <c r="A74">
        <v>73</v>
      </c>
      <c r="B74" s="20" t="s">
        <v>887</v>
      </c>
      <c r="D74">
        <v>21.984892784314798</v>
      </c>
      <c r="E74">
        <v>0.13571651979232799</v>
      </c>
      <c r="F74">
        <v>2</v>
      </c>
      <c r="G74">
        <v>0.61731717831780997</v>
      </c>
      <c r="H74">
        <v>1.0716773914534801</v>
      </c>
      <c r="I74">
        <v>0.17587914227451901</v>
      </c>
      <c r="J74">
        <v>1.0866478813090299</v>
      </c>
    </row>
    <row r="75" spans="1:10" x14ac:dyDescent="0.2">
      <c r="A75">
        <v>74</v>
      </c>
      <c r="B75" s="20" t="s">
        <v>888</v>
      </c>
      <c r="D75">
        <v>21.483663753971001</v>
      </c>
      <c r="E75">
        <v>4.71471977876999E-2</v>
      </c>
      <c r="F75">
        <v>3</v>
      </c>
      <c r="G75">
        <v>0.219456040308699</v>
      </c>
      <c r="H75">
        <v>1.0472444399249301</v>
      </c>
      <c r="I75">
        <v>0.171869310031768</v>
      </c>
      <c r="J75">
        <v>1.0618736206739201</v>
      </c>
    </row>
    <row r="76" spans="1:10" x14ac:dyDescent="0.2">
      <c r="A76">
        <v>75</v>
      </c>
      <c r="B76" s="20" t="s">
        <v>889</v>
      </c>
      <c r="D76">
        <v>20.614690690117001</v>
      </c>
      <c r="E76">
        <v>4.3612234133436803E-2</v>
      </c>
      <c r="F76">
        <v>3</v>
      </c>
      <c r="G76">
        <v>0.21155900318380699</v>
      </c>
      <c r="H76">
        <v>1.00488540749977</v>
      </c>
      <c r="I76">
        <v>0.164917525520936</v>
      </c>
      <c r="J76">
        <v>1.01892286589811</v>
      </c>
    </row>
    <row r="77" spans="1:10" x14ac:dyDescent="0.2">
      <c r="A77">
        <v>76</v>
      </c>
      <c r="B77" s="20" t="s">
        <v>890</v>
      </c>
      <c r="D77">
        <v>20.8013988954119</v>
      </c>
      <c r="E77">
        <v>2.2487628124261898E-2</v>
      </c>
      <c r="F77">
        <v>2</v>
      </c>
      <c r="G77">
        <v>0.108106326104933</v>
      </c>
      <c r="H77">
        <v>1.01398670102785</v>
      </c>
      <c r="I77">
        <v>0.166411191163295</v>
      </c>
      <c r="J77">
        <v>1.02815129733497</v>
      </c>
    </row>
    <row r="78" spans="1:10" x14ac:dyDescent="0.2">
      <c r="A78">
        <v>77</v>
      </c>
      <c r="B78" s="20" t="s">
        <v>891</v>
      </c>
      <c r="D78" t="s">
        <v>5</v>
      </c>
      <c r="E78" t="s">
        <v>5</v>
      </c>
      <c r="F78" t="s">
        <v>5</v>
      </c>
      <c r="G78" t="s">
        <v>5</v>
      </c>
      <c r="H78" t="s">
        <v>5</v>
      </c>
      <c r="I78" t="s">
        <v>5</v>
      </c>
      <c r="J78" t="s">
        <v>5</v>
      </c>
    </row>
    <row r="79" spans="1:10" x14ac:dyDescent="0.2">
      <c r="A79">
        <v>78</v>
      </c>
      <c r="B79" s="20" t="s">
        <v>892</v>
      </c>
      <c r="D79">
        <v>21.204309743158401</v>
      </c>
      <c r="E79">
        <v>6.7800943273473996E-2</v>
      </c>
      <c r="F79">
        <v>3</v>
      </c>
      <c r="G79">
        <v>0.31975076809727299</v>
      </c>
      <c r="H79">
        <v>1.0336270263429399</v>
      </c>
      <c r="I79">
        <v>0.16963447794526701</v>
      </c>
      <c r="J79">
        <v>1.04806598253974</v>
      </c>
    </row>
    <row r="80" spans="1:10" x14ac:dyDescent="0.2">
      <c r="A80">
        <v>79</v>
      </c>
      <c r="B80" s="20" t="s">
        <v>893</v>
      </c>
      <c r="D80">
        <v>21.236752332803199</v>
      </c>
      <c r="E80">
        <v>7.3660145347560602E-2</v>
      </c>
      <c r="F80">
        <v>3</v>
      </c>
      <c r="G80">
        <v>0.34685221258517002</v>
      </c>
      <c r="H80">
        <v>1.03520847548548</v>
      </c>
      <c r="I80">
        <v>0.16989401866242601</v>
      </c>
      <c r="J80">
        <v>1.0496695232823501</v>
      </c>
    </row>
    <row r="81" spans="1:10" x14ac:dyDescent="0.2">
      <c r="A81">
        <v>80</v>
      </c>
      <c r="B81" s="20" t="s">
        <v>894</v>
      </c>
      <c r="D81">
        <v>20.422116254516698</v>
      </c>
      <c r="E81">
        <v>0.17306265595287601</v>
      </c>
      <c r="F81">
        <v>2</v>
      </c>
      <c r="G81">
        <v>0.84742763088815698</v>
      </c>
      <c r="H81">
        <v>0.99549815822685195</v>
      </c>
      <c r="I81">
        <v>0.16337693003613299</v>
      </c>
      <c r="J81">
        <v>1.0094044841396701</v>
      </c>
    </row>
    <row r="82" spans="1:10" x14ac:dyDescent="0.2">
      <c r="A82">
        <v>81</v>
      </c>
      <c r="B82" s="20" t="s">
        <v>895</v>
      </c>
      <c r="D82">
        <v>21.6798883438953</v>
      </c>
      <c r="E82">
        <v>0.11366665630403799</v>
      </c>
      <c r="F82">
        <v>2</v>
      </c>
      <c r="G82">
        <v>0.52429539534988101</v>
      </c>
      <c r="H82">
        <v>1.05680961992067</v>
      </c>
      <c r="I82">
        <v>0.173439106751162</v>
      </c>
      <c r="J82">
        <v>1.0715724187073601</v>
      </c>
    </row>
    <row r="83" spans="1:10" x14ac:dyDescent="0.2">
      <c r="A83">
        <v>82</v>
      </c>
      <c r="B83" s="20" t="s">
        <v>896</v>
      </c>
      <c r="D83">
        <v>21.334655164337399</v>
      </c>
      <c r="E83">
        <v>9.0795148032828593E-2</v>
      </c>
      <c r="F83">
        <v>2</v>
      </c>
      <c r="G83">
        <v>0.425575887369391</v>
      </c>
      <c r="H83">
        <v>1.0399808549618701</v>
      </c>
      <c r="I83">
        <v>0.170677241314699</v>
      </c>
      <c r="J83">
        <v>1.0545085691446401</v>
      </c>
    </row>
    <row r="84" spans="1:10" x14ac:dyDescent="0.2">
      <c r="A84">
        <v>83</v>
      </c>
      <c r="B84" s="20" t="s">
        <v>897</v>
      </c>
      <c r="D84">
        <v>22.275758309825399</v>
      </c>
      <c r="E84">
        <v>6.3530046050528796E-2</v>
      </c>
      <c r="F84">
        <v>2</v>
      </c>
      <c r="G84">
        <v>0.28519812958514201</v>
      </c>
      <c r="H84">
        <v>1.0858559462775199</v>
      </c>
      <c r="I84">
        <v>0.17820606647860299</v>
      </c>
      <c r="J84">
        <v>1.1010244993868501</v>
      </c>
    </row>
    <row r="85" spans="1:10" x14ac:dyDescent="0.2">
      <c r="A85">
        <v>84</v>
      </c>
      <c r="B85" s="20" t="s">
        <v>898</v>
      </c>
      <c r="D85">
        <v>22.2784086612991</v>
      </c>
      <c r="E85">
        <v>0.233593245197497</v>
      </c>
      <c r="F85">
        <v>2</v>
      </c>
      <c r="G85">
        <v>1.0485185398510199</v>
      </c>
      <c r="H85">
        <v>1.08598514052839</v>
      </c>
      <c r="I85">
        <v>0.17822726929039301</v>
      </c>
      <c r="J85">
        <v>1.10115549837975</v>
      </c>
    </row>
    <row r="86" spans="1:10" x14ac:dyDescent="0.2">
      <c r="A86">
        <v>85</v>
      </c>
      <c r="B86" s="20" t="s">
        <v>899</v>
      </c>
      <c r="D86">
        <v>22.6328364968576</v>
      </c>
      <c r="E86">
        <v>0.23773961798299501</v>
      </c>
      <c r="F86">
        <v>3</v>
      </c>
      <c r="G86">
        <v>1.0504190140551</v>
      </c>
      <c r="H86">
        <v>1.1032621089446699</v>
      </c>
      <c r="I86">
        <v>0.181062691974861</v>
      </c>
      <c r="J86">
        <v>1.1186738124495501</v>
      </c>
    </row>
    <row r="87" spans="1:10" x14ac:dyDescent="0.2">
      <c r="A87">
        <v>86</v>
      </c>
      <c r="B87" s="20" t="s">
        <v>900</v>
      </c>
      <c r="D87">
        <v>23.4902097787011</v>
      </c>
      <c r="E87">
        <v>0.15191136894621701</v>
      </c>
      <c r="F87">
        <v>3</v>
      </c>
      <c r="G87">
        <v>0.64670077609931298</v>
      </c>
      <c r="H87">
        <v>1.14505569744211</v>
      </c>
      <c r="I87">
        <v>0.18792167822960901</v>
      </c>
      <c r="J87">
        <v>1.1610512244909199</v>
      </c>
    </row>
    <row r="88" spans="1:10" x14ac:dyDescent="0.2">
      <c r="A88">
        <v>87</v>
      </c>
      <c r="B88" s="20" t="s">
        <v>901</v>
      </c>
      <c r="D88">
        <v>23.137015416617899</v>
      </c>
      <c r="E88">
        <v>2.60230763568178E-2</v>
      </c>
      <c r="F88">
        <v>2</v>
      </c>
      <c r="G88">
        <v>0.11247378232772</v>
      </c>
      <c r="H88">
        <v>1.1278388560252799</v>
      </c>
      <c r="I88">
        <v>0.18509612333294301</v>
      </c>
      <c r="J88">
        <v>1.1435938773474399</v>
      </c>
    </row>
    <row r="89" spans="1:10" x14ac:dyDescent="0.2">
      <c r="A89">
        <v>88</v>
      </c>
      <c r="B89" s="20" t="s">
        <v>902</v>
      </c>
      <c r="D89">
        <v>22.122050560407001</v>
      </c>
      <c r="E89">
        <v>0.14495481790159101</v>
      </c>
      <c r="F89">
        <v>2</v>
      </c>
      <c r="G89">
        <v>0.655250368883185</v>
      </c>
      <c r="H89">
        <v>1.0783632956851801</v>
      </c>
      <c r="I89">
        <v>0.17697640448325599</v>
      </c>
      <c r="J89">
        <v>1.0934271823617101</v>
      </c>
    </row>
    <row r="90" spans="1:10" x14ac:dyDescent="0.2">
      <c r="A90">
        <v>89</v>
      </c>
      <c r="B90" s="20" t="s">
        <v>903</v>
      </c>
      <c r="D90" t="s">
        <v>5</v>
      </c>
      <c r="E90" t="s">
        <v>5</v>
      </c>
      <c r="F90" t="s">
        <v>5</v>
      </c>
      <c r="G90" t="s">
        <v>5</v>
      </c>
      <c r="H90" t="s">
        <v>5</v>
      </c>
      <c r="I90" t="s">
        <v>5</v>
      </c>
      <c r="J90" t="s">
        <v>5</v>
      </c>
    </row>
    <row r="91" spans="1:10" x14ac:dyDescent="0.2">
      <c r="A91">
        <v>90</v>
      </c>
      <c r="B91" s="20" t="s">
        <v>904</v>
      </c>
      <c r="D91" t="s">
        <v>5</v>
      </c>
      <c r="E91" t="s">
        <v>5</v>
      </c>
      <c r="F91" t="s">
        <v>5</v>
      </c>
      <c r="G91" t="s">
        <v>5</v>
      </c>
      <c r="H91" t="s">
        <v>5</v>
      </c>
      <c r="I91" t="s">
        <v>5</v>
      </c>
      <c r="J91" t="s">
        <v>5</v>
      </c>
    </row>
    <row r="92" spans="1:10" x14ac:dyDescent="0.2">
      <c r="A92">
        <v>91</v>
      </c>
      <c r="B92" s="20" t="s">
        <v>905</v>
      </c>
      <c r="D92">
        <v>22.5348285069981</v>
      </c>
      <c r="E92">
        <v>0.23764892986910299</v>
      </c>
      <c r="F92">
        <v>3</v>
      </c>
      <c r="G92">
        <v>1.0545850384230899</v>
      </c>
      <c r="H92">
        <v>1.09848460341191</v>
      </c>
      <c r="I92">
        <v>0.18027862805598499</v>
      </c>
      <c r="J92">
        <v>1.1138295689239199</v>
      </c>
    </row>
    <row r="93" spans="1:10" x14ac:dyDescent="0.2">
      <c r="A93">
        <v>92</v>
      </c>
      <c r="B93" s="20" t="s">
        <v>906</v>
      </c>
      <c r="D93">
        <v>22.854877437199001</v>
      </c>
      <c r="E93">
        <v>0.20222793737126901</v>
      </c>
      <c r="F93">
        <v>2</v>
      </c>
      <c r="G93">
        <v>0.88483492386670703</v>
      </c>
      <c r="H93">
        <v>1.1140857348806901</v>
      </c>
      <c r="I93">
        <v>0.18283901949759199</v>
      </c>
      <c r="J93">
        <v>1.12964863592279</v>
      </c>
    </row>
    <row r="94" spans="1:10" x14ac:dyDescent="0.2">
      <c r="A94">
        <v>93</v>
      </c>
      <c r="B94" s="20" t="s">
        <v>907</v>
      </c>
      <c r="D94">
        <v>21.7386902598139</v>
      </c>
      <c r="E94">
        <v>9.1058931138099194E-2</v>
      </c>
      <c r="F94">
        <v>2</v>
      </c>
      <c r="G94">
        <v>0.41887956472902499</v>
      </c>
      <c r="H94">
        <v>1.0596759829492499</v>
      </c>
      <c r="I94">
        <v>0.17390952207851099</v>
      </c>
      <c r="J94">
        <v>1.0744788225719</v>
      </c>
    </row>
    <row r="95" spans="1:10" x14ac:dyDescent="0.2">
      <c r="A95">
        <v>94</v>
      </c>
      <c r="B95" s="20" t="s">
        <v>908</v>
      </c>
      <c r="D95">
        <v>20.820754472822198</v>
      </c>
      <c r="E95">
        <v>0.17261923199495399</v>
      </c>
      <c r="F95">
        <v>3</v>
      </c>
      <c r="G95">
        <v>0.82907289560653297</v>
      </c>
      <c r="H95">
        <v>1.0149302095958801</v>
      </c>
      <c r="I95">
        <v>0.166566035782578</v>
      </c>
      <c r="J95">
        <v>1.0291079859752399</v>
      </c>
    </row>
    <row r="96" spans="1:10" x14ac:dyDescent="0.2">
      <c r="A96">
        <v>95</v>
      </c>
      <c r="B96" s="20" t="s">
        <v>909</v>
      </c>
      <c r="D96">
        <v>21.071641955540802</v>
      </c>
      <c r="E96">
        <v>0.20239005182913</v>
      </c>
      <c r="F96">
        <v>2</v>
      </c>
      <c r="G96">
        <v>0.96048543467165104</v>
      </c>
      <c r="H96">
        <v>1.02715999145863</v>
      </c>
      <c r="I96">
        <v>0.16857313564432599</v>
      </c>
      <c r="J96">
        <v>1.041508608267</v>
      </c>
    </row>
    <row r="97" spans="1:10" x14ac:dyDescent="0.2">
      <c r="A97">
        <v>96</v>
      </c>
      <c r="B97" s="20" t="s">
        <v>910</v>
      </c>
      <c r="D97">
        <v>21.314114382311701</v>
      </c>
      <c r="E97">
        <v>0.158314391069271</v>
      </c>
      <c r="F97">
        <v>2</v>
      </c>
      <c r="G97">
        <v>0.74276785903267095</v>
      </c>
      <c r="H97">
        <v>1.0389795723122</v>
      </c>
      <c r="I97">
        <v>0.170512915058493</v>
      </c>
      <c r="J97">
        <v>1.0534932993642601</v>
      </c>
    </row>
    <row r="98" spans="1:10" x14ac:dyDescent="0.2">
      <c r="A98">
        <v>97</v>
      </c>
      <c r="B98" s="20" t="s">
        <v>911</v>
      </c>
      <c r="D98">
        <v>20.824016715440202</v>
      </c>
      <c r="E98">
        <v>0.16882152555548099</v>
      </c>
      <c r="F98">
        <v>3</v>
      </c>
      <c r="G98">
        <v>0.81070586843270498</v>
      </c>
      <c r="H98">
        <v>1.0150892311427899</v>
      </c>
      <c r="I98">
        <v>0.166592133723522</v>
      </c>
      <c r="J98">
        <v>1.0292692289280301</v>
      </c>
    </row>
    <row r="99" spans="1:10" x14ac:dyDescent="0.2">
      <c r="A99">
        <v>98</v>
      </c>
      <c r="B99" s="20" t="s">
        <v>912</v>
      </c>
      <c r="D99">
        <v>20.9147294489788</v>
      </c>
      <c r="E99">
        <v>7.65548173224051E-2</v>
      </c>
      <c r="F99">
        <v>3</v>
      </c>
      <c r="G99">
        <v>0.36603302715036101</v>
      </c>
      <c r="H99">
        <v>1.0195111215110499</v>
      </c>
      <c r="I99">
        <v>0.16731783559183</v>
      </c>
      <c r="J99">
        <v>1.03375288962515</v>
      </c>
    </row>
    <row r="100" spans="1:10" x14ac:dyDescent="0.2">
      <c r="A100">
        <v>99</v>
      </c>
      <c r="B100" s="20" t="s">
        <v>913</v>
      </c>
      <c r="D100">
        <v>20.5529247510717</v>
      </c>
      <c r="E100">
        <v>0.218780895076777</v>
      </c>
      <c r="F100">
        <v>3</v>
      </c>
      <c r="G100">
        <v>1.06447572657691</v>
      </c>
      <c r="H100">
        <v>1.0018745599561401</v>
      </c>
      <c r="I100">
        <v>0.164423398008574</v>
      </c>
      <c r="J100">
        <v>1.0158699591835301</v>
      </c>
    </row>
    <row r="101" spans="1:10" x14ac:dyDescent="0.2">
      <c r="A101">
        <v>100</v>
      </c>
      <c r="B101" s="20" t="s">
        <v>914</v>
      </c>
      <c r="D101">
        <v>20.9182492593837</v>
      </c>
      <c r="E101">
        <v>0.20460810542741401</v>
      </c>
      <c r="F101">
        <v>2</v>
      </c>
      <c r="G101">
        <v>0.97813207448816097</v>
      </c>
      <c r="H101">
        <v>1.0196826984784699</v>
      </c>
      <c r="I101">
        <v>0.167345994075069</v>
      </c>
      <c r="J101">
        <v>1.0339268633877901</v>
      </c>
    </row>
    <row r="102" spans="1:10" x14ac:dyDescent="0.2">
      <c r="A102">
        <v>101</v>
      </c>
      <c r="B102" s="20" t="s">
        <v>915</v>
      </c>
      <c r="D102" t="s">
        <v>5</v>
      </c>
      <c r="E102" t="s">
        <v>5</v>
      </c>
      <c r="F102" t="s">
        <v>5</v>
      </c>
      <c r="G102" t="s">
        <v>5</v>
      </c>
      <c r="H102" t="s">
        <v>5</v>
      </c>
      <c r="I102" t="s">
        <v>5</v>
      </c>
      <c r="J102" t="s">
        <v>5</v>
      </c>
    </row>
    <row r="103" spans="1:10" x14ac:dyDescent="0.2">
      <c r="A103">
        <v>102</v>
      </c>
      <c r="B103" s="20" t="s">
        <v>916</v>
      </c>
      <c r="D103">
        <v>22.343838695733801</v>
      </c>
      <c r="E103">
        <v>4.7032842363695003E-2</v>
      </c>
      <c r="F103">
        <v>3</v>
      </c>
      <c r="G103">
        <v>0.21049580156822001</v>
      </c>
      <c r="H103">
        <v>1.0891745983671699</v>
      </c>
      <c r="I103">
        <v>0.178750709565871</v>
      </c>
      <c r="J103">
        <v>1.1043895104347501</v>
      </c>
    </row>
    <row r="104" spans="1:10" x14ac:dyDescent="0.2">
      <c r="A104">
        <v>103</v>
      </c>
      <c r="B104" s="20" t="s">
        <v>917</v>
      </c>
      <c r="D104">
        <v>20.8082707012762</v>
      </c>
      <c r="E104">
        <v>0.15502217621140399</v>
      </c>
      <c r="F104">
        <v>3</v>
      </c>
      <c r="G104">
        <v>0.74500268877171505</v>
      </c>
      <c r="H104">
        <v>1.01432167464157</v>
      </c>
      <c r="I104">
        <v>0.16646616561020899</v>
      </c>
      <c r="J104">
        <v>1.0284909502664801</v>
      </c>
    </row>
    <row r="105" spans="1:10" x14ac:dyDescent="0.2">
      <c r="A105">
        <v>104</v>
      </c>
      <c r="B105" s="20" t="s">
        <v>918</v>
      </c>
      <c r="D105">
        <v>20.709201871991599</v>
      </c>
      <c r="E105">
        <v>0.20744495291291401</v>
      </c>
      <c r="F105">
        <v>3</v>
      </c>
      <c r="G105">
        <v>1.00170423850798</v>
      </c>
      <c r="H105">
        <v>1.00949245734296</v>
      </c>
      <c r="I105">
        <v>0.165673614975933</v>
      </c>
      <c r="J105">
        <v>1.0235942726023199</v>
      </c>
    </row>
    <row r="106" spans="1:10" x14ac:dyDescent="0.2">
      <c r="A106">
        <v>105</v>
      </c>
      <c r="B106" s="20" t="s">
        <v>919</v>
      </c>
      <c r="D106">
        <v>20.607680473467301</v>
      </c>
      <c r="E106">
        <v>0.19721076552724301</v>
      </c>
      <c r="F106">
        <v>3</v>
      </c>
      <c r="G106">
        <v>0.95697701534704305</v>
      </c>
      <c r="H106">
        <v>1.0045436869025299</v>
      </c>
      <c r="I106">
        <v>0.16486144378773901</v>
      </c>
      <c r="J106">
        <v>1.0185763717330201</v>
      </c>
    </row>
    <row r="107" spans="1:10" x14ac:dyDescent="0.2">
      <c r="A107">
        <v>106</v>
      </c>
      <c r="B107" s="20" t="s">
        <v>920</v>
      </c>
      <c r="D107">
        <v>20.6438120226507</v>
      </c>
      <c r="E107">
        <v>7.7451430006099706E-2</v>
      </c>
      <c r="F107">
        <v>3</v>
      </c>
      <c r="G107">
        <v>0.375179884030716</v>
      </c>
      <c r="H107">
        <v>1.0063049583700701</v>
      </c>
      <c r="I107">
        <v>0.165150496181205</v>
      </c>
      <c r="J107">
        <v>1.0203622467770199</v>
      </c>
    </row>
    <row r="108" spans="1:10" x14ac:dyDescent="0.2">
      <c r="A108">
        <v>107</v>
      </c>
      <c r="B108" s="20" t="s">
        <v>921</v>
      </c>
      <c r="D108">
        <v>21.154257844564501</v>
      </c>
      <c r="E108">
        <v>6.4202646755091006E-2</v>
      </c>
      <c r="F108">
        <v>3</v>
      </c>
      <c r="G108">
        <v>0.30349751443342399</v>
      </c>
      <c r="H108">
        <v>1.03118719237838</v>
      </c>
      <c r="I108">
        <v>0.16923406275651601</v>
      </c>
      <c r="J108">
        <v>1.0455920660145901</v>
      </c>
    </row>
    <row r="109" spans="1:10" x14ac:dyDescent="0.2">
      <c r="A109">
        <v>108</v>
      </c>
      <c r="B109" s="20" t="s">
        <v>922</v>
      </c>
      <c r="D109">
        <v>21.4337222695262</v>
      </c>
      <c r="E109">
        <v>1.8194227411839601E-2</v>
      </c>
      <c r="F109">
        <v>3</v>
      </c>
      <c r="G109">
        <v>8.4885990324263805E-2</v>
      </c>
      <c r="H109">
        <v>1.0448099882175601</v>
      </c>
      <c r="I109">
        <v>0.17146977815620901</v>
      </c>
      <c r="J109">
        <v>1.05940516159187</v>
      </c>
    </row>
    <row r="110" spans="1:10" x14ac:dyDescent="0.2">
      <c r="A110">
        <v>109</v>
      </c>
      <c r="B110" s="20" t="s">
        <v>923</v>
      </c>
      <c r="D110">
        <v>21.001801511117801</v>
      </c>
      <c r="E110">
        <v>0.227882837157869</v>
      </c>
      <c r="F110">
        <v>3</v>
      </c>
      <c r="G110">
        <v>1.08506328391512</v>
      </c>
      <c r="H110">
        <v>1.0237555434118999</v>
      </c>
      <c r="I110">
        <v>0.16801441208894199</v>
      </c>
      <c r="J110">
        <v>1.03805660276002</v>
      </c>
    </row>
    <row r="111" spans="1:10" x14ac:dyDescent="0.2">
      <c r="A111">
        <v>110</v>
      </c>
      <c r="B111" s="20" t="s">
        <v>924</v>
      </c>
      <c r="D111">
        <v>21.714136914090599</v>
      </c>
      <c r="E111">
        <v>4.4645884853393603E-2</v>
      </c>
      <c r="F111">
        <v>3</v>
      </c>
      <c r="G111">
        <v>0.20560745762094901</v>
      </c>
      <c r="H111">
        <v>1.0584791035396299</v>
      </c>
      <c r="I111">
        <v>0.173713095312725</v>
      </c>
      <c r="J111">
        <v>1.0732652236987601</v>
      </c>
    </row>
    <row r="112" spans="1:10" x14ac:dyDescent="0.2">
      <c r="A112">
        <v>111</v>
      </c>
      <c r="B112" s="20" t="s">
        <v>925</v>
      </c>
      <c r="D112">
        <v>21.663781471291198</v>
      </c>
      <c r="E112">
        <v>5.4994064417692202E-2</v>
      </c>
      <c r="F112">
        <v>3</v>
      </c>
      <c r="G112">
        <v>0.25385256258502298</v>
      </c>
      <c r="H112">
        <v>1.05602447298427</v>
      </c>
      <c r="I112">
        <v>0.17331025177032999</v>
      </c>
      <c r="J112">
        <v>1.07077630388609</v>
      </c>
    </row>
    <row r="113" spans="1:10" x14ac:dyDescent="0.2">
      <c r="A113">
        <v>112</v>
      </c>
      <c r="B113" s="20" t="s">
        <v>926</v>
      </c>
      <c r="D113">
        <v>20.873906955294199</v>
      </c>
      <c r="E113">
        <v>3.57708311104242E-2</v>
      </c>
      <c r="F113">
        <v>3</v>
      </c>
      <c r="G113">
        <v>0.17136624776106801</v>
      </c>
      <c r="H113">
        <v>1.01752118487712</v>
      </c>
      <c r="I113">
        <v>0.16699125564235401</v>
      </c>
      <c r="J113">
        <v>1.0317351551423199</v>
      </c>
    </row>
    <row r="114" spans="1:10" x14ac:dyDescent="0.2">
      <c r="A114">
        <v>113</v>
      </c>
      <c r="B114" s="20" t="s">
        <v>927</v>
      </c>
      <c r="D114" t="s">
        <v>5</v>
      </c>
      <c r="E114" t="s">
        <v>5</v>
      </c>
      <c r="F114" t="s">
        <v>5</v>
      </c>
      <c r="G114" t="s">
        <v>5</v>
      </c>
      <c r="H114" t="s">
        <v>5</v>
      </c>
      <c r="I114" t="s">
        <v>5</v>
      </c>
      <c r="J114" t="s">
        <v>5</v>
      </c>
    </row>
    <row r="115" spans="1:10" x14ac:dyDescent="0.2">
      <c r="A115">
        <v>114</v>
      </c>
      <c r="B115" s="20" t="s">
        <v>928</v>
      </c>
      <c r="D115">
        <v>21.930192381103701</v>
      </c>
      <c r="E115">
        <v>1.6037679976811402E-2</v>
      </c>
      <c r="F115">
        <v>2</v>
      </c>
      <c r="G115">
        <v>7.3130594105642405E-2</v>
      </c>
      <c r="H115">
        <v>1.06901096110061</v>
      </c>
      <c r="I115">
        <v>0.175441539048829</v>
      </c>
      <c r="J115">
        <v>1.0839442030223501</v>
      </c>
    </row>
    <row r="116" spans="1:10" x14ac:dyDescent="0.2">
      <c r="A116">
        <v>115</v>
      </c>
      <c r="B116" s="20" t="s">
        <v>929</v>
      </c>
      <c r="D116" t="s">
        <v>5</v>
      </c>
      <c r="E116" t="s">
        <v>5</v>
      </c>
      <c r="F116" t="s">
        <v>5</v>
      </c>
      <c r="G116" t="s">
        <v>5</v>
      </c>
      <c r="H116" t="s">
        <v>5</v>
      </c>
      <c r="I116" t="s">
        <v>5</v>
      </c>
      <c r="J116" t="s">
        <v>5</v>
      </c>
    </row>
    <row r="117" spans="1:10" x14ac:dyDescent="0.2">
      <c r="A117">
        <v>116</v>
      </c>
      <c r="B117" s="20" t="s">
        <v>930</v>
      </c>
      <c r="D117" t="s">
        <v>5</v>
      </c>
      <c r="E117" t="s">
        <v>5</v>
      </c>
      <c r="F117" t="s">
        <v>5</v>
      </c>
      <c r="G117" t="s">
        <v>5</v>
      </c>
      <c r="H117" t="s">
        <v>5</v>
      </c>
      <c r="I117" t="s">
        <v>5</v>
      </c>
      <c r="J117" t="s">
        <v>5</v>
      </c>
    </row>
    <row r="118" spans="1:10" x14ac:dyDescent="0.2">
      <c r="A118">
        <v>117</v>
      </c>
      <c r="B118" s="20" t="s">
        <v>931</v>
      </c>
      <c r="D118">
        <v>21.832023711294902</v>
      </c>
      <c r="E118">
        <v>1.49507468803709E-2</v>
      </c>
      <c r="F118">
        <v>2</v>
      </c>
      <c r="G118">
        <v>6.8480810932044195E-2</v>
      </c>
      <c r="H118">
        <v>1.0642256230498299</v>
      </c>
      <c r="I118">
        <v>0.17465618969036001</v>
      </c>
      <c r="J118">
        <v>1.07909201756458</v>
      </c>
    </row>
    <row r="119" spans="1:10" x14ac:dyDescent="0.2">
      <c r="A119">
        <v>118</v>
      </c>
      <c r="B119" s="20" t="s">
        <v>932</v>
      </c>
      <c r="D119">
        <v>20.597448751383801</v>
      </c>
      <c r="E119">
        <v>0.113451820900967</v>
      </c>
      <c r="F119">
        <v>3</v>
      </c>
      <c r="G119">
        <v>0.55080521024888895</v>
      </c>
      <c r="H119">
        <v>1.0040449305365</v>
      </c>
      <c r="I119">
        <v>0.16477959001107101</v>
      </c>
      <c r="J119">
        <v>1.0180706481330299</v>
      </c>
    </row>
    <row r="120" spans="1:10" x14ac:dyDescent="0.2">
      <c r="A120">
        <v>119</v>
      </c>
      <c r="B120" s="20" t="s">
        <v>933</v>
      </c>
      <c r="D120" t="s">
        <v>5</v>
      </c>
      <c r="E120" t="s">
        <v>5</v>
      </c>
      <c r="F120" t="s">
        <v>5</v>
      </c>
      <c r="G120" t="s">
        <v>5</v>
      </c>
      <c r="H120" t="s">
        <v>5</v>
      </c>
      <c r="I120" t="s">
        <v>5</v>
      </c>
      <c r="J120" t="s">
        <v>5</v>
      </c>
    </row>
    <row r="121" spans="1:10" x14ac:dyDescent="0.2">
      <c r="A121">
        <v>120</v>
      </c>
      <c r="B121" s="20" t="s">
        <v>934</v>
      </c>
      <c r="D121">
        <v>21.534673324476799</v>
      </c>
      <c r="E121">
        <v>9.9816454055485199E-2</v>
      </c>
      <c r="F121">
        <v>2</v>
      </c>
      <c r="G121">
        <v>0.46351506034703399</v>
      </c>
      <c r="H121">
        <v>1.04973095664326</v>
      </c>
      <c r="I121">
        <v>0.17227738659581401</v>
      </c>
      <c r="J121">
        <v>1.0643948720741601</v>
      </c>
    </row>
    <row r="122" spans="1:10" x14ac:dyDescent="0.2">
      <c r="A122">
        <v>121</v>
      </c>
      <c r="B122" s="20" t="s">
        <v>659</v>
      </c>
      <c r="D122">
        <v>20.2318461780192</v>
      </c>
      <c r="E122">
        <v>5.1495978731386401E-2</v>
      </c>
      <c r="F122">
        <v>2</v>
      </c>
      <c r="G122">
        <v>0.25452931125649803</v>
      </c>
      <c r="H122">
        <v>0.98622323743224305</v>
      </c>
      <c r="I122">
        <v>0.161854769424153</v>
      </c>
      <c r="J122">
        <v>1</v>
      </c>
    </row>
    <row r="123" spans="1:10" x14ac:dyDescent="0.2">
      <c r="B123" t="s">
        <v>1434</v>
      </c>
      <c r="D123" t="s">
        <v>5</v>
      </c>
      <c r="E123" t="s">
        <v>5</v>
      </c>
      <c r="F123" t="s">
        <v>5</v>
      </c>
      <c r="G123" t="s">
        <v>5</v>
      </c>
      <c r="H123" t="s">
        <v>5</v>
      </c>
      <c r="I123" t="s">
        <v>5</v>
      </c>
      <c r="J123" t="s">
        <v>5</v>
      </c>
    </row>
    <row r="124" spans="1:10" x14ac:dyDescent="0.2">
      <c r="B124" t="s">
        <v>1429</v>
      </c>
      <c r="D124">
        <v>20.2496275983743</v>
      </c>
      <c r="E124">
        <v>5.7096127251267101E-2</v>
      </c>
      <c r="F124">
        <v>3</v>
      </c>
      <c r="G124">
        <v>0.28196136928390098</v>
      </c>
      <c r="H124">
        <v>0.98709001201101898</v>
      </c>
      <c r="I124">
        <v>0.16199702078699499</v>
      </c>
      <c r="J124">
        <v>1.0008788827375801</v>
      </c>
    </row>
    <row r="125" spans="1:10" x14ac:dyDescent="0.2">
      <c r="B125" t="s">
        <v>1430</v>
      </c>
      <c r="D125">
        <v>21.648353331447801</v>
      </c>
      <c r="E125">
        <v>3.6627882908198503E-2</v>
      </c>
      <c r="F125">
        <v>3</v>
      </c>
      <c r="G125">
        <v>0.16919477591392801</v>
      </c>
      <c r="H125">
        <v>1.0552724116108301</v>
      </c>
      <c r="I125">
        <v>0.173186826651582</v>
      </c>
      <c r="J125">
        <v>1.0700137368070499</v>
      </c>
    </row>
    <row r="126" spans="1:10" x14ac:dyDescent="0.2">
      <c r="B126" t="s">
        <v>1431</v>
      </c>
      <c r="D126">
        <v>22.678911728253698</v>
      </c>
      <c r="E126">
        <v>5.40922227678243E-2</v>
      </c>
      <c r="F126">
        <v>2</v>
      </c>
      <c r="G126">
        <v>0.23851330882176</v>
      </c>
      <c r="H126">
        <v>1.1055080959630099</v>
      </c>
      <c r="I126">
        <v>0.18143129382602999</v>
      </c>
      <c r="J126">
        <v>1.12095117413917</v>
      </c>
    </row>
    <row r="127" spans="1:10" x14ac:dyDescent="0.2">
      <c r="B127" t="s">
        <v>1432</v>
      </c>
      <c r="D127">
        <v>24.631903413170001</v>
      </c>
      <c r="E127">
        <v>5.5095929316360599E-2</v>
      </c>
      <c r="F127">
        <v>2</v>
      </c>
      <c r="G127">
        <v>0.223677108472674</v>
      </c>
      <c r="H127">
        <v>1.20070878922791</v>
      </c>
      <c r="I127">
        <v>0.19705522730535999</v>
      </c>
      <c r="J127">
        <v>1.2174817461755501</v>
      </c>
    </row>
    <row r="128" spans="1:10" x14ac:dyDescent="0.2">
      <c r="B128" t="s">
        <v>1433</v>
      </c>
      <c r="D128">
        <v>21.4067850855266</v>
      </c>
      <c r="E128">
        <v>8.0644835286349206E-2</v>
      </c>
      <c r="F128">
        <v>2</v>
      </c>
      <c r="G128">
        <v>0.376725580063278</v>
      </c>
      <c r="H128">
        <v>1.04349690603131</v>
      </c>
      <c r="I128">
        <v>0.171254280684213</v>
      </c>
      <c r="J128">
        <v>1.05807373668074</v>
      </c>
    </row>
    <row r="129" spans="1:10" x14ac:dyDescent="0.2">
      <c r="B129" t="s">
        <v>1631</v>
      </c>
      <c r="D129">
        <v>20.514469148684199</v>
      </c>
      <c r="E129">
        <v>6.6976943795833799E-2</v>
      </c>
      <c r="F129">
        <v>2</v>
      </c>
      <c r="G129">
        <v>0.32648636096991002</v>
      </c>
      <c r="H129">
        <v>1</v>
      </c>
      <c r="I129">
        <v>0.164115753189473</v>
      </c>
      <c r="J129">
        <v>1.0139692130998901</v>
      </c>
    </row>
    <row r="131" spans="1:10" x14ac:dyDescent="0.2">
      <c r="A131" t="s">
        <v>1640</v>
      </c>
      <c r="B131">
        <v>362</v>
      </c>
      <c r="D131">
        <v>17</v>
      </c>
    </row>
    <row r="132" spans="1:10" x14ac:dyDescent="0.2">
      <c r="B132">
        <v>186</v>
      </c>
    </row>
    <row r="133" spans="1:10" x14ac:dyDescent="0.2">
      <c r="B133">
        <v>149.5</v>
      </c>
    </row>
    <row r="134" spans="1:10" x14ac:dyDescent="0.2">
      <c r="A134" t="s">
        <v>1645</v>
      </c>
    </row>
  </sheetData>
  <mergeCells count="1">
    <mergeCell ref="O22:R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8F32-153E-914C-9B1B-182259E4A057}">
  <dimension ref="A1:BD133"/>
  <sheetViews>
    <sheetView workbookViewId="0">
      <selection activeCell="N7" sqref="N7"/>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3" max="13" width="7.6640625" bestFit="1" customWidth="1"/>
    <col min="14" max="14" width="8.33203125" bestFit="1" customWidth="1"/>
    <col min="15" max="15" width="16.5" bestFit="1" customWidth="1"/>
    <col min="16" max="16" width="8" bestFit="1" customWidth="1"/>
    <col min="17" max="17" width="19.6640625" customWidth="1"/>
    <col min="18" max="20" width="4.83203125" bestFit="1" customWidth="1"/>
    <col min="21" max="25" width="4.5" bestFit="1" customWidth="1"/>
    <col min="26" max="26" width="10.5" bestFit="1" customWidth="1"/>
    <col min="27" max="27" width="2.83203125" bestFit="1" customWidth="1"/>
    <col min="28" max="28" width="4.33203125" bestFit="1" customWidth="1"/>
    <col min="29" max="29" width="4.1640625" bestFit="1" customWidth="1"/>
    <col min="30" max="30" width="5" bestFit="1" customWidth="1"/>
    <col min="31" max="31" width="4.1640625" bestFit="1" customWidth="1"/>
    <col min="32" max="32" width="4.8320312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51"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L1" s="22"/>
      <c r="M1" s="32" t="s">
        <v>1414</v>
      </c>
      <c r="N1" s="32" t="s">
        <v>1415</v>
      </c>
      <c r="O1" s="32" t="s">
        <v>1416</v>
      </c>
      <c r="P1" s="32" t="s">
        <v>1630</v>
      </c>
      <c r="Q1" s="32" t="s">
        <v>1628</v>
      </c>
    </row>
    <row r="2" spans="1:56" x14ac:dyDescent="0.2">
      <c r="A2">
        <v>1</v>
      </c>
      <c r="B2" s="20" t="s">
        <v>694</v>
      </c>
      <c r="D2">
        <v>1</v>
      </c>
      <c r="E2" t="s">
        <v>5</v>
      </c>
      <c r="F2" t="s">
        <v>5</v>
      </c>
      <c r="G2" t="s">
        <v>5</v>
      </c>
      <c r="H2" t="s">
        <v>5</v>
      </c>
      <c r="I2" t="s">
        <v>5</v>
      </c>
      <c r="J2" t="s">
        <v>5</v>
      </c>
      <c r="K2" t="s">
        <v>5</v>
      </c>
      <c r="L2" s="22"/>
      <c r="M2" s="33" t="s">
        <v>1418</v>
      </c>
      <c r="N2" s="33">
        <v>2.2399999999999993</v>
      </c>
      <c r="O2" s="29">
        <f>N2*384</f>
        <v>860.15999999999974</v>
      </c>
      <c r="P2" s="34">
        <f>O2*1.2</f>
        <v>1032.1919999999996</v>
      </c>
      <c r="Q2">
        <f>P2/3</f>
        <v>344.06399999999985</v>
      </c>
      <c r="R2">
        <f>Q2/2</f>
        <v>172.03199999999993</v>
      </c>
    </row>
    <row r="3" spans="1:56" x14ac:dyDescent="0.2">
      <c r="A3">
        <v>2</v>
      </c>
      <c r="B3" s="20" t="s">
        <v>695</v>
      </c>
      <c r="C3" t="s">
        <v>1636</v>
      </c>
      <c r="D3">
        <v>2</v>
      </c>
      <c r="E3">
        <v>16.1702345359841</v>
      </c>
      <c r="F3">
        <v>7.52956068574442E-2</v>
      </c>
      <c r="G3">
        <v>2</v>
      </c>
      <c r="H3">
        <v>0.46564325761563302</v>
      </c>
      <c r="I3">
        <v>1.0334308362003</v>
      </c>
      <c r="J3">
        <v>1.08903218280586</v>
      </c>
      <c r="K3">
        <v>1.25590934150691</v>
      </c>
      <c r="L3" s="22"/>
      <c r="M3" s="33" t="s">
        <v>1419</v>
      </c>
      <c r="N3" s="33">
        <v>7</v>
      </c>
      <c r="O3" s="29">
        <f t="shared" ref="O3:O5" si="0">N3*384</f>
        <v>2688</v>
      </c>
      <c r="P3" s="34">
        <f t="shared" ref="P3:P5" si="1">O3*1.2</f>
        <v>3225.6</v>
      </c>
      <c r="Q3">
        <f t="shared" ref="Q3:Q6" si="2">P3/3</f>
        <v>1075.2</v>
      </c>
    </row>
    <row r="4" spans="1:56" x14ac:dyDescent="0.2">
      <c r="A4">
        <v>3</v>
      </c>
      <c r="B4" s="20" t="s">
        <v>696</v>
      </c>
      <c r="D4">
        <v>3</v>
      </c>
      <c r="E4" t="s">
        <v>5</v>
      </c>
      <c r="F4" t="s">
        <v>5</v>
      </c>
      <c r="G4" t="s">
        <v>5</v>
      </c>
      <c r="H4" t="s">
        <v>5</v>
      </c>
      <c r="I4" t="s">
        <v>5</v>
      </c>
      <c r="J4" t="s">
        <v>5</v>
      </c>
      <c r="K4" t="s">
        <v>5</v>
      </c>
      <c r="L4" s="22"/>
      <c r="M4" s="33" t="s">
        <v>1519</v>
      </c>
      <c r="N4" s="33">
        <v>2.8000000000000001E-2</v>
      </c>
      <c r="O4" s="29">
        <f>N4*384</f>
        <v>10.752000000000001</v>
      </c>
      <c r="P4" s="34">
        <f t="shared" si="1"/>
        <v>12.9024</v>
      </c>
      <c r="Q4">
        <f t="shared" si="2"/>
        <v>4.3007999999999997</v>
      </c>
    </row>
    <row r="5" spans="1:56" x14ac:dyDescent="0.2">
      <c r="A5">
        <v>4</v>
      </c>
      <c r="B5" s="20" t="s">
        <v>697</v>
      </c>
      <c r="D5">
        <v>4</v>
      </c>
      <c r="E5" t="s">
        <v>5</v>
      </c>
      <c r="F5" t="s">
        <v>5</v>
      </c>
      <c r="G5" t="s">
        <v>5</v>
      </c>
      <c r="H5" t="s">
        <v>5</v>
      </c>
      <c r="I5" t="s">
        <v>5</v>
      </c>
      <c r="J5" t="s">
        <v>5</v>
      </c>
      <c r="K5" t="s">
        <v>5</v>
      </c>
      <c r="L5" s="22"/>
      <c r="M5" s="33" t="s">
        <v>1520</v>
      </c>
      <c r="N5" s="33">
        <v>2.8000000000000001E-2</v>
      </c>
      <c r="O5" s="29">
        <f t="shared" si="0"/>
        <v>10.752000000000001</v>
      </c>
      <c r="P5" s="34">
        <f t="shared" si="1"/>
        <v>12.9024</v>
      </c>
      <c r="Q5">
        <f t="shared" si="2"/>
        <v>4.3007999999999997</v>
      </c>
    </row>
    <row r="6" spans="1:56" x14ac:dyDescent="0.2">
      <c r="A6">
        <v>5</v>
      </c>
      <c r="B6" s="20" t="s">
        <v>698</v>
      </c>
      <c r="D6">
        <v>5</v>
      </c>
      <c r="E6">
        <v>17.255898473353799</v>
      </c>
      <c r="F6">
        <v>0.23083911581705999</v>
      </c>
      <c r="G6">
        <v>3</v>
      </c>
      <c r="H6">
        <v>1.3377403452710199</v>
      </c>
      <c r="I6">
        <v>1.10281502405062</v>
      </c>
      <c r="J6">
        <v>1.16214942577944</v>
      </c>
      <c r="K6">
        <v>1.3402306590268001</v>
      </c>
      <c r="L6" s="22"/>
      <c r="M6" s="33" t="s">
        <v>1422</v>
      </c>
      <c r="N6" s="33">
        <v>9.3000000000000007</v>
      </c>
      <c r="O6" s="33"/>
      <c r="P6" s="29">
        <f>SUM(P2:P5)</f>
        <v>4283.5967999999993</v>
      </c>
      <c r="Q6">
        <f t="shared" si="2"/>
        <v>1427.8655999999999</v>
      </c>
    </row>
    <row r="7" spans="1:56" ht="17" x14ac:dyDescent="0.2">
      <c r="A7">
        <v>6</v>
      </c>
      <c r="B7" s="20" t="s">
        <v>699</v>
      </c>
      <c r="D7">
        <v>6</v>
      </c>
      <c r="E7">
        <v>15.431058236554</v>
      </c>
      <c r="F7">
        <v>0.20936887029013401</v>
      </c>
      <c r="G7">
        <v>2</v>
      </c>
      <c r="H7">
        <v>1.35680176356388</v>
      </c>
      <c r="I7">
        <v>0.98619048359319295</v>
      </c>
      <c r="J7">
        <v>1.0392501727147001</v>
      </c>
      <c r="K7">
        <v>1.19849901654169</v>
      </c>
      <c r="L7" s="22"/>
      <c r="M7" s="33" t="s">
        <v>1423</v>
      </c>
      <c r="N7">
        <v>4.1999999999999993</v>
      </c>
      <c r="P7">
        <f>P6/48</f>
        <v>89.241599999999991</v>
      </c>
      <c r="Q7" s="65" t="s">
        <v>1457</v>
      </c>
    </row>
    <row r="8" spans="1:56" x14ac:dyDescent="0.2">
      <c r="A8">
        <v>7</v>
      </c>
      <c r="B8" s="20" t="s">
        <v>700</v>
      </c>
      <c r="D8">
        <v>7</v>
      </c>
      <c r="E8">
        <v>14.3555104864621</v>
      </c>
      <c r="F8">
        <v>0.20203887810277499</v>
      </c>
      <c r="G8">
        <v>3</v>
      </c>
      <c r="H8">
        <v>1.4073959842341099</v>
      </c>
      <c r="I8">
        <v>0.91745281573331505</v>
      </c>
      <c r="J8">
        <v>0.966814234238489</v>
      </c>
      <c r="K8">
        <v>1.11496340278351</v>
      </c>
      <c r="L8" s="22"/>
      <c r="M8" s="33"/>
      <c r="N8" s="33">
        <f>N7*6.3</f>
        <v>26.459999999999994</v>
      </c>
      <c r="Q8" s="65"/>
    </row>
    <row r="9" spans="1:56" x14ac:dyDescent="0.2">
      <c r="A9">
        <v>8</v>
      </c>
      <c r="B9" s="20" t="s">
        <v>701</v>
      </c>
      <c r="D9">
        <v>8</v>
      </c>
      <c r="E9">
        <v>19.248279276835</v>
      </c>
      <c r="F9">
        <v>3.4329284281449497E-2</v>
      </c>
      <c r="G9">
        <v>3</v>
      </c>
      <c r="H9">
        <v>0.178349886697479</v>
      </c>
      <c r="I9">
        <v>1.23014699039836</v>
      </c>
      <c r="J9">
        <v>1.29633219292281</v>
      </c>
      <c r="K9">
        <v>1.49497483774374</v>
      </c>
      <c r="L9" s="22"/>
    </row>
    <row r="10" spans="1:56" x14ac:dyDescent="0.2">
      <c r="A10">
        <v>9</v>
      </c>
      <c r="B10" s="20" t="s">
        <v>702</v>
      </c>
      <c r="D10">
        <v>9</v>
      </c>
      <c r="E10">
        <v>14.7536428730906</v>
      </c>
      <c r="F10">
        <v>0.119906165913492</v>
      </c>
      <c r="G10">
        <v>3</v>
      </c>
      <c r="H10">
        <v>0.81272243706122604</v>
      </c>
      <c r="I10">
        <v>0.94289723859040497</v>
      </c>
      <c r="J10">
        <v>0.99362763518767505</v>
      </c>
      <c r="K10">
        <v>1.14588553829184</v>
      </c>
      <c r="L10" s="22"/>
      <c r="M10" s="1" t="s">
        <v>1452</v>
      </c>
    </row>
    <row r="11" spans="1:56" x14ac:dyDescent="0.2">
      <c r="A11">
        <v>10</v>
      </c>
      <c r="B11" s="20" t="s">
        <v>703</v>
      </c>
      <c r="D11">
        <v>10</v>
      </c>
      <c r="E11">
        <v>14.922734940054401</v>
      </c>
      <c r="F11">
        <v>9.4663350108290897E-2</v>
      </c>
      <c r="G11">
        <v>3</v>
      </c>
      <c r="H11">
        <v>0.63435657396958101</v>
      </c>
      <c r="I11">
        <v>0.95370382001434195</v>
      </c>
      <c r="J11">
        <v>1.00501563963319</v>
      </c>
      <c r="K11">
        <v>1.15901857640591</v>
      </c>
      <c r="L11" s="22"/>
      <c r="M11" t="s">
        <v>1453</v>
      </c>
      <c r="R11" t="s">
        <v>1426</v>
      </c>
    </row>
    <row r="12" spans="1:56" x14ac:dyDescent="0.2">
      <c r="A12">
        <v>11</v>
      </c>
      <c r="B12" s="20" t="s">
        <v>704</v>
      </c>
      <c r="C12" t="s">
        <v>1636</v>
      </c>
      <c r="D12">
        <v>11</v>
      </c>
      <c r="E12">
        <v>19.243943179979301</v>
      </c>
      <c r="F12">
        <v>0.24727350491012101</v>
      </c>
      <c r="G12">
        <v>3</v>
      </c>
      <c r="H12">
        <v>1.2849419819913801</v>
      </c>
      <c r="I12">
        <v>1.2298698728222699</v>
      </c>
      <c r="J12">
        <v>1.2960401656789799</v>
      </c>
      <c r="K12">
        <v>1.49463806188965</v>
      </c>
      <c r="L12" s="22"/>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D13">
        <v>12</v>
      </c>
      <c r="E13">
        <v>14.1728483777386</v>
      </c>
      <c r="F13">
        <v>0.20188875686197999</v>
      </c>
      <c r="G13">
        <v>3</v>
      </c>
      <c r="H13">
        <v>1.4244755287094499</v>
      </c>
      <c r="I13">
        <v>0.90577898036993798</v>
      </c>
      <c r="J13">
        <v>0.95451231526901203</v>
      </c>
      <c r="K13">
        <v>1.1007764070306201</v>
      </c>
      <c r="L13" s="22"/>
      <c r="M13" s="1" t="s">
        <v>1456</v>
      </c>
      <c r="R13" s="38" t="s">
        <v>107</v>
      </c>
      <c r="S13" s="39" t="s">
        <v>1427</v>
      </c>
      <c r="T13" s="39" t="s">
        <v>1429</v>
      </c>
      <c r="U13" s="39" t="s">
        <v>1430</v>
      </c>
      <c r="V13" s="39" t="s">
        <v>1431</v>
      </c>
      <c r="W13" s="39" t="s">
        <v>1432</v>
      </c>
      <c r="X13" s="39" t="s">
        <v>1433</v>
      </c>
      <c r="Y13" s="89" t="s">
        <v>1428</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D14">
        <v>13</v>
      </c>
      <c r="E14">
        <v>14.0124676168265</v>
      </c>
      <c r="F14">
        <v>0.21246946182733401</v>
      </c>
      <c r="G14">
        <v>3</v>
      </c>
      <c r="H14">
        <v>1.51628869116668</v>
      </c>
      <c r="I14">
        <v>0.89552913374644405</v>
      </c>
      <c r="J14">
        <v>0.94371099944718995</v>
      </c>
      <c r="K14">
        <v>1.08831995840094</v>
      </c>
      <c r="L14" s="22"/>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D15">
        <v>14</v>
      </c>
      <c r="E15">
        <v>16.099294893132399</v>
      </c>
      <c r="F15">
        <v>0.124692548521587</v>
      </c>
      <c r="G15">
        <v>2</v>
      </c>
      <c r="H15">
        <v>0.77452179955271205</v>
      </c>
      <c r="I15">
        <v>1.0288971224641801</v>
      </c>
      <c r="J15">
        <v>1.08425454312906</v>
      </c>
      <c r="K15">
        <v>1.2503996032317899</v>
      </c>
      <c r="L15" s="22"/>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D16">
        <v>15</v>
      </c>
      <c r="E16">
        <v>18.406706438331899</v>
      </c>
      <c r="F16">
        <v>1.75688722195631E-2</v>
      </c>
      <c r="G16">
        <v>2</v>
      </c>
      <c r="H16">
        <v>9.5448212196050403E-2</v>
      </c>
      <c r="I16">
        <v>1.17636253103988</v>
      </c>
      <c r="J16">
        <v>1.23965398561137</v>
      </c>
      <c r="K16">
        <v>1.4296115811328101</v>
      </c>
      <c r="L16" s="22"/>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D17">
        <v>16</v>
      </c>
      <c r="E17">
        <v>15.533235990315401</v>
      </c>
      <c r="F17">
        <v>0.104931036130495</v>
      </c>
      <c r="G17">
        <v>3</v>
      </c>
      <c r="H17">
        <v>0.67552592515762</v>
      </c>
      <c r="I17">
        <v>0.99272060789508698</v>
      </c>
      <c r="J17">
        <v>1.04613163519228</v>
      </c>
      <c r="K17">
        <v>1.2064349555756999</v>
      </c>
      <c r="L17" s="22"/>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D18">
        <v>17</v>
      </c>
      <c r="E18">
        <v>14.3013228430176</v>
      </c>
      <c r="F18">
        <v>6.9900437748931704E-2</v>
      </c>
      <c r="G18">
        <v>3</v>
      </c>
      <c r="H18">
        <v>0.48876903567742003</v>
      </c>
      <c r="I18">
        <v>0.91398971310781196</v>
      </c>
      <c r="J18">
        <v>0.96316480741724197</v>
      </c>
      <c r="K18">
        <v>1.11075475834828</v>
      </c>
      <c r="L18" s="22"/>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D19">
        <v>18</v>
      </c>
      <c r="E19">
        <v>14.919986975457499</v>
      </c>
      <c r="F19">
        <v>1.66486152605732E-2</v>
      </c>
      <c r="G19">
        <v>2</v>
      </c>
      <c r="H19">
        <v>0.111585990577332</v>
      </c>
      <c r="I19">
        <v>0.95352819910142905</v>
      </c>
      <c r="J19">
        <v>1.0048305698448301</v>
      </c>
      <c r="K19">
        <v>1.15880514756543</v>
      </c>
      <c r="L19" s="22"/>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1636</v>
      </c>
      <c r="D20">
        <v>19</v>
      </c>
      <c r="E20">
        <v>16.9940892613822</v>
      </c>
      <c r="F20">
        <v>3.8179484222544399E-2</v>
      </c>
      <c r="G20">
        <v>3</v>
      </c>
      <c r="H20">
        <v>0.22466331461083</v>
      </c>
      <c r="I20">
        <v>1.08608294065068</v>
      </c>
      <c r="J20">
        <v>1.1445171114826</v>
      </c>
      <c r="K20">
        <v>1.3198964681852301</v>
      </c>
      <c r="L20" s="22"/>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D21">
        <v>20</v>
      </c>
      <c r="E21">
        <v>14.5285335827789</v>
      </c>
      <c r="F21">
        <v>0.22857123437649099</v>
      </c>
      <c r="G21">
        <v>3</v>
      </c>
      <c r="H21">
        <v>1.57325743217074</v>
      </c>
      <c r="I21">
        <v>0.92851062709101095</v>
      </c>
      <c r="J21">
        <v>0.97846698546101196</v>
      </c>
      <c r="K21">
        <v>1.1284017559797599</v>
      </c>
      <c r="L21" s="22"/>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D22">
        <v>21</v>
      </c>
      <c r="E22">
        <v>14.444090044035599</v>
      </c>
      <c r="F22">
        <v>3.5296403523485301E-2</v>
      </c>
      <c r="G22">
        <v>3</v>
      </c>
      <c r="H22">
        <v>0.24436571231470799</v>
      </c>
      <c r="I22">
        <v>0.92311388676167305</v>
      </c>
      <c r="J22">
        <v>0.972779886049014</v>
      </c>
      <c r="K22">
        <v>1.1218431974813301</v>
      </c>
      <c r="L22" s="22"/>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715</v>
      </c>
      <c r="D23">
        <v>22</v>
      </c>
      <c r="E23">
        <v>14.5805994711893</v>
      </c>
      <c r="F23">
        <v>0.130327118141431</v>
      </c>
      <c r="G23">
        <v>2</v>
      </c>
      <c r="H23">
        <v>0.89383923067739401</v>
      </c>
      <c r="I23">
        <v>0.93183812951392098</v>
      </c>
      <c r="J23">
        <v>0.98197351642561703</v>
      </c>
      <c r="K23">
        <v>1.132445608002</v>
      </c>
      <c r="L23" s="22"/>
      <c r="M23" s="96" t="s">
        <v>1482</v>
      </c>
      <c r="N23" s="96"/>
      <c r="O23" s="96"/>
      <c r="P23" s="96"/>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D24">
        <v>23</v>
      </c>
      <c r="E24">
        <v>14.676183095714</v>
      </c>
      <c r="F24">
        <v>0.188684728112676</v>
      </c>
      <c r="G24">
        <v>2</v>
      </c>
      <c r="H24">
        <v>1.2856525902009199</v>
      </c>
      <c r="I24">
        <v>0.93794682662649498</v>
      </c>
      <c r="J24">
        <v>0.98841087780247205</v>
      </c>
      <c r="K24">
        <v>1.13986939438361</v>
      </c>
      <c r="L24" s="22"/>
      <c r="M24" s="96"/>
      <c r="N24" s="96"/>
      <c r="O24" s="96"/>
      <c r="P24" s="96"/>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D25">
        <v>24</v>
      </c>
      <c r="E25">
        <v>13.7264001232867</v>
      </c>
      <c r="F25">
        <v>0.17664465599132501</v>
      </c>
      <c r="G25">
        <v>3</v>
      </c>
      <c r="H25">
        <v>1.2868971791930199</v>
      </c>
      <c r="I25">
        <v>0.87724671685257005</v>
      </c>
      <c r="J25">
        <v>0.92444493956251805</v>
      </c>
      <c r="K25">
        <v>1.06610167599825</v>
      </c>
      <c r="L25" s="22"/>
      <c r="M25" s="96"/>
      <c r="N25" s="96"/>
      <c r="O25" s="96"/>
      <c r="P25" s="96"/>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D26">
        <v>25</v>
      </c>
      <c r="E26">
        <v>14.827670144169799</v>
      </c>
      <c r="F26">
        <v>4.2790329601568701E-3</v>
      </c>
      <c r="G26">
        <v>2</v>
      </c>
      <c r="H26">
        <v>2.8858431018168901E-2</v>
      </c>
      <c r="I26">
        <v>0.94762828095610097</v>
      </c>
      <c r="J26">
        <v>0.99861322030278998</v>
      </c>
      <c r="K26">
        <v>1.1516350863931799</v>
      </c>
      <c r="L26" s="22"/>
      <c r="M26" s="96"/>
      <c r="N26" s="96"/>
      <c r="O26" s="96"/>
      <c r="P26" s="96"/>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D27">
        <v>26</v>
      </c>
      <c r="E27">
        <v>14.083026598170701</v>
      </c>
      <c r="F27">
        <v>0.18292651597432699</v>
      </c>
      <c r="G27">
        <v>3</v>
      </c>
      <c r="H27">
        <v>1.2989147943389401</v>
      </c>
      <c r="I27">
        <v>0.90003851961401504</v>
      </c>
      <c r="J27">
        <v>0.94846300235096603</v>
      </c>
      <c r="K27">
        <v>1.0938001314683199</v>
      </c>
      <c r="L27" s="22"/>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D28">
        <v>27</v>
      </c>
      <c r="E28">
        <v>13.9097174211186</v>
      </c>
      <c r="F28">
        <v>0.15951660470034901</v>
      </c>
      <c r="G28">
        <v>3</v>
      </c>
      <c r="H28">
        <v>1.1467997506416701</v>
      </c>
      <c r="I28">
        <v>0.88896242499315203</v>
      </c>
      <c r="J28">
        <v>0.936790984176752</v>
      </c>
      <c r="K28">
        <v>1.0803395589612099</v>
      </c>
      <c r="L28" s="22"/>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D29">
        <v>28</v>
      </c>
      <c r="E29">
        <v>13.8573865265704</v>
      </c>
      <c r="F29">
        <v>0.15747413907824601</v>
      </c>
      <c r="G29">
        <v>3</v>
      </c>
      <c r="H29">
        <v>1.1363913301855399</v>
      </c>
      <c r="I29">
        <v>0.88561798617306797</v>
      </c>
      <c r="J29">
        <v>0.93326660559144803</v>
      </c>
      <c r="K29">
        <v>1.07627512444938</v>
      </c>
      <c r="L29" s="22"/>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D30">
        <v>29</v>
      </c>
      <c r="E30">
        <v>14.951551072573601</v>
      </c>
      <c r="F30">
        <v>0.110926023814164</v>
      </c>
      <c r="G30">
        <v>3</v>
      </c>
      <c r="H30">
        <v>0.74190311945388498</v>
      </c>
      <c r="I30">
        <v>0.95554544326718305</v>
      </c>
      <c r="J30">
        <v>1.0069563471490599</v>
      </c>
      <c r="K30">
        <v>1.16125666701223</v>
      </c>
      <c r="L30" s="22"/>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D31">
        <v>30</v>
      </c>
      <c r="E31">
        <v>13.7062482816446</v>
      </c>
      <c r="F31">
        <v>0.14116574970803</v>
      </c>
      <c r="G31">
        <v>2</v>
      </c>
      <c r="H31">
        <v>1.02993719949666</v>
      </c>
      <c r="I31">
        <v>0.87595882368609701</v>
      </c>
      <c r="J31">
        <v>0.923087754294598</v>
      </c>
      <c r="K31">
        <v>1.064536523303</v>
      </c>
      <c r="L31" s="22"/>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D32">
        <v>31</v>
      </c>
      <c r="E32">
        <v>14.0803436860626</v>
      </c>
      <c r="F32">
        <v>0.208559742849555</v>
      </c>
      <c r="G32">
        <v>3</v>
      </c>
      <c r="H32">
        <v>1.4812120179708199</v>
      </c>
      <c r="I32">
        <v>0.89986705617004903</v>
      </c>
      <c r="J32">
        <v>0.94828231371451999</v>
      </c>
      <c r="K32">
        <v>1.0935917551227901</v>
      </c>
      <c r="L32" s="22"/>
    </row>
    <row r="33" spans="1:13" x14ac:dyDescent="0.2">
      <c r="A33">
        <v>32</v>
      </c>
      <c r="B33" s="20" t="s">
        <v>725</v>
      </c>
      <c r="D33">
        <v>32</v>
      </c>
      <c r="E33">
        <v>13.7836950565157</v>
      </c>
      <c r="F33">
        <v>0.21964209370482701</v>
      </c>
      <c r="G33">
        <v>3</v>
      </c>
      <c r="H33">
        <v>1.59349211372026</v>
      </c>
      <c r="I33">
        <v>0.88090840466699905</v>
      </c>
      <c r="J33">
        <v>0.92830363598768195</v>
      </c>
      <c r="K33">
        <v>1.0705516573329801</v>
      </c>
      <c r="L33" s="22"/>
    </row>
    <row r="34" spans="1:13" x14ac:dyDescent="0.2">
      <c r="A34">
        <v>33</v>
      </c>
      <c r="B34" s="20" t="s">
        <v>726</v>
      </c>
      <c r="D34">
        <v>33</v>
      </c>
      <c r="E34">
        <v>13.4339509591412</v>
      </c>
      <c r="F34">
        <v>0.236195353125943</v>
      </c>
      <c r="G34">
        <v>2</v>
      </c>
      <c r="H34">
        <v>1.75819722614978</v>
      </c>
      <c r="I34">
        <v>0.85855645088416799</v>
      </c>
      <c r="J34">
        <v>0.90474908723085101</v>
      </c>
      <c r="K34">
        <v>1.04338774217442</v>
      </c>
      <c r="L34" s="22"/>
    </row>
    <row r="35" spans="1:13" x14ac:dyDescent="0.2">
      <c r="A35">
        <v>34</v>
      </c>
      <c r="B35" s="20" t="s">
        <v>727</v>
      </c>
      <c r="D35">
        <v>34</v>
      </c>
      <c r="E35">
        <v>13.869352216798401</v>
      </c>
      <c r="F35">
        <v>0.11813467900515701</v>
      </c>
      <c r="G35">
        <v>2</v>
      </c>
      <c r="H35">
        <v>0.85176781985587602</v>
      </c>
      <c r="I35">
        <v>0.88638270688447995</v>
      </c>
      <c r="J35">
        <v>0.93407247032512297</v>
      </c>
      <c r="K35">
        <v>1.07720447535653</v>
      </c>
      <c r="L35" s="22"/>
      <c r="M35" s="20"/>
    </row>
    <row r="36" spans="1:13" x14ac:dyDescent="0.2">
      <c r="A36">
        <v>35</v>
      </c>
      <c r="B36" s="20" t="s">
        <v>728</v>
      </c>
      <c r="D36">
        <v>35</v>
      </c>
      <c r="E36">
        <v>14.1490075457864</v>
      </c>
      <c r="F36">
        <v>5.7670417671854199E-2</v>
      </c>
      <c r="G36">
        <v>3</v>
      </c>
      <c r="H36">
        <v>0.40759337702825998</v>
      </c>
      <c r="I36">
        <v>0.90425532585242197</v>
      </c>
      <c r="J36">
        <v>0.95290668405797396</v>
      </c>
      <c r="K36">
        <v>1.09892473793507</v>
      </c>
      <c r="L36" s="22"/>
      <c r="M36" s="20"/>
    </row>
    <row r="37" spans="1:13" x14ac:dyDescent="0.2">
      <c r="A37">
        <v>36</v>
      </c>
      <c r="B37" s="20" t="s">
        <v>729</v>
      </c>
      <c r="D37">
        <v>36</v>
      </c>
      <c r="E37">
        <v>14.0219917170195</v>
      </c>
      <c r="F37">
        <v>8.7665751725032701E-2</v>
      </c>
      <c r="G37">
        <v>3</v>
      </c>
      <c r="H37">
        <v>0.62520185073727297</v>
      </c>
      <c r="I37">
        <v>0.89613781377545099</v>
      </c>
      <c r="J37">
        <v>0.94435242809185604</v>
      </c>
      <c r="K37">
        <v>1.08905967595884</v>
      </c>
      <c r="L37" s="22"/>
      <c r="M37" s="20"/>
    </row>
    <row r="38" spans="1:13" x14ac:dyDescent="0.2">
      <c r="A38">
        <v>37</v>
      </c>
      <c r="B38" s="20" t="s">
        <v>730</v>
      </c>
      <c r="D38">
        <v>37</v>
      </c>
      <c r="E38">
        <v>14.292321371254801</v>
      </c>
      <c r="F38">
        <v>6.7417846910627202E-2</v>
      </c>
      <c r="G38">
        <v>3</v>
      </c>
      <c r="H38">
        <v>0.47170676588773303</v>
      </c>
      <c r="I38">
        <v>0.91341443397563704</v>
      </c>
      <c r="J38">
        <v>0.96255857672710898</v>
      </c>
      <c r="K38">
        <v>1.11005563228124</v>
      </c>
      <c r="L38" s="22"/>
      <c r="M38" s="20"/>
    </row>
    <row r="39" spans="1:13" x14ac:dyDescent="0.2">
      <c r="A39">
        <v>38</v>
      </c>
      <c r="B39" s="20" t="s">
        <v>731</v>
      </c>
      <c r="D39">
        <v>38</v>
      </c>
      <c r="E39">
        <v>14.0495455985528</v>
      </c>
      <c r="F39">
        <v>7.7676738062881806E-2</v>
      </c>
      <c r="G39">
        <v>2</v>
      </c>
      <c r="H39">
        <v>0.55287722665481098</v>
      </c>
      <c r="I39">
        <v>0.89789876725885298</v>
      </c>
      <c r="J39">
        <v>0.94620812558865197</v>
      </c>
      <c r="K39">
        <v>1.09119973008951</v>
      </c>
      <c r="L39" s="22"/>
      <c r="M39" s="20"/>
    </row>
    <row r="40" spans="1:13" x14ac:dyDescent="0.2">
      <c r="A40">
        <v>39</v>
      </c>
      <c r="B40" s="20" t="s">
        <v>732</v>
      </c>
      <c r="D40">
        <v>39</v>
      </c>
      <c r="E40">
        <v>14.1357051104438</v>
      </c>
      <c r="F40">
        <v>0.218170119207169</v>
      </c>
      <c r="G40">
        <v>2</v>
      </c>
      <c r="H40">
        <v>1.5433974994709001</v>
      </c>
      <c r="I40">
        <v>0.90340517449258495</v>
      </c>
      <c r="J40">
        <v>0.95201079227819796</v>
      </c>
      <c r="K40">
        <v>1.09789156474427</v>
      </c>
      <c r="L40" s="22"/>
      <c r="M40" s="20"/>
    </row>
    <row r="41" spans="1:13" x14ac:dyDescent="0.2">
      <c r="A41">
        <v>40</v>
      </c>
      <c r="B41" s="20" t="s">
        <v>733</v>
      </c>
      <c r="D41">
        <v>40</v>
      </c>
      <c r="E41">
        <v>14.655491230792</v>
      </c>
      <c r="F41">
        <v>0.17112660130617099</v>
      </c>
      <c r="G41">
        <v>2</v>
      </c>
      <c r="H41">
        <v>1.16766199516141</v>
      </c>
      <c r="I41">
        <v>0.93662442086785602</v>
      </c>
      <c r="J41">
        <v>0.98701732307250001</v>
      </c>
      <c r="K41">
        <v>1.13826229917476</v>
      </c>
      <c r="L41" s="22"/>
      <c r="M41" s="20"/>
    </row>
    <row r="42" spans="1:13" x14ac:dyDescent="0.2">
      <c r="A42">
        <v>41</v>
      </c>
      <c r="B42" s="20" t="s">
        <v>734</v>
      </c>
      <c r="D42">
        <v>41</v>
      </c>
      <c r="E42" t="s">
        <v>5</v>
      </c>
      <c r="F42" t="s">
        <v>5</v>
      </c>
      <c r="G42" t="s">
        <v>5</v>
      </c>
      <c r="H42" t="s">
        <v>5</v>
      </c>
      <c r="I42" t="s">
        <v>5</v>
      </c>
      <c r="J42" t="s">
        <v>5</v>
      </c>
      <c r="K42" t="s">
        <v>5</v>
      </c>
      <c r="L42" s="22"/>
      <c r="M42" s="20"/>
    </row>
    <row r="43" spans="1:13" x14ac:dyDescent="0.2">
      <c r="A43">
        <v>42</v>
      </c>
      <c r="B43" s="20" t="s">
        <v>735</v>
      </c>
      <c r="D43">
        <v>42</v>
      </c>
      <c r="E43">
        <v>15.150847865743399</v>
      </c>
      <c r="F43">
        <v>0.21537030806565299</v>
      </c>
      <c r="G43">
        <v>3</v>
      </c>
      <c r="H43">
        <v>1.4215066376094501</v>
      </c>
      <c r="I43">
        <v>0.96828239220624501</v>
      </c>
      <c r="J43">
        <v>1.0203785780517001</v>
      </c>
      <c r="K43">
        <v>1.1767356449897799</v>
      </c>
      <c r="L43" s="22"/>
      <c r="M43" s="20"/>
    </row>
    <row r="44" spans="1:13" x14ac:dyDescent="0.2">
      <c r="A44">
        <v>43</v>
      </c>
      <c r="B44" s="20" t="s">
        <v>736</v>
      </c>
      <c r="D44">
        <v>43</v>
      </c>
      <c r="E44" t="s">
        <v>5</v>
      </c>
      <c r="F44" t="s">
        <v>5</v>
      </c>
      <c r="G44" t="s">
        <v>5</v>
      </c>
      <c r="H44" t="s">
        <v>5</v>
      </c>
      <c r="I44" t="s">
        <v>5</v>
      </c>
      <c r="J44" t="s">
        <v>5</v>
      </c>
      <c r="K44" t="s">
        <v>5</v>
      </c>
      <c r="L44" s="22"/>
    </row>
    <row r="45" spans="1:13" x14ac:dyDescent="0.2">
      <c r="A45">
        <v>44</v>
      </c>
      <c r="B45" s="20" t="s">
        <v>737</v>
      </c>
      <c r="D45">
        <v>44</v>
      </c>
      <c r="E45">
        <v>14.1558603021157</v>
      </c>
      <c r="F45">
        <v>0.15577665459176099</v>
      </c>
      <c r="G45">
        <v>3</v>
      </c>
      <c r="H45">
        <v>1.10043933231298</v>
      </c>
      <c r="I45">
        <v>0.90469328175763397</v>
      </c>
      <c r="J45">
        <v>0.95336820316377102</v>
      </c>
      <c r="K45">
        <v>1.09945697762955</v>
      </c>
      <c r="L45" s="22"/>
    </row>
    <row r="46" spans="1:13" x14ac:dyDescent="0.2">
      <c r="A46">
        <v>45</v>
      </c>
      <c r="B46" s="20" t="s">
        <v>738</v>
      </c>
      <c r="D46">
        <v>45</v>
      </c>
      <c r="E46">
        <v>14.1458454922639</v>
      </c>
      <c r="F46">
        <v>0.222125032349442</v>
      </c>
      <c r="G46">
        <v>3</v>
      </c>
      <c r="H46">
        <v>1.57024924717945</v>
      </c>
      <c r="I46">
        <v>0.90405324074298199</v>
      </c>
      <c r="J46">
        <v>0.95269372622844495</v>
      </c>
      <c r="K46">
        <v>1.0986791476470401</v>
      </c>
      <c r="L46" s="22"/>
    </row>
    <row r="47" spans="1:13" x14ac:dyDescent="0.2">
      <c r="A47">
        <v>46</v>
      </c>
      <c r="B47" s="20" t="s">
        <v>739</v>
      </c>
      <c r="D47">
        <v>46</v>
      </c>
      <c r="E47">
        <v>14.228646169251199</v>
      </c>
      <c r="F47">
        <v>0.110556604856417</v>
      </c>
      <c r="G47">
        <v>3</v>
      </c>
      <c r="H47">
        <v>0.77700016952656903</v>
      </c>
      <c r="I47">
        <v>0.90934498667693897</v>
      </c>
      <c r="J47">
        <v>0.95827018226540595</v>
      </c>
      <c r="K47">
        <v>1.1051101084027399</v>
      </c>
      <c r="L47" s="22"/>
    </row>
    <row r="48" spans="1:13" x14ac:dyDescent="0.2">
      <c r="A48">
        <v>47</v>
      </c>
      <c r="B48" s="20" t="s">
        <v>740</v>
      </c>
      <c r="D48">
        <v>47</v>
      </c>
      <c r="E48">
        <v>14.4553370687906</v>
      </c>
      <c r="F48">
        <v>2.59889471603309E-2</v>
      </c>
      <c r="G48">
        <v>3</v>
      </c>
      <c r="H48">
        <v>0.179787901428059</v>
      </c>
      <c r="I48">
        <v>0.92383267795616597</v>
      </c>
      <c r="J48">
        <v>0.97353735013475695</v>
      </c>
      <c r="K48">
        <v>1.1227167310978301</v>
      </c>
      <c r="L48" s="22"/>
    </row>
    <row r="49" spans="1:12" x14ac:dyDescent="0.2">
      <c r="A49">
        <v>48</v>
      </c>
      <c r="B49" s="20" t="s">
        <v>741</v>
      </c>
      <c r="D49">
        <v>48</v>
      </c>
      <c r="E49">
        <v>14.21828298272</v>
      </c>
      <c r="F49">
        <v>0.22243933453342099</v>
      </c>
      <c r="G49">
        <v>3</v>
      </c>
      <c r="H49">
        <v>1.5644598915618699</v>
      </c>
      <c r="I49">
        <v>0.90868268109943895</v>
      </c>
      <c r="J49">
        <v>0.95757224287412401</v>
      </c>
      <c r="K49">
        <v>1.10430522070966</v>
      </c>
      <c r="L49" s="22"/>
    </row>
    <row r="50" spans="1:12" x14ac:dyDescent="0.2">
      <c r="A50">
        <v>49</v>
      </c>
      <c r="B50" s="20" t="s">
        <v>742</v>
      </c>
      <c r="D50">
        <v>49</v>
      </c>
      <c r="E50">
        <v>14.782282672187099</v>
      </c>
      <c r="F50">
        <v>0.145702115120941</v>
      </c>
      <c r="G50">
        <v>3</v>
      </c>
      <c r="H50">
        <v>0.98565369335738195</v>
      </c>
      <c r="I50">
        <v>0.944727592470744</v>
      </c>
      <c r="J50">
        <v>0.99555646700862399</v>
      </c>
      <c r="K50">
        <v>1.14810993343862</v>
      </c>
      <c r="L50" s="22"/>
    </row>
    <row r="51" spans="1:12" x14ac:dyDescent="0.2">
      <c r="A51">
        <v>50</v>
      </c>
      <c r="B51" s="20" t="s">
        <v>743</v>
      </c>
      <c r="D51">
        <v>50</v>
      </c>
      <c r="E51">
        <v>14.57045910748</v>
      </c>
      <c r="F51">
        <v>0.161563609068029</v>
      </c>
      <c r="G51">
        <v>2</v>
      </c>
      <c r="H51">
        <v>1.1088436395603201</v>
      </c>
      <c r="I51">
        <v>0.93119006442097896</v>
      </c>
      <c r="J51">
        <v>0.98129058369510003</v>
      </c>
      <c r="K51">
        <v>1.13165802650586</v>
      </c>
      <c r="L51" s="22"/>
    </row>
    <row r="52" spans="1:12" x14ac:dyDescent="0.2">
      <c r="A52">
        <v>51</v>
      </c>
      <c r="B52" s="20" t="s">
        <v>744</v>
      </c>
      <c r="D52">
        <v>51</v>
      </c>
      <c r="E52">
        <v>15.7257403725639</v>
      </c>
      <c r="F52">
        <v>0.194109635575133</v>
      </c>
      <c r="G52">
        <v>2</v>
      </c>
      <c r="H52">
        <v>1.2343433821010299</v>
      </c>
      <c r="I52">
        <v>1.00502345757093</v>
      </c>
      <c r="J52">
        <v>1.0590964111287899</v>
      </c>
      <c r="K52">
        <v>1.2213863807643</v>
      </c>
      <c r="L52" s="22"/>
    </row>
    <row r="53" spans="1:12" x14ac:dyDescent="0.2">
      <c r="A53">
        <v>52</v>
      </c>
      <c r="B53" s="20" t="s">
        <v>745</v>
      </c>
      <c r="D53">
        <v>52</v>
      </c>
      <c r="E53">
        <v>17.1183237945705</v>
      </c>
      <c r="F53">
        <v>7.2139644013050994E-2</v>
      </c>
      <c r="G53">
        <v>2</v>
      </c>
      <c r="H53">
        <v>0.421417685976543</v>
      </c>
      <c r="I53">
        <v>1.09402270164994</v>
      </c>
      <c r="J53">
        <v>1.1528840528869899</v>
      </c>
      <c r="K53">
        <v>1.3295455125711799</v>
      </c>
      <c r="L53" s="22"/>
    </row>
    <row r="54" spans="1:12" x14ac:dyDescent="0.2">
      <c r="A54">
        <v>53</v>
      </c>
      <c r="B54" s="20" t="s">
        <v>746</v>
      </c>
      <c r="D54">
        <v>53</v>
      </c>
      <c r="E54">
        <v>16.149279554999399</v>
      </c>
      <c r="F54">
        <v>0.232687261673521</v>
      </c>
      <c r="G54">
        <v>3</v>
      </c>
      <c r="H54">
        <v>1.4408522738185301</v>
      </c>
      <c r="I54">
        <v>1.03209161483815</v>
      </c>
      <c r="J54">
        <v>1.08762090774788</v>
      </c>
      <c r="K54">
        <v>1.2542818106067799</v>
      </c>
      <c r="L54" s="22"/>
    </row>
    <row r="55" spans="1:12" x14ac:dyDescent="0.2">
      <c r="A55">
        <v>54</v>
      </c>
      <c r="B55" s="20" t="s">
        <v>747</v>
      </c>
      <c r="D55">
        <v>54</v>
      </c>
      <c r="E55">
        <v>14.861032405741801</v>
      </c>
      <c r="F55">
        <v>0.14226393293506301</v>
      </c>
      <c r="G55">
        <v>2</v>
      </c>
      <c r="H55">
        <v>0.95729508590599199</v>
      </c>
      <c r="I55">
        <v>0.94976044482776301</v>
      </c>
      <c r="J55">
        <v>1.0008601003008699</v>
      </c>
      <c r="K55">
        <v>1.1542262656286399</v>
      </c>
      <c r="L55" s="22"/>
    </row>
    <row r="56" spans="1:12" x14ac:dyDescent="0.2">
      <c r="A56">
        <v>55</v>
      </c>
      <c r="B56" s="20" t="s">
        <v>748</v>
      </c>
      <c r="D56">
        <v>55</v>
      </c>
      <c r="E56">
        <v>15.787250888632</v>
      </c>
      <c r="F56">
        <v>0.18823043576790399</v>
      </c>
      <c r="G56">
        <v>3</v>
      </c>
      <c r="H56">
        <v>1.19229394082439</v>
      </c>
      <c r="I56">
        <v>1.0089545609766299</v>
      </c>
      <c r="J56">
        <v>1.06323901842555</v>
      </c>
      <c r="K56">
        <v>1.22616377787372</v>
      </c>
      <c r="L56" s="22"/>
    </row>
    <row r="57" spans="1:12" x14ac:dyDescent="0.2">
      <c r="A57">
        <v>56</v>
      </c>
      <c r="B57" s="20" t="s">
        <v>749</v>
      </c>
      <c r="D57">
        <v>56</v>
      </c>
      <c r="E57">
        <v>13.475585135726799</v>
      </c>
      <c r="F57">
        <v>7.9355564369146994E-2</v>
      </c>
      <c r="G57">
        <v>3</v>
      </c>
      <c r="H57">
        <v>0.588883997020344</v>
      </c>
      <c r="I57">
        <v>0.86121726831557699</v>
      </c>
      <c r="J57">
        <v>0.907553063765972</v>
      </c>
      <c r="K57">
        <v>1.04662138428291</v>
      </c>
      <c r="L57" s="22"/>
    </row>
    <row r="58" spans="1:12" x14ac:dyDescent="0.2">
      <c r="A58">
        <v>57</v>
      </c>
      <c r="B58" s="20" t="s">
        <v>750</v>
      </c>
      <c r="D58">
        <v>57</v>
      </c>
      <c r="E58">
        <v>14.760073188879501</v>
      </c>
      <c r="F58">
        <v>0.20940165173839001</v>
      </c>
      <c r="G58">
        <v>3</v>
      </c>
      <c r="H58">
        <v>1.4187033428544</v>
      </c>
      <c r="I58">
        <v>0.94330819655195797</v>
      </c>
      <c r="J58">
        <v>0.99406070378814104</v>
      </c>
      <c r="K58">
        <v>1.14638496788577</v>
      </c>
      <c r="L58" s="22"/>
    </row>
    <row r="59" spans="1:12" x14ac:dyDescent="0.2">
      <c r="A59">
        <v>58</v>
      </c>
      <c r="B59" s="20" t="s">
        <v>751</v>
      </c>
      <c r="D59">
        <v>58</v>
      </c>
      <c r="E59">
        <v>14.8877663473654</v>
      </c>
      <c r="F59">
        <v>0.15451756698500199</v>
      </c>
      <c r="G59">
        <v>3</v>
      </c>
      <c r="H59">
        <v>1.037882805115</v>
      </c>
      <c r="I59">
        <v>0.95146899640043603</v>
      </c>
      <c r="J59">
        <v>1.0026605765237999</v>
      </c>
      <c r="K59">
        <v>1.1563026366884099</v>
      </c>
      <c r="L59" s="22"/>
    </row>
    <row r="60" spans="1:12" x14ac:dyDescent="0.2">
      <c r="A60">
        <v>59</v>
      </c>
      <c r="B60" s="20" t="s">
        <v>752</v>
      </c>
      <c r="D60">
        <v>59</v>
      </c>
      <c r="E60">
        <v>14.9051727006976</v>
      </c>
      <c r="F60">
        <v>5.5906030172132401E-2</v>
      </c>
      <c r="G60">
        <v>2</v>
      </c>
      <c r="H60">
        <v>0.37507804367483699</v>
      </c>
      <c r="I60">
        <v>0.95258142691214598</v>
      </c>
      <c r="J60">
        <v>1.00383285877623</v>
      </c>
      <c r="K60">
        <v>1.15765455287138</v>
      </c>
      <c r="L60" s="22"/>
    </row>
    <row r="61" spans="1:12" x14ac:dyDescent="0.2">
      <c r="A61">
        <v>60</v>
      </c>
      <c r="B61" s="20" t="s">
        <v>753</v>
      </c>
      <c r="D61">
        <v>60</v>
      </c>
      <c r="E61">
        <v>14.4268101321749</v>
      </c>
      <c r="F61">
        <v>0.239845004732054</v>
      </c>
      <c r="G61">
        <v>3</v>
      </c>
      <c r="H61">
        <v>1.6624950528540401</v>
      </c>
      <c r="I61">
        <v>0.92200953705518696</v>
      </c>
      <c r="J61">
        <v>0.97161611937077497</v>
      </c>
      <c r="K61">
        <v>1.1205011017511799</v>
      </c>
      <c r="L61" s="22"/>
    </row>
    <row r="62" spans="1:12" x14ac:dyDescent="0.2">
      <c r="A62">
        <v>61</v>
      </c>
      <c r="B62" s="20" t="s">
        <v>754</v>
      </c>
      <c r="D62">
        <v>61</v>
      </c>
      <c r="E62">
        <v>14.226702993928599</v>
      </c>
      <c r="F62">
        <v>9.4212622026079496E-2</v>
      </c>
      <c r="G62">
        <v>2</v>
      </c>
      <c r="H62">
        <v>0.66222386217161899</v>
      </c>
      <c r="I62">
        <v>0.90922079940593703</v>
      </c>
      <c r="J62">
        <v>0.95813931338663905</v>
      </c>
      <c r="K62">
        <v>1.104959185914</v>
      </c>
      <c r="L62" s="22"/>
    </row>
    <row r="63" spans="1:12" x14ac:dyDescent="0.2">
      <c r="A63">
        <v>62</v>
      </c>
      <c r="B63" s="20" t="s">
        <v>755</v>
      </c>
      <c r="D63">
        <v>62</v>
      </c>
      <c r="E63">
        <v>16.218976738739599</v>
      </c>
      <c r="F63">
        <v>0.237055677745768</v>
      </c>
      <c r="G63">
        <v>3</v>
      </c>
      <c r="H63">
        <v>1.46159453561304</v>
      </c>
      <c r="I63">
        <v>1.03654592369267</v>
      </c>
      <c r="J63">
        <v>1.0923148703478001</v>
      </c>
      <c r="K63">
        <v>1.25969504960101</v>
      </c>
      <c r="L63" s="22"/>
    </row>
    <row r="64" spans="1:12" x14ac:dyDescent="0.2">
      <c r="A64">
        <v>63</v>
      </c>
      <c r="B64" s="20" t="s">
        <v>756</v>
      </c>
      <c r="D64">
        <v>63</v>
      </c>
      <c r="E64">
        <v>14.6741182121586</v>
      </c>
      <c r="F64">
        <v>8.7868642872800801E-2</v>
      </c>
      <c r="G64">
        <v>3</v>
      </c>
      <c r="H64">
        <v>0.59880015686390498</v>
      </c>
      <c r="I64">
        <v>0.93781486104896805</v>
      </c>
      <c r="J64">
        <v>0.98827181212345805</v>
      </c>
      <c r="K64">
        <v>1.1397090190631101</v>
      </c>
      <c r="L64" s="22"/>
    </row>
    <row r="65" spans="1:12" x14ac:dyDescent="0.2">
      <c r="A65">
        <v>64</v>
      </c>
      <c r="B65" s="20" t="s">
        <v>757</v>
      </c>
      <c r="D65">
        <v>64</v>
      </c>
      <c r="E65">
        <v>14.3619900743355</v>
      </c>
      <c r="F65">
        <v>0.14759633810937001</v>
      </c>
      <c r="G65">
        <v>2</v>
      </c>
      <c r="H65">
        <v>1.02768723098563</v>
      </c>
      <c r="I65">
        <v>0.91786692264681502</v>
      </c>
      <c r="J65">
        <v>0.96725062121294902</v>
      </c>
      <c r="K65">
        <v>1.1154666592403799</v>
      </c>
      <c r="L65" s="22"/>
    </row>
    <row r="66" spans="1:12" x14ac:dyDescent="0.2">
      <c r="A66">
        <v>65</v>
      </c>
      <c r="B66" s="20" t="s">
        <v>758</v>
      </c>
      <c r="D66">
        <v>65</v>
      </c>
      <c r="E66">
        <v>13.899370347818399</v>
      </c>
      <c r="F66">
        <v>0.24741642513748199</v>
      </c>
      <c r="G66">
        <v>3</v>
      </c>
      <c r="H66">
        <v>1.7800549157704499</v>
      </c>
      <c r="I66">
        <v>0.88830114920342795</v>
      </c>
      <c r="J66">
        <v>0.93609412997858599</v>
      </c>
      <c r="K66">
        <v>1.07953592275012</v>
      </c>
      <c r="L66" s="22"/>
    </row>
    <row r="67" spans="1:12" x14ac:dyDescent="0.2">
      <c r="A67">
        <v>66</v>
      </c>
      <c r="B67" s="20" t="s">
        <v>759</v>
      </c>
      <c r="D67">
        <v>66</v>
      </c>
      <c r="E67">
        <v>14.4605395141046</v>
      </c>
      <c r="F67">
        <v>0.14203272913127199</v>
      </c>
      <c r="G67">
        <v>2</v>
      </c>
      <c r="H67">
        <v>0.98220905930055402</v>
      </c>
      <c r="I67">
        <v>0.92416516338791299</v>
      </c>
      <c r="J67">
        <v>0.97388772417315705</v>
      </c>
      <c r="K67">
        <v>1.12312079448071</v>
      </c>
      <c r="L67" s="22"/>
    </row>
    <row r="68" spans="1:12" x14ac:dyDescent="0.2">
      <c r="A68">
        <v>67</v>
      </c>
      <c r="B68" s="20" t="s">
        <v>760</v>
      </c>
      <c r="D68">
        <v>67</v>
      </c>
      <c r="E68">
        <v>13.629369184583901</v>
      </c>
      <c r="F68">
        <v>0.16535348318580001</v>
      </c>
      <c r="G68">
        <v>2</v>
      </c>
      <c r="H68">
        <v>1.2132144998525001</v>
      </c>
      <c r="I68">
        <v>0.87104552268325597</v>
      </c>
      <c r="J68">
        <v>0.91791010453955502</v>
      </c>
      <c r="K68">
        <v>1.05856547965794</v>
      </c>
      <c r="L68" s="22"/>
    </row>
    <row r="69" spans="1:12" x14ac:dyDescent="0.2">
      <c r="A69">
        <v>68</v>
      </c>
      <c r="B69" s="20" t="s">
        <v>761</v>
      </c>
      <c r="D69">
        <v>68</v>
      </c>
      <c r="E69">
        <v>13.8096421305698</v>
      </c>
      <c r="F69">
        <v>0.18178461264503801</v>
      </c>
      <c r="G69">
        <v>3</v>
      </c>
      <c r="H69">
        <v>1.31636005427418</v>
      </c>
      <c r="I69">
        <v>0.88256666796410599</v>
      </c>
      <c r="J69">
        <v>0.93005111829114795</v>
      </c>
      <c r="K69">
        <v>1.0725669139835099</v>
      </c>
      <c r="L69" s="22"/>
    </row>
    <row r="70" spans="1:12" x14ac:dyDescent="0.2">
      <c r="A70">
        <v>69</v>
      </c>
      <c r="B70" s="20" t="s">
        <v>762</v>
      </c>
      <c r="D70">
        <v>69</v>
      </c>
      <c r="E70">
        <v>14.040556050691199</v>
      </c>
      <c r="F70">
        <v>5.1686200056004099E-2</v>
      </c>
      <c r="G70">
        <v>3</v>
      </c>
      <c r="H70">
        <v>0.368120748703963</v>
      </c>
      <c r="I70">
        <v>0.89732425017668005</v>
      </c>
      <c r="J70">
        <v>0.94560269794885099</v>
      </c>
      <c r="K70">
        <v>1.0905015301277099</v>
      </c>
      <c r="L70" s="22"/>
    </row>
    <row r="71" spans="1:12" x14ac:dyDescent="0.2">
      <c r="A71">
        <v>70</v>
      </c>
      <c r="B71" s="20" t="s">
        <v>763</v>
      </c>
      <c r="D71">
        <v>70</v>
      </c>
      <c r="E71">
        <v>14.1831985596164</v>
      </c>
      <c r="F71">
        <v>0.15823620512978201</v>
      </c>
      <c r="G71">
        <v>2</v>
      </c>
      <c r="H71">
        <v>1.1156595211204701</v>
      </c>
      <c r="I71">
        <v>0.90644045482715596</v>
      </c>
      <c r="J71">
        <v>0.95520937882351498</v>
      </c>
      <c r="K71">
        <v>1.10158028467863</v>
      </c>
      <c r="L71" s="22"/>
    </row>
    <row r="72" spans="1:12" x14ac:dyDescent="0.2">
      <c r="A72">
        <v>71</v>
      </c>
      <c r="B72" s="20" t="s">
        <v>764</v>
      </c>
      <c r="D72">
        <v>71</v>
      </c>
      <c r="E72">
        <v>14.2961526601645</v>
      </c>
      <c r="F72">
        <v>6.9407281600817203E-2</v>
      </c>
      <c r="G72">
        <v>2</v>
      </c>
      <c r="H72">
        <v>0.48549622580777901</v>
      </c>
      <c r="I72">
        <v>0.91365928955227804</v>
      </c>
      <c r="J72">
        <v>0.96281660618951803</v>
      </c>
      <c r="K72">
        <v>1.11035320072535</v>
      </c>
      <c r="L72" s="22"/>
    </row>
    <row r="73" spans="1:12" x14ac:dyDescent="0.2">
      <c r="A73">
        <v>72</v>
      </c>
      <c r="B73" s="20" t="s">
        <v>765</v>
      </c>
      <c r="C73" t="s">
        <v>1636</v>
      </c>
      <c r="D73">
        <v>72</v>
      </c>
      <c r="E73">
        <v>16.4540226527577</v>
      </c>
      <c r="F73">
        <v>2.2699417376994001E-2</v>
      </c>
      <c r="G73">
        <v>2</v>
      </c>
      <c r="H73">
        <v>0.137956643527469</v>
      </c>
      <c r="I73">
        <v>1.05156757937297</v>
      </c>
      <c r="J73">
        <v>1.108144731333</v>
      </c>
      <c r="K73">
        <v>1.27795058933616</v>
      </c>
      <c r="L73" s="22"/>
    </row>
    <row r="74" spans="1:12" x14ac:dyDescent="0.2">
      <c r="A74">
        <v>73</v>
      </c>
      <c r="B74" s="20" t="s">
        <v>766</v>
      </c>
      <c r="D74">
        <v>73</v>
      </c>
      <c r="E74">
        <v>15.822164613005301</v>
      </c>
      <c r="F74">
        <v>0.15494740464839099</v>
      </c>
      <c r="G74">
        <v>3</v>
      </c>
      <c r="H74">
        <v>0.97930598270371705</v>
      </c>
      <c r="I74">
        <v>1.0111858779865099</v>
      </c>
      <c r="J74">
        <v>1.0655903862662299</v>
      </c>
      <c r="K74">
        <v>1.2288754560803401</v>
      </c>
      <c r="L74" s="22"/>
    </row>
    <row r="75" spans="1:12" x14ac:dyDescent="0.2">
      <c r="A75">
        <v>74</v>
      </c>
      <c r="B75" s="20" t="s">
        <v>767</v>
      </c>
      <c r="D75">
        <v>74</v>
      </c>
      <c r="E75">
        <v>17.976385406030399</v>
      </c>
      <c r="F75">
        <v>0.183254015761463</v>
      </c>
      <c r="G75">
        <v>3</v>
      </c>
      <c r="H75">
        <v>1.0194152585312699</v>
      </c>
      <c r="I75">
        <v>1.1488609494607001</v>
      </c>
      <c r="J75">
        <v>1.21067274529159</v>
      </c>
      <c r="K75">
        <v>1.39618941875714</v>
      </c>
      <c r="L75" s="22"/>
    </row>
    <row r="76" spans="1:12" x14ac:dyDescent="0.2">
      <c r="A76">
        <v>75</v>
      </c>
      <c r="B76" s="20" t="s">
        <v>768</v>
      </c>
      <c r="D76">
        <v>75</v>
      </c>
      <c r="E76">
        <v>14.8811005707162</v>
      </c>
      <c r="F76">
        <v>0.162742985156315</v>
      </c>
      <c r="G76">
        <v>2</v>
      </c>
      <c r="H76">
        <v>1.09362196957777</v>
      </c>
      <c r="I76">
        <v>0.95104299026421601</v>
      </c>
      <c r="J76">
        <v>1.0022116501165701</v>
      </c>
      <c r="K76">
        <v>1.15578491932671</v>
      </c>
      <c r="L76" s="22"/>
    </row>
    <row r="77" spans="1:12" x14ac:dyDescent="0.2">
      <c r="A77">
        <v>76</v>
      </c>
      <c r="B77" s="20" t="s">
        <v>769</v>
      </c>
      <c r="D77">
        <v>76</v>
      </c>
      <c r="E77">
        <v>15.8270247621241</v>
      </c>
      <c r="F77">
        <v>0.14335206624149899</v>
      </c>
      <c r="G77">
        <v>3</v>
      </c>
      <c r="H77">
        <v>0.90574235142764703</v>
      </c>
      <c r="I77">
        <v>1.0114964874558201</v>
      </c>
      <c r="J77">
        <v>1.06591770735683</v>
      </c>
      <c r="K77">
        <v>1.2292529340115199</v>
      </c>
      <c r="L77" s="22"/>
    </row>
    <row r="78" spans="1:12" x14ac:dyDescent="0.2">
      <c r="A78">
        <v>77</v>
      </c>
      <c r="B78" s="20" t="s">
        <v>770</v>
      </c>
      <c r="D78">
        <v>77</v>
      </c>
      <c r="E78">
        <v>14.960540237996399</v>
      </c>
      <c r="F78">
        <v>7.2332598193706299E-2</v>
      </c>
      <c r="G78">
        <v>2</v>
      </c>
      <c r="H78">
        <v>0.483489212575344</v>
      </c>
      <c r="I78">
        <v>0.95611993590790301</v>
      </c>
      <c r="J78">
        <v>1.00756174903239</v>
      </c>
      <c r="K78">
        <v>1.16195483727078</v>
      </c>
      <c r="L78" s="22"/>
    </row>
    <row r="79" spans="1:12" x14ac:dyDescent="0.2">
      <c r="A79">
        <v>78</v>
      </c>
      <c r="B79" s="20" t="s">
        <v>771</v>
      </c>
      <c r="C79" t="s">
        <v>1636</v>
      </c>
      <c r="D79">
        <v>78</v>
      </c>
      <c r="E79" t="s">
        <v>5</v>
      </c>
      <c r="F79" t="s">
        <v>5</v>
      </c>
      <c r="G79" t="s">
        <v>5</v>
      </c>
      <c r="H79" t="s">
        <v>5</v>
      </c>
      <c r="I79" t="s">
        <v>5</v>
      </c>
      <c r="J79" t="s">
        <v>5</v>
      </c>
      <c r="K79" t="s">
        <v>5</v>
      </c>
      <c r="L79" s="22"/>
    </row>
    <row r="80" spans="1:12" x14ac:dyDescent="0.2">
      <c r="A80">
        <v>79</v>
      </c>
      <c r="B80" s="20" t="s">
        <v>772</v>
      </c>
      <c r="D80">
        <v>79</v>
      </c>
      <c r="E80">
        <v>14.6693527774075</v>
      </c>
      <c r="F80">
        <v>0.143692910507944</v>
      </c>
      <c r="G80">
        <v>2</v>
      </c>
      <c r="H80">
        <v>0.97954499212295598</v>
      </c>
      <c r="I80">
        <v>0.93751030472303398</v>
      </c>
      <c r="J80">
        <v>0.987950869851561</v>
      </c>
      <c r="K80">
        <v>1.1393388974048799</v>
      </c>
      <c r="L80" s="22"/>
    </row>
    <row r="81" spans="1:12" x14ac:dyDescent="0.2">
      <c r="A81">
        <v>80</v>
      </c>
      <c r="B81" s="20" t="s">
        <v>773</v>
      </c>
      <c r="D81">
        <v>80</v>
      </c>
      <c r="E81" t="s">
        <v>5</v>
      </c>
      <c r="F81" t="s">
        <v>5</v>
      </c>
      <c r="G81" t="s">
        <v>5</v>
      </c>
      <c r="H81" t="s">
        <v>5</v>
      </c>
      <c r="I81" t="s">
        <v>5</v>
      </c>
      <c r="J81" t="s">
        <v>5</v>
      </c>
      <c r="K81" t="s">
        <v>5</v>
      </c>
      <c r="L81" s="22"/>
    </row>
    <row r="82" spans="1:12" x14ac:dyDescent="0.2">
      <c r="A82">
        <v>81</v>
      </c>
      <c r="B82" s="20" t="s">
        <v>774</v>
      </c>
      <c r="D82">
        <v>81</v>
      </c>
      <c r="E82">
        <v>14.2369339337359</v>
      </c>
      <c r="F82">
        <v>4.9402197593208297E-2</v>
      </c>
      <c r="G82">
        <v>2</v>
      </c>
      <c r="H82">
        <v>0.34700025878566798</v>
      </c>
      <c r="I82">
        <v>0.90987465316771599</v>
      </c>
      <c r="J82">
        <v>0.95882834623187996</v>
      </c>
      <c r="K82">
        <v>1.1057538022720801</v>
      </c>
      <c r="L82" s="22"/>
    </row>
    <row r="83" spans="1:12" x14ac:dyDescent="0.2">
      <c r="A83">
        <v>82</v>
      </c>
      <c r="B83" s="20" t="s">
        <v>775</v>
      </c>
      <c r="D83">
        <v>82</v>
      </c>
      <c r="E83">
        <v>16.103913953175699</v>
      </c>
      <c r="F83">
        <v>0.23624418545033901</v>
      </c>
      <c r="G83">
        <v>3</v>
      </c>
      <c r="H83">
        <v>1.4669985578490501</v>
      </c>
      <c r="I83">
        <v>1.0291923240626799</v>
      </c>
      <c r="J83">
        <v>1.08456562736413</v>
      </c>
      <c r="K83">
        <v>1.2507583562631399</v>
      </c>
      <c r="L83" s="22"/>
    </row>
    <row r="84" spans="1:12" x14ac:dyDescent="0.2">
      <c r="A84">
        <v>83</v>
      </c>
      <c r="B84" s="20" t="s">
        <v>776</v>
      </c>
      <c r="D84">
        <v>83</v>
      </c>
      <c r="E84">
        <v>15.5960838776471</v>
      </c>
      <c r="F84">
        <v>0.20486600228273899</v>
      </c>
      <c r="G84">
        <v>3</v>
      </c>
      <c r="H84">
        <v>1.3135733552726001</v>
      </c>
      <c r="I84">
        <v>0.99673718196604899</v>
      </c>
      <c r="J84">
        <v>1.0503643117050001</v>
      </c>
      <c r="K84">
        <v>1.21131622360049</v>
      </c>
      <c r="L84" s="22"/>
    </row>
    <row r="85" spans="1:12" x14ac:dyDescent="0.2">
      <c r="A85">
        <v>84</v>
      </c>
      <c r="B85" s="20" t="s">
        <v>777</v>
      </c>
      <c r="D85">
        <v>84</v>
      </c>
      <c r="E85" t="s">
        <v>5</v>
      </c>
      <c r="F85" t="s">
        <v>5</v>
      </c>
      <c r="G85" t="s">
        <v>5</v>
      </c>
      <c r="H85" t="s">
        <v>5</v>
      </c>
      <c r="I85" t="s">
        <v>5</v>
      </c>
      <c r="J85" t="s">
        <v>5</v>
      </c>
      <c r="K85" t="s">
        <v>5</v>
      </c>
      <c r="L85" s="22"/>
    </row>
    <row r="86" spans="1:12" x14ac:dyDescent="0.2">
      <c r="A86">
        <v>85</v>
      </c>
      <c r="B86" s="20" t="s">
        <v>778</v>
      </c>
      <c r="D86">
        <v>85</v>
      </c>
      <c r="E86">
        <v>15.4513226627632</v>
      </c>
      <c r="F86">
        <v>0.20934237077707199</v>
      </c>
      <c r="G86">
        <v>2</v>
      </c>
      <c r="H86">
        <v>1.3548508133971999</v>
      </c>
      <c r="I86">
        <v>0.98748557197771003</v>
      </c>
      <c r="J86">
        <v>1.0406149403226701</v>
      </c>
      <c r="K86">
        <v>1.20007291345207</v>
      </c>
      <c r="L86" s="22"/>
    </row>
    <row r="87" spans="1:12" x14ac:dyDescent="0.2">
      <c r="A87">
        <v>86</v>
      </c>
      <c r="B87" s="20" t="s">
        <v>779</v>
      </c>
      <c r="D87">
        <v>86</v>
      </c>
      <c r="E87">
        <v>15.0246938654731</v>
      </c>
      <c r="F87">
        <v>1.05995531523461E-2</v>
      </c>
      <c r="G87">
        <v>2</v>
      </c>
      <c r="H87">
        <v>7.0547548237931204E-2</v>
      </c>
      <c r="I87">
        <v>0.96021995911665603</v>
      </c>
      <c r="J87">
        <v>1.0118823644699999</v>
      </c>
      <c r="K87">
        <v>1.16693751948608</v>
      </c>
      <c r="L87" s="22"/>
    </row>
    <row r="88" spans="1:12" x14ac:dyDescent="0.2">
      <c r="A88">
        <v>87</v>
      </c>
      <c r="B88" s="20" t="s">
        <v>780</v>
      </c>
      <c r="D88">
        <v>87</v>
      </c>
      <c r="E88" t="s">
        <v>5</v>
      </c>
      <c r="F88" t="s">
        <v>5</v>
      </c>
      <c r="G88" t="s">
        <v>5</v>
      </c>
      <c r="H88" t="s">
        <v>5</v>
      </c>
      <c r="I88" t="s">
        <v>5</v>
      </c>
      <c r="J88" t="s">
        <v>5</v>
      </c>
      <c r="K88" t="s">
        <v>5</v>
      </c>
      <c r="L88" s="22"/>
    </row>
    <row r="89" spans="1:12" x14ac:dyDescent="0.2">
      <c r="A89">
        <v>88</v>
      </c>
      <c r="B89" s="20" t="s">
        <v>781</v>
      </c>
      <c r="D89">
        <v>88</v>
      </c>
      <c r="E89">
        <v>13.8151524670977</v>
      </c>
      <c r="F89">
        <v>3.2829399568598599E-3</v>
      </c>
      <c r="G89">
        <v>2</v>
      </c>
      <c r="H89">
        <v>2.3763327727859399E-2</v>
      </c>
      <c r="I89">
        <v>0.88291883055476506</v>
      </c>
      <c r="J89">
        <v>0.93042222817230602</v>
      </c>
      <c r="K89">
        <v>1.0729948906529201</v>
      </c>
      <c r="L89" s="22"/>
    </row>
    <row r="90" spans="1:12" x14ac:dyDescent="0.2">
      <c r="A90">
        <v>89</v>
      </c>
      <c r="B90" s="20" t="s">
        <v>782</v>
      </c>
      <c r="D90">
        <v>89</v>
      </c>
      <c r="E90">
        <v>14.958111413305801</v>
      </c>
      <c r="F90">
        <v>0.20039758818252801</v>
      </c>
      <c r="G90">
        <v>2</v>
      </c>
      <c r="H90">
        <v>1.3397252008984699</v>
      </c>
      <c r="I90">
        <v>0.95596471105167402</v>
      </c>
      <c r="J90">
        <v>1.00739817266319</v>
      </c>
      <c r="K90">
        <v>1.1617661953799701</v>
      </c>
      <c r="L90" s="22"/>
    </row>
    <row r="91" spans="1:12" x14ac:dyDescent="0.2">
      <c r="A91">
        <v>90</v>
      </c>
      <c r="B91" s="20" t="s">
        <v>783</v>
      </c>
      <c r="D91">
        <v>90</v>
      </c>
      <c r="E91">
        <v>16.875435031157402</v>
      </c>
      <c r="F91">
        <v>0.216187896948179</v>
      </c>
      <c r="G91">
        <v>2</v>
      </c>
      <c r="H91">
        <v>1.28108043762444</v>
      </c>
      <c r="I91">
        <v>1.0784998137586701</v>
      </c>
      <c r="J91">
        <v>1.13652599205552</v>
      </c>
      <c r="K91">
        <v>1.3106808346199299</v>
      </c>
      <c r="L91" s="22"/>
    </row>
    <row r="92" spans="1:12" x14ac:dyDescent="0.2">
      <c r="A92">
        <v>91</v>
      </c>
      <c r="B92" s="20" t="s">
        <v>784</v>
      </c>
      <c r="D92">
        <v>91</v>
      </c>
      <c r="E92">
        <v>14.3915907496815</v>
      </c>
      <c r="F92">
        <v>7.5596762250380603E-2</v>
      </c>
      <c r="G92">
        <v>2</v>
      </c>
      <c r="H92">
        <v>0.52528426888496405</v>
      </c>
      <c r="I92">
        <v>0.91975868560218899</v>
      </c>
      <c r="J92">
        <v>0.969244166081629</v>
      </c>
      <c r="K92">
        <v>1.11776568369789</v>
      </c>
      <c r="L92" s="22"/>
    </row>
    <row r="93" spans="1:12" x14ac:dyDescent="0.2">
      <c r="A93">
        <v>92</v>
      </c>
      <c r="B93" s="20" t="s">
        <v>785</v>
      </c>
      <c r="D93">
        <v>92</v>
      </c>
      <c r="E93">
        <v>13.543485301933201</v>
      </c>
      <c r="F93">
        <v>0.14536613778129401</v>
      </c>
      <c r="G93">
        <v>2</v>
      </c>
      <c r="H93">
        <v>1.07332887023213</v>
      </c>
      <c r="I93">
        <v>0.86555673076336503</v>
      </c>
      <c r="J93">
        <v>0.91212600091491003</v>
      </c>
      <c r="K93">
        <v>1.0518950525676001</v>
      </c>
      <c r="L93" s="22"/>
    </row>
    <row r="94" spans="1:12" x14ac:dyDescent="0.2">
      <c r="A94">
        <v>93</v>
      </c>
      <c r="B94" s="20" t="s">
        <v>786</v>
      </c>
      <c r="D94">
        <v>93</v>
      </c>
      <c r="E94">
        <v>14.0268783337269</v>
      </c>
      <c r="F94">
        <v>4.3561215560297399E-2</v>
      </c>
      <c r="G94">
        <v>2</v>
      </c>
      <c r="H94">
        <v>0.31055531048242402</v>
      </c>
      <c r="I94">
        <v>0.89645011477386305</v>
      </c>
      <c r="J94">
        <v>0.94468153172035196</v>
      </c>
      <c r="K94">
        <v>1.08943920957399</v>
      </c>
      <c r="L94" s="22"/>
    </row>
    <row r="95" spans="1:12" x14ac:dyDescent="0.2">
      <c r="A95">
        <v>94</v>
      </c>
      <c r="B95" s="20" t="s">
        <v>787</v>
      </c>
      <c r="C95" t="s">
        <v>1636</v>
      </c>
      <c r="D95">
        <v>94</v>
      </c>
      <c r="E95">
        <v>15.3059574874774</v>
      </c>
      <c r="F95">
        <v>4.8118230956389799E-2</v>
      </c>
      <c r="G95">
        <v>2</v>
      </c>
      <c r="H95">
        <v>0.31437583042915002</v>
      </c>
      <c r="I95">
        <v>0.97819536321075196</v>
      </c>
      <c r="J95">
        <v>1.03082489344406</v>
      </c>
      <c r="K95">
        <v>1.1887826949233999</v>
      </c>
      <c r="L95" s="22"/>
    </row>
    <row r="96" spans="1:12" x14ac:dyDescent="0.2">
      <c r="A96">
        <v>95</v>
      </c>
      <c r="B96" s="20" t="s">
        <v>788</v>
      </c>
      <c r="D96">
        <v>95</v>
      </c>
      <c r="E96">
        <v>14.227443920812799</v>
      </c>
      <c r="F96">
        <v>6.4981623368174604E-2</v>
      </c>
      <c r="G96">
        <v>2</v>
      </c>
      <c r="H96">
        <v>0.45673434897968701</v>
      </c>
      <c r="I96">
        <v>0.90926815163746</v>
      </c>
      <c r="J96">
        <v>0.95818921329503204</v>
      </c>
      <c r="K96">
        <v>1.10501673220333</v>
      </c>
      <c r="L96" s="22"/>
    </row>
    <row r="97" spans="1:12" x14ac:dyDescent="0.2">
      <c r="A97">
        <v>96</v>
      </c>
      <c r="B97" s="20" t="s">
        <v>789</v>
      </c>
      <c r="D97">
        <v>96</v>
      </c>
      <c r="E97">
        <v>13.8472022281354</v>
      </c>
      <c r="F97">
        <v>0.13568892460190601</v>
      </c>
      <c r="G97">
        <v>2</v>
      </c>
      <c r="H97">
        <v>0.97990137189017801</v>
      </c>
      <c r="I97">
        <v>0.88496711323585597</v>
      </c>
      <c r="J97">
        <v>0.93258071394711906</v>
      </c>
      <c r="K97">
        <v>1.0754841306321401</v>
      </c>
      <c r="L97" s="22"/>
    </row>
    <row r="98" spans="1:12" x14ac:dyDescent="0.2">
      <c r="A98">
        <v>97</v>
      </c>
      <c r="B98" s="20" t="s">
        <v>790</v>
      </c>
      <c r="D98">
        <v>97</v>
      </c>
      <c r="E98">
        <v>14.269471833325101</v>
      </c>
      <c r="F98">
        <v>0.10896042072360899</v>
      </c>
      <c r="G98">
        <v>2</v>
      </c>
      <c r="H98">
        <v>0.76359112654150396</v>
      </c>
      <c r="I98">
        <v>0.91195413251637703</v>
      </c>
      <c r="J98">
        <v>0.96101970713852503</v>
      </c>
      <c r="K98">
        <v>1.1082809549832</v>
      </c>
      <c r="L98" s="22"/>
    </row>
    <row r="99" spans="1:12" x14ac:dyDescent="0.2">
      <c r="A99">
        <v>98</v>
      </c>
      <c r="B99" s="20" t="s">
        <v>791</v>
      </c>
      <c r="D99">
        <v>98</v>
      </c>
      <c r="E99">
        <v>14.455944129650099</v>
      </c>
      <c r="F99">
        <v>0.23537072093073899</v>
      </c>
      <c r="G99">
        <v>2</v>
      </c>
      <c r="H99">
        <v>1.62819334953003</v>
      </c>
      <c r="I99">
        <v>0.92387147488333599</v>
      </c>
      <c r="J99">
        <v>0.97357823444050995</v>
      </c>
      <c r="K99">
        <v>1.12276388028436</v>
      </c>
      <c r="L99" s="22"/>
    </row>
    <row r="100" spans="1:12" x14ac:dyDescent="0.2">
      <c r="A100">
        <v>99</v>
      </c>
      <c r="B100" s="20" t="s">
        <v>792</v>
      </c>
      <c r="D100">
        <v>99</v>
      </c>
      <c r="E100">
        <v>14.638621257111</v>
      </c>
      <c r="F100">
        <v>0.215369662076006</v>
      </c>
      <c r="G100">
        <v>3</v>
      </c>
      <c r="H100">
        <v>1.4712428055435001</v>
      </c>
      <c r="I100">
        <v>0.935546270085996</v>
      </c>
      <c r="J100">
        <v>0.98588116489119404</v>
      </c>
      <c r="K100">
        <v>1.13695204251214</v>
      </c>
      <c r="L100" s="22"/>
    </row>
    <row r="101" spans="1:12" x14ac:dyDescent="0.2">
      <c r="A101">
        <v>100</v>
      </c>
      <c r="B101" s="20" t="s">
        <v>793</v>
      </c>
      <c r="C101" t="s">
        <v>1636</v>
      </c>
      <c r="D101">
        <v>100</v>
      </c>
      <c r="E101" t="s">
        <v>5</v>
      </c>
      <c r="F101" t="s">
        <v>5</v>
      </c>
      <c r="G101" t="s">
        <v>5</v>
      </c>
      <c r="H101" t="s">
        <v>5</v>
      </c>
      <c r="I101" t="s">
        <v>5</v>
      </c>
      <c r="J101" t="s">
        <v>5</v>
      </c>
      <c r="K101" t="s">
        <v>5</v>
      </c>
      <c r="L101" s="22"/>
    </row>
    <row r="102" spans="1:12" x14ac:dyDescent="0.2">
      <c r="A102">
        <v>101</v>
      </c>
      <c r="B102" s="20" t="s">
        <v>794</v>
      </c>
      <c r="D102">
        <v>101</v>
      </c>
      <c r="E102">
        <v>14.223936466680099</v>
      </c>
      <c r="F102">
        <v>0.21733841463815101</v>
      </c>
      <c r="G102">
        <v>2</v>
      </c>
      <c r="H102">
        <v>1.52797655661126</v>
      </c>
      <c r="I102">
        <v>0.90904399216412102</v>
      </c>
      <c r="J102">
        <v>0.95795299344170903</v>
      </c>
      <c r="K102">
        <v>1.1047443153499801</v>
      </c>
      <c r="L102" s="22"/>
    </row>
    <row r="103" spans="1:12" x14ac:dyDescent="0.2">
      <c r="A103">
        <v>102</v>
      </c>
      <c r="B103" s="20" t="s">
        <v>795</v>
      </c>
      <c r="D103">
        <v>102</v>
      </c>
      <c r="E103" t="s">
        <v>5</v>
      </c>
      <c r="F103" t="s">
        <v>5</v>
      </c>
      <c r="G103" t="s">
        <v>5</v>
      </c>
      <c r="H103" t="s">
        <v>5</v>
      </c>
      <c r="I103" t="s">
        <v>5</v>
      </c>
      <c r="J103" t="s">
        <v>5</v>
      </c>
      <c r="K103" t="s">
        <v>5</v>
      </c>
      <c r="L103" s="22"/>
    </row>
    <row r="104" spans="1:12" x14ac:dyDescent="0.2">
      <c r="A104">
        <v>103</v>
      </c>
      <c r="B104" s="20" t="s">
        <v>796</v>
      </c>
      <c r="D104">
        <v>103</v>
      </c>
      <c r="E104">
        <v>14.171559703465199</v>
      </c>
      <c r="F104">
        <v>0.13744121570193199</v>
      </c>
      <c r="G104">
        <v>3</v>
      </c>
      <c r="H104">
        <v>0.96983831404474696</v>
      </c>
      <c r="I104">
        <v>0.90569662190265998</v>
      </c>
      <c r="J104">
        <v>0.95442552569563099</v>
      </c>
      <c r="K104">
        <v>1.10067631831178</v>
      </c>
      <c r="L104" s="22"/>
    </row>
    <row r="105" spans="1:12" x14ac:dyDescent="0.2">
      <c r="A105">
        <v>104</v>
      </c>
      <c r="B105" s="20" t="s">
        <v>797</v>
      </c>
      <c r="C105" t="s">
        <v>1636</v>
      </c>
      <c r="D105">
        <v>104</v>
      </c>
      <c r="E105">
        <v>16.3711273435135</v>
      </c>
      <c r="F105">
        <v>7.8682430821768207E-2</v>
      </c>
      <c r="G105">
        <v>2</v>
      </c>
      <c r="H105">
        <v>0.480617059355681</v>
      </c>
      <c r="I105">
        <v>1.0462697855432801</v>
      </c>
      <c r="J105">
        <v>1.1025619020073201</v>
      </c>
      <c r="K105">
        <v>1.27151227868487</v>
      </c>
      <c r="L105" s="22"/>
    </row>
    <row r="106" spans="1:12" x14ac:dyDescent="0.2">
      <c r="A106">
        <v>105</v>
      </c>
      <c r="B106" s="20" t="s">
        <v>798</v>
      </c>
      <c r="D106">
        <v>105</v>
      </c>
      <c r="E106">
        <v>15.859412214355</v>
      </c>
      <c r="F106">
        <v>0.16202067795135799</v>
      </c>
      <c r="G106">
        <v>2</v>
      </c>
      <c r="H106">
        <v>1.0216058184344701</v>
      </c>
      <c r="I106">
        <v>1.0135663517961899</v>
      </c>
      <c r="J106">
        <v>1.0680989359419799</v>
      </c>
      <c r="K106">
        <v>1.23176840178126</v>
      </c>
      <c r="L106" s="22"/>
    </row>
    <row r="107" spans="1:12" x14ac:dyDescent="0.2">
      <c r="A107">
        <v>106</v>
      </c>
      <c r="B107" s="20" t="s">
        <v>799</v>
      </c>
      <c r="D107">
        <v>106</v>
      </c>
      <c r="E107">
        <v>15.435138723973701</v>
      </c>
      <c r="F107">
        <v>0.120434979890684</v>
      </c>
      <c r="G107">
        <v>3</v>
      </c>
      <c r="H107">
        <v>0.78026496583167004</v>
      </c>
      <c r="I107">
        <v>0.98645126531017402</v>
      </c>
      <c r="J107">
        <v>1.0395249851864501</v>
      </c>
      <c r="K107">
        <v>1.1988159397289799</v>
      </c>
      <c r="L107" s="22"/>
    </row>
    <row r="108" spans="1:12" x14ac:dyDescent="0.2">
      <c r="A108">
        <v>107</v>
      </c>
      <c r="B108" s="20" t="s">
        <v>800</v>
      </c>
      <c r="D108">
        <v>107</v>
      </c>
      <c r="E108">
        <v>15.0832460294494</v>
      </c>
      <c r="F108">
        <v>8.7687180545474502E-2</v>
      </c>
      <c r="G108">
        <v>2</v>
      </c>
      <c r="H108">
        <v>0.58135483817123501</v>
      </c>
      <c r="I108">
        <v>0.963961995859825</v>
      </c>
      <c r="J108">
        <v>1.0158257328114499</v>
      </c>
      <c r="K108">
        <v>1.1714851473847101</v>
      </c>
      <c r="L108" s="22"/>
    </row>
    <row r="109" spans="1:12" x14ac:dyDescent="0.2">
      <c r="A109">
        <v>108</v>
      </c>
      <c r="B109" s="20" t="s">
        <v>801</v>
      </c>
      <c r="C109" t="s">
        <v>1636</v>
      </c>
      <c r="D109">
        <v>108</v>
      </c>
      <c r="E109">
        <v>18.398314079395501</v>
      </c>
      <c r="F109">
        <v>0.148946583390416</v>
      </c>
      <c r="G109">
        <v>3</v>
      </c>
      <c r="H109">
        <v>0.80956647847002206</v>
      </c>
      <c r="I109">
        <v>1.1758261799749601</v>
      </c>
      <c r="J109">
        <v>1.2390887774227599</v>
      </c>
      <c r="K109">
        <v>1.4289597636244</v>
      </c>
      <c r="L109" s="22"/>
    </row>
    <row r="110" spans="1:12" x14ac:dyDescent="0.2">
      <c r="A110">
        <v>109</v>
      </c>
      <c r="B110" s="20" t="s">
        <v>802</v>
      </c>
      <c r="D110">
        <v>109</v>
      </c>
      <c r="E110">
        <v>13.5142360338864</v>
      </c>
      <c r="F110">
        <v>5.5398299678879E-2</v>
      </c>
      <c r="G110">
        <v>2</v>
      </c>
      <c r="H110">
        <v>0.40992550033882702</v>
      </c>
      <c r="I110">
        <v>0.86368742605609405</v>
      </c>
      <c r="J110">
        <v>0.91015612260822598</v>
      </c>
      <c r="K110">
        <v>1.0496233212027699</v>
      </c>
      <c r="L110" s="22"/>
    </row>
    <row r="111" spans="1:12" x14ac:dyDescent="0.2">
      <c r="A111">
        <v>110</v>
      </c>
      <c r="B111" s="20" t="s">
        <v>803</v>
      </c>
      <c r="D111">
        <v>110</v>
      </c>
      <c r="E111">
        <v>13.8273321974119</v>
      </c>
      <c r="F111">
        <v>0.21924354924383899</v>
      </c>
      <c r="G111">
        <v>3</v>
      </c>
      <c r="H111">
        <v>1.5855809791340301</v>
      </c>
      <c r="I111">
        <v>0.88369723045090598</v>
      </c>
      <c r="J111">
        <v>0.93124250806748299</v>
      </c>
      <c r="K111">
        <v>1.07394086561974</v>
      </c>
      <c r="L111" s="22"/>
    </row>
    <row r="112" spans="1:12" x14ac:dyDescent="0.2">
      <c r="A112">
        <v>111</v>
      </c>
      <c r="B112" s="20" t="s">
        <v>804</v>
      </c>
      <c r="D112">
        <v>111</v>
      </c>
      <c r="E112">
        <v>13.619107993964001</v>
      </c>
      <c r="F112">
        <v>0.197491072926408</v>
      </c>
      <c r="G112">
        <v>2</v>
      </c>
      <c r="H112">
        <v>1.4501028482477401</v>
      </c>
      <c r="I112">
        <v>0.87038973560860999</v>
      </c>
      <c r="J112">
        <v>0.91721903436403796</v>
      </c>
      <c r="K112">
        <v>1.0577685137805599</v>
      </c>
      <c r="L112" s="22"/>
    </row>
    <row r="113" spans="1:12" x14ac:dyDescent="0.2">
      <c r="A113">
        <v>112</v>
      </c>
      <c r="B113" s="20" t="s">
        <v>805</v>
      </c>
      <c r="D113">
        <v>112</v>
      </c>
      <c r="E113">
        <v>13.431467561423</v>
      </c>
      <c r="F113">
        <v>5.0324635994923803E-2</v>
      </c>
      <c r="G113">
        <v>2</v>
      </c>
      <c r="H113">
        <v>0.37467712120649399</v>
      </c>
      <c r="I113">
        <v>0.85839773829562604</v>
      </c>
      <c r="J113">
        <v>0.90458183548000004</v>
      </c>
      <c r="K113">
        <v>1.04319486170716</v>
      </c>
      <c r="L113" s="22"/>
    </row>
    <row r="114" spans="1:12" x14ac:dyDescent="0.2">
      <c r="A114">
        <v>113</v>
      </c>
      <c r="B114" s="20" t="s">
        <v>806</v>
      </c>
      <c r="D114">
        <v>113</v>
      </c>
      <c r="E114">
        <v>14.5909976979049</v>
      </c>
      <c r="F114">
        <v>0.12817462970896701</v>
      </c>
      <c r="G114">
        <v>3</v>
      </c>
      <c r="H114">
        <v>0.87845007149422905</v>
      </c>
      <c r="I114">
        <v>0.93250267449041702</v>
      </c>
      <c r="J114">
        <v>0.98267381570155898</v>
      </c>
      <c r="K114">
        <v>1.1332532171951899</v>
      </c>
      <c r="L114" s="22"/>
    </row>
    <row r="115" spans="1:12" x14ac:dyDescent="0.2">
      <c r="A115">
        <v>114</v>
      </c>
      <c r="B115" s="20" t="s">
        <v>807</v>
      </c>
      <c r="D115">
        <v>114</v>
      </c>
      <c r="E115">
        <v>13.2346456474937</v>
      </c>
      <c r="F115">
        <v>0.21467570588245699</v>
      </c>
      <c r="G115">
        <v>2</v>
      </c>
      <c r="H115">
        <v>1.62207369657162</v>
      </c>
      <c r="I115">
        <v>0.84581895753386005</v>
      </c>
      <c r="J115">
        <v>0.89132628262617797</v>
      </c>
      <c r="K115">
        <v>1.02790810258397</v>
      </c>
      <c r="L115" s="22"/>
    </row>
    <row r="116" spans="1:12" x14ac:dyDescent="0.2">
      <c r="A116">
        <v>115</v>
      </c>
      <c r="B116" s="20" t="s">
        <v>808</v>
      </c>
      <c r="D116">
        <v>115</v>
      </c>
      <c r="E116">
        <v>14.0384325083135</v>
      </c>
      <c r="F116">
        <v>6.1522007758528403E-2</v>
      </c>
      <c r="G116">
        <v>3</v>
      </c>
      <c r="H116">
        <v>0.43823986561245598</v>
      </c>
      <c r="I116">
        <v>0.89718853574593205</v>
      </c>
      <c r="J116">
        <v>0.94545968171827399</v>
      </c>
      <c r="K116">
        <v>1.0903365988953699</v>
      </c>
      <c r="L116" s="22"/>
    </row>
    <row r="117" spans="1:12" x14ac:dyDescent="0.2">
      <c r="A117">
        <v>116</v>
      </c>
      <c r="B117" s="20" t="s">
        <v>809</v>
      </c>
      <c r="D117">
        <v>116</v>
      </c>
      <c r="E117">
        <v>13.045224111154599</v>
      </c>
      <c r="F117">
        <v>4.6118017610331699E-2</v>
      </c>
      <c r="G117">
        <v>2</v>
      </c>
      <c r="H117">
        <v>0.35352414966100598</v>
      </c>
      <c r="I117">
        <v>0.83371313085226695</v>
      </c>
      <c r="J117">
        <v>0.878569130048655</v>
      </c>
      <c r="K117">
        <v>1.01319611578863</v>
      </c>
      <c r="L117" s="22"/>
    </row>
    <row r="118" spans="1:12" x14ac:dyDescent="0.2">
      <c r="A118">
        <v>117</v>
      </c>
      <c r="B118" s="20" t="s">
        <v>810</v>
      </c>
      <c r="D118">
        <v>117</v>
      </c>
      <c r="E118">
        <v>13.683110798461501</v>
      </c>
      <c r="F118">
        <v>0.19981718489811801</v>
      </c>
      <c r="G118">
        <v>3</v>
      </c>
      <c r="H118">
        <v>1.4603198632330301</v>
      </c>
      <c r="I118">
        <v>0.87448011980333895</v>
      </c>
      <c r="J118">
        <v>0.92152949218284896</v>
      </c>
      <c r="K118">
        <v>1.0627394818807501</v>
      </c>
      <c r="L118" s="22"/>
    </row>
    <row r="119" spans="1:12" x14ac:dyDescent="0.2">
      <c r="A119">
        <v>118</v>
      </c>
      <c r="B119" s="20" t="s">
        <v>811</v>
      </c>
      <c r="D119">
        <v>118</v>
      </c>
      <c r="E119">
        <v>13.4039298452584</v>
      </c>
      <c r="F119">
        <v>4.1571168546959601E-2</v>
      </c>
      <c r="G119">
        <v>2</v>
      </c>
      <c r="H119">
        <v>0.31014164522552601</v>
      </c>
      <c r="I119">
        <v>0.85663781793208904</v>
      </c>
      <c r="J119">
        <v>0.90272722668768401</v>
      </c>
      <c r="K119">
        <v>1.04105606310792</v>
      </c>
      <c r="L119" s="22"/>
    </row>
    <row r="120" spans="1:12" x14ac:dyDescent="0.2">
      <c r="A120">
        <v>119</v>
      </c>
      <c r="B120" s="20" t="s">
        <v>812</v>
      </c>
      <c r="D120">
        <v>119</v>
      </c>
      <c r="E120">
        <v>13.5797689182938</v>
      </c>
      <c r="F120">
        <v>0.165890182100458</v>
      </c>
      <c r="G120">
        <v>3</v>
      </c>
      <c r="H120">
        <v>1.2215979748888199</v>
      </c>
      <c r="I120">
        <v>0.86787559682015902</v>
      </c>
      <c r="J120">
        <v>0.91456962817568599</v>
      </c>
      <c r="K120">
        <v>1.0547131275082899</v>
      </c>
      <c r="L120" s="22"/>
    </row>
    <row r="121" spans="1:12" x14ac:dyDescent="0.2">
      <c r="A121">
        <v>120</v>
      </c>
      <c r="B121" s="20" t="s">
        <v>813</v>
      </c>
      <c r="D121">
        <v>120</v>
      </c>
      <c r="E121">
        <v>14.837886502764199</v>
      </c>
      <c r="F121">
        <v>0.18718999497153799</v>
      </c>
      <c r="G121">
        <v>3</v>
      </c>
      <c r="H121">
        <v>1.26156777743694</v>
      </c>
      <c r="I121">
        <v>0.94828120284054795</v>
      </c>
      <c r="J121">
        <v>0.999301271133203</v>
      </c>
      <c r="K121">
        <v>1.1524285702580199</v>
      </c>
      <c r="L121" s="22"/>
    </row>
    <row r="122" spans="1:12" x14ac:dyDescent="0.2">
      <c r="A122">
        <v>121</v>
      </c>
      <c r="B122" s="20" t="s">
        <v>659</v>
      </c>
      <c r="C122" t="s">
        <v>1629</v>
      </c>
      <c r="D122">
        <v>121</v>
      </c>
      <c r="E122">
        <v>12.8753198989523</v>
      </c>
      <c r="F122">
        <v>0.15322419561245601</v>
      </c>
      <c r="G122">
        <v>2</v>
      </c>
      <c r="H122">
        <v>1.1900612708265501</v>
      </c>
      <c r="I122">
        <v>0.82285464567078204</v>
      </c>
      <c r="J122">
        <v>0.86712642928443495</v>
      </c>
      <c r="K122">
        <v>1</v>
      </c>
      <c r="L122" s="22"/>
    </row>
    <row r="123" spans="1:12" x14ac:dyDescent="0.2">
      <c r="B123" t="s">
        <v>1434</v>
      </c>
      <c r="E123" t="s">
        <v>5</v>
      </c>
      <c r="F123" t="s">
        <v>5</v>
      </c>
      <c r="G123" t="s">
        <v>5</v>
      </c>
      <c r="H123" t="s">
        <v>5</v>
      </c>
      <c r="I123" t="s">
        <v>5</v>
      </c>
      <c r="J123" t="s">
        <v>5</v>
      </c>
      <c r="K123" t="s">
        <v>5</v>
      </c>
      <c r="L123" s="22"/>
    </row>
    <row r="124" spans="1:12" x14ac:dyDescent="0.2">
      <c r="B124" t="s">
        <v>1429</v>
      </c>
      <c r="E124">
        <v>13.0927215420738</v>
      </c>
      <c r="F124">
        <v>0.149373397603695</v>
      </c>
      <c r="G124">
        <v>3</v>
      </c>
      <c r="H124">
        <v>1.1408888299020099</v>
      </c>
      <c r="I124">
        <v>0.83674866565808703</v>
      </c>
      <c r="J124">
        <v>0.88176798475645501</v>
      </c>
      <c r="K124">
        <v>1.0168851449771901</v>
      </c>
      <c r="L124" s="22"/>
    </row>
    <row r="125" spans="1:12" x14ac:dyDescent="0.2">
      <c r="B125" t="s">
        <v>1430</v>
      </c>
      <c r="E125" t="s">
        <v>5</v>
      </c>
      <c r="F125" t="s">
        <v>5</v>
      </c>
      <c r="G125" t="s">
        <v>5</v>
      </c>
      <c r="H125" t="s">
        <v>5</v>
      </c>
      <c r="I125" t="s">
        <v>5</v>
      </c>
      <c r="J125" t="s">
        <v>5</v>
      </c>
      <c r="K125" t="s">
        <v>5</v>
      </c>
      <c r="L125" s="22"/>
    </row>
    <row r="126" spans="1:12" x14ac:dyDescent="0.2">
      <c r="B126" t="s">
        <v>1431</v>
      </c>
      <c r="E126">
        <v>14.848261411634301</v>
      </c>
      <c r="F126">
        <v>5.1535095757846497E-2</v>
      </c>
      <c r="G126">
        <v>2</v>
      </c>
      <c r="H126">
        <v>0.347078316640266</v>
      </c>
      <c r="I126">
        <v>0.94894425758630496</v>
      </c>
      <c r="J126">
        <v>1</v>
      </c>
      <c r="K126">
        <v>1.1532343684013999</v>
      </c>
      <c r="L126" s="22"/>
    </row>
    <row r="127" spans="1:12" x14ac:dyDescent="0.2">
      <c r="B127" t="s">
        <v>1432</v>
      </c>
      <c r="E127" t="s">
        <v>5</v>
      </c>
      <c r="F127" t="s">
        <v>5</v>
      </c>
      <c r="G127" t="s">
        <v>5</v>
      </c>
      <c r="H127" t="s">
        <v>5</v>
      </c>
      <c r="I127" t="s">
        <v>5</v>
      </c>
      <c r="J127" t="s">
        <v>5</v>
      </c>
      <c r="K127" t="s">
        <v>5</v>
      </c>
      <c r="L127" s="22"/>
    </row>
    <row r="128" spans="1:12" x14ac:dyDescent="0.2">
      <c r="B128" t="s">
        <v>1433</v>
      </c>
      <c r="E128">
        <v>17.373814628313301</v>
      </c>
      <c r="F128">
        <v>8.1957836898523595E-2</v>
      </c>
      <c r="G128">
        <v>2</v>
      </c>
      <c r="H128">
        <v>0.47173196360090403</v>
      </c>
      <c r="I128">
        <v>1.11035098095651</v>
      </c>
      <c r="J128">
        <v>1.1700908373488199</v>
      </c>
      <c r="K128">
        <v>1.3493889677822399</v>
      </c>
      <c r="L128" s="22"/>
    </row>
    <row r="129" spans="1:12" x14ac:dyDescent="0.2">
      <c r="B129" t="s">
        <v>1631</v>
      </c>
      <c r="E129">
        <v>15.647137640520301</v>
      </c>
      <c r="F129">
        <v>5.7595875436564897E-3</v>
      </c>
      <c r="G129">
        <v>2</v>
      </c>
      <c r="H129">
        <v>3.6809208661533602E-2</v>
      </c>
      <c r="I129">
        <v>1</v>
      </c>
      <c r="J129">
        <v>1.05380267808729</v>
      </c>
      <c r="K129">
        <v>1.2152814658836999</v>
      </c>
      <c r="L129" s="22"/>
    </row>
    <row r="130" spans="1:12" x14ac:dyDescent="0.2">
      <c r="A130" t="s">
        <v>1641</v>
      </c>
      <c r="B130">
        <v>103</v>
      </c>
      <c r="C130" t="s">
        <v>1642</v>
      </c>
      <c r="D130">
        <v>13</v>
      </c>
      <c r="K130" s="22"/>
      <c r="L130" s="22"/>
    </row>
    <row r="131" spans="1:12" x14ac:dyDescent="0.2">
      <c r="B131">
        <v>107</v>
      </c>
      <c r="K131" s="22"/>
      <c r="L131" s="22"/>
    </row>
    <row r="132" spans="1:12" x14ac:dyDescent="0.2">
      <c r="B132">
        <v>94.2</v>
      </c>
    </row>
    <row r="133" spans="1:12" x14ac:dyDescent="0.2">
      <c r="B133">
        <f>AVERAGE(B130:B132)</f>
        <v>101.39999999999999</v>
      </c>
    </row>
  </sheetData>
  <mergeCells count="1">
    <mergeCell ref="M23:P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2D14-55DD-DB4C-8305-45AFD1A40A62}">
  <dimension ref="A1:BD134"/>
  <sheetViews>
    <sheetView workbookViewId="0">
      <selection activeCell="N7" sqref="N7"/>
    </sheetView>
  </sheetViews>
  <sheetFormatPr baseColWidth="10" defaultRowHeight="16" x14ac:dyDescent="0.2"/>
  <cols>
    <col min="5" max="5" width="16.6640625" customWidth="1"/>
    <col min="7" max="7" width="13.6640625" customWidth="1"/>
    <col min="10" max="10" width="13" customWidth="1"/>
    <col min="11" max="11" width="11.1640625" customWidth="1"/>
    <col min="12" max="12" width="8.83203125" bestFit="1" customWidth="1"/>
    <col min="13" max="13" width="13.1640625" bestFit="1" customWidth="1"/>
    <col min="14" max="14" width="8.33203125" bestFit="1" customWidth="1"/>
    <col min="15" max="15" width="16.5" bestFit="1" customWidth="1"/>
    <col min="16" max="16" width="8.1640625" bestFit="1" customWidth="1"/>
    <col min="17" max="17" width="10.1640625" bestFit="1" customWidth="1"/>
    <col min="18" max="19" width="4.5" bestFit="1" customWidth="1"/>
    <col min="20" max="20" width="10.5" bestFit="1" customWidth="1"/>
    <col min="21" max="21" width="2.83203125" bestFit="1" customWidth="1"/>
    <col min="22" max="22" width="4.33203125" bestFit="1" customWidth="1"/>
    <col min="23" max="23" width="4.1640625" bestFit="1" customWidth="1"/>
    <col min="24" max="24" width="5" bestFit="1" customWidth="1"/>
    <col min="25" max="25" width="4.1640625" bestFit="1" customWidth="1"/>
    <col min="26" max="26" width="4.83203125" bestFit="1" customWidth="1"/>
    <col min="27" max="27" width="4.1640625" bestFit="1" customWidth="1"/>
    <col min="28" max="28" width="4.83203125" bestFit="1" customWidth="1"/>
    <col min="29" max="29" width="4.1640625" bestFit="1" customWidth="1"/>
    <col min="30" max="30" width="4.83203125" bestFit="1" customWidth="1"/>
    <col min="31" max="31" width="4.1640625" bestFit="1" customWidth="1"/>
    <col min="32" max="32" width="4.83203125" bestFit="1" customWidth="1"/>
    <col min="33" max="33" width="4.1640625" bestFit="1" customWidth="1"/>
    <col min="34" max="34" width="4.83203125" bestFit="1" customWidth="1"/>
    <col min="35" max="45"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M1" s="32" t="s">
        <v>1414</v>
      </c>
      <c r="N1" s="32" t="s">
        <v>1415</v>
      </c>
      <c r="O1" s="32" t="s">
        <v>1416</v>
      </c>
      <c r="P1" s="32" t="s">
        <v>1630</v>
      </c>
      <c r="Q1" s="32" t="s">
        <v>1628</v>
      </c>
      <c r="R1" s="66"/>
      <c r="S1" s="66"/>
    </row>
    <row r="2" spans="1:56" x14ac:dyDescent="0.2">
      <c r="A2">
        <v>1</v>
      </c>
      <c r="B2" s="20" t="s">
        <v>694</v>
      </c>
      <c r="E2">
        <v>25.835228887189899</v>
      </c>
      <c r="F2">
        <v>5.0509809245894599E-2</v>
      </c>
      <c r="G2">
        <v>3</v>
      </c>
      <c r="H2">
        <v>0.195507496629686</v>
      </c>
      <c r="I2">
        <v>1.1341887288680701</v>
      </c>
      <c r="J2">
        <v>1.1237735866129599</v>
      </c>
      <c r="K2">
        <v>1.20057498115961</v>
      </c>
      <c r="M2" s="33" t="s">
        <v>1418</v>
      </c>
      <c r="N2" s="33">
        <v>2.2399999999999993</v>
      </c>
      <c r="O2" s="29">
        <f>N2*384</f>
        <v>860.15999999999974</v>
      </c>
      <c r="P2" s="34">
        <f>O2*1.2</f>
        <v>1032.1919999999996</v>
      </c>
      <c r="Q2">
        <f>P2/3</f>
        <v>344.06399999999985</v>
      </c>
      <c r="S2" s="66"/>
    </row>
    <row r="3" spans="1:56" x14ac:dyDescent="0.2">
      <c r="A3">
        <v>2</v>
      </c>
      <c r="B3" s="20" t="s">
        <v>695</v>
      </c>
      <c r="C3" t="s">
        <v>1639</v>
      </c>
      <c r="E3">
        <v>23.720492910924001</v>
      </c>
      <c r="F3">
        <v>0.13601880664389401</v>
      </c>
      <c r="G3">
        <v>3</v>
      </c>
      <c r="H3">
        <v>0.57342318793574898</v>
      </c>
      <c r="I3">
        <v>1.04135000391286</v>
      </c>
      <c r="J3">
        <v>1.03178739043236</v>
      </c>
      <c r="K3">
        <v>1.1023022266990601</v>
      </c>
      <c r="M3" s="33" t="s">
        <v>1419</v>
      </c>
      <c r="N3" s="33">
        <v>7</v>
      </c>
      <c r="O3" s="29">
        <f t="shared" ref="O3:O5" si="0">N3*384</f>
        <v>2688</v>
      </c>
      <c r="P3" s="34">
        <f t="shared" ref="P3:P5" si="1">O3*1.2</f>
        <v>3225.6</v>
      </c>
      <c r="Q3">
        <f t="shared" ref="Q3:Q6" si="2">P3/3</f>
        <v>1075.2</v>
      </c>
      <c r="S3" s="66"/>
    </row>
    <row r="4" spans="1:56" x14ac:dyDescent="0.2">
      <c r="A4">
        <v>3</v>
      </c>
      <c r="B4" s="20" t="s">
        <v>696</v>
      </c>
      <c r="E4">
        <v>22.108746599677701</v>
      </c>
      <c r="F4">
        <v>3.6803457941163201E-2</v>
      </c>
      <c r="G4">
        <v>3</v>
      </c>
      <c r="H4">
        <v>0.166465601182926</v>
      </c>
      <c r="I4">
        <v>0.97059295709154803</v>
      </c>
      <c r="J4">
        <v>0.96168009853228198</v>
      </c>
      <c r="K4">
        <v>1.02740363355294</v>
      </c>
      <c r="M4" s="33" t="s">
        <v>1519</v>
      </c>
      <c r="N4" s="33">
        <v>2.8000000000000001E-2</v>
      </c>
      <c r="O4" s="29">
        <f>N4*384</f>
        <v>10.752000000000001</v>
      </c>
      <c r="P4" s="34">
        <f t="shared" si="1"/>
        <v>12.9024</v>
      </c>
      <c r="Q4">
        <f t="shared" si="2"/>
        <v>4.3007999999999997</v>
      </c>
      <c r="S4" s="66"/>
    </row>
    <row r="5" spans="1:56" x14ac:dyDescent="0.2">
      <c r="A5">
        <v>4</v>
      </c>
      <c r="B5" s="20" t="s">
        <v>697</v>
      </c>
      <c r="E5">
        <v>22.113279201573601</v>
      </c>
      <c r="F5">
        <v>3.3278807291664699E-3</v>
      </c>
      <c r="G5">
        <v>2</v>
      </c>
      <c r="H5">
        <v>1.50492412221235E-2</v>
      </c>
      <c r="I5">
        <v>0.970791942206224</v>
      </c>
      <c r="J5">
        <v>0.96187725638644705</v>
      </c>
      <c r="K5">
        <v>1.0276142656498899</v>
      </c>
      <c r="M5" s="33" t="s">
        <v>1520</v>
      </c>
      <c r="N5" s="33">
        <v>2.8000000000000001E-2</v>
      </c>
      <c r="O5" s="29">
        <f t="shared" si="0"/>
        <v>10.752000000000001</v>
      </c>
      <c r="P5" s="34">
        <f t="shared" si="1"/>
        <v>12.9024</v>
      </c>
      <c r="Q5">
        <f t="shared" si="2"/>
        <v>4.3007999999999997</v>
      </c>
      <c r="S5" s="66"/>
    </row>
    <row r="6" spans="1:56" x14ac:dyDescent="0.2">
      <c r="A6">
        <v>5</v>
      </c>
      <c r="B6" s="20" t="s">
        <v>698</v>
      </c>
      <c r="E6">
        <v>24.635788092803399</v>
      </c>
      <c r="F6">
        <v>0.14712747669430901</v>
      </c>
      <c r="G6">
        <v>3</v>
      </c>
      <c r="H6">
        <v>0.59721035162373304</v>
      </c>
      <c r="I6">
        <v>1.0815322482199601</v>
      </c>
      <c r="J6">
        <v>1.07160064518777</v>
      </c>
      <c r="K6">
        <v>1.1448364152111401</v>
      </c>
      <c r="M6" s="33" t="s">
        <v>1422</v>
      </c>
      <c r="N6" s="33">
        <v>9.3000000000000007</v>
      </c>
      <c r="O6" s="33"/>
      <c r="P6" s="29">
        <f>SUM(P2:P5)</f>
        <v>4283.5967999999993</v>
      </c>
      <c r="Q6">
        <f t="shared" si="2"/>
        <v>1427.8655999999999</v>
      </c>
    </row>
    <row r="7" spans="1:56" ht="51" x14ac:dyDescent="0.2">
      <c r="A7">
        <v>6</v>
      </c>
      <c r="B7" s="20" t="s">
        <v>699</v>
      </c>
      <c r="E7">
        <v>22.700200563099902</v>
      </c>
      <c r="F7">
        <v>3.99237281857917E-2</v>
      </c>
      <c r="G7">
        <v>3</v>
      </c>
      <c r="H7">
        <v>0.175873900650417</v>
      </c>
      <c r="I7">
        <v>0.99655829387594397</v>
      </c>
      <c r="J7">
        <v>0.98740699821231703</v>
      </c>
      <c r="K7">
        <v>1.0548887715438999</v>
      </c>
      <c r="M7" s="33" t="s">
        <v>1423</v>
      </c>
      <c r="N7">
        <v>4.1999999999999993</v>
      </c>
      <c r="P7">
        <f>P6/48</f>
        <v>89.241599999999991</v>
      </c>
      <c r="Q7" s="65" t="s">
        <v>1457</v>
      </c>
    </row>
    <row r="8" spans="1:56" x14ac:dyDescent="0.2">
      <c r="A8">
        <v>7</v>
      </c>
      <c r="B8" s="20" t="s">
        <v>700</v>
      </c>
      <c r="E8">
        <v>22.7433797432681</v>
      </c>
      <c r="F8">
        <v>6.3429428941371999E-3</v>
      </c>
      <c r="G8">
        <v>2</v>
      </c>
      <c r="H8">
        <v>2.7889183427167102E-2</v>
      </c>
      <c r="I8">
        <v>0.99845389695661801</v>
      </c>
      <c r="J8">
        <v>0.98928519415849703</v>
      </c>
      <c r="K8">
        <v>1.05689532792639</v>
      </c>
      <c r="M8" s="33"/>
      <c r="N8" s="33"/>
      <c r="Q8" s="65"/>
    </row>
    <row r="9" spans="1:56" x14ac:dyDescent="0.2">
      <c r="A9">
        <v>8</v>
      </c>
      <c r="B9" s="20" t="s">
        <v>701</v>
      </c>
      <c r="E9">
        <v>27.883118642183099</v>
      </c>
      <c r="F9">
        <v>0.108583860648591</v>
      </c>
      <c r="G9">
        <v>2</v>
      </c>
      <c r="H9">
        <v>0.38942509280263798</v>
      </c>
      <c r="I9">
        <v>1.2240928473188799</v>
      </c>
      <c r="J9">
        <v>1.21285212448873</v>
      </c>
      <c r="K9">
        <v>1.29574136094102</v>
      </c>
    </row>
    <row r="10" spans="1:56" x14ac:dyDescent="0.2">
      <c r="A10">
        <v>9</v>
      </c>
      <c r="B10" s="20" t="s">
        <v>702</v>
      </c>
      <c r="E10">
        <v>22.550932752803199</v>
      </c>
      <c r="F10">
        <v>5.7476312866356301E-2</v>
      </c>
      <c r="G10">
        <v>3</v>
      </c>
      <c r="H10">
        <v>0.25487332828488801</v>
      </c>
      <c r="I10">
        <v>0.99000530885070603</v>
      </c>
      <c r="J10">
        <v>0.98091418859659896</v>
      </c>
      <c r="K10">
        <v>1.0479522276751601</v>
      </c>
      <c r="M10" s="1" t="s">
        <v>1452</v>
      </c>
    </row>
    <row r="11" spans="1:56" x14ac:dyDescent="0.2">
      <c r="A11">
        <v>10</v>
      </c>
      <c r="B11" s="20" t="s">
        <v>703</v>
      </c>
      <c r="E11">
        <v>22.591197210824198</v>
      </c>
      <c r="F11">
        <v>3.0117552126497998E-2</v>
      </c>
      <c r="G11">
        <v>3</v>
      </c>
      <c r="H11">
        <v>0.13331543187125899</v>
      </c>
      <c r="I11">
        <v>0.991772953126697</v>
      </c>
      <c r="J11">
        <v>0.98266560077106901</v>
      </c>
      <c r="K11">
        <v>1.0498233355775199</v>
      </c>
      <c r="M11" t="s">
        <v>1453</v>
      </c>
      <c r="R11" t="s">
        <v>1426</v>
      </c>
      <c r="S11">
        <v>9</v>
      </c>
    </row>
    <row r="12" spans="1:56" x14ac:dyDescent="0.2">
      <c r="A12">
        <v>11</v>
      </c>
      <c r="B12" s="20" t="s">
        <v>704</v>
      </c>
      <c r="C12" t="s">
        <v>1639</v>
      </c>
      <c r="E12">
        <v>26.917149804302699</v>
      </c>
      <c r="F12">
        <v>9.3989165348044496E-2</v>
      </c>
      <c r="G12">
        <v>2</v>
      </c>
      <c r="H12">
        <v>0.349179486057697</v>
      </c>
      <c r="I12">
        <v>1.18168598600769</v>
      </c>
      <c r="J12">
        <v>1.1708346811658401</v>
      </c>
      <c r="K12">
        <v>1.2508523443039701</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E13">
        <v>22.378144717780099</v>
      </c>
      <c r="F13">
        <v>0.106246598691043</v>
      </c>
      <c r="G13">
        <v>3</v>
      </c>
      <c r="H13">
        <v>0.47477840558706902</v>
      </c>
      <c r="I13">
        <v>0.98241976576679502</v>
      </c>
      <c r="J13">
        <v>0.97339830280013095</v>
      </c>
      <c r="K13">
        <v>1.0399226881344701</v>
      </c>
      <c r="M13" s="1" t="s">
        <v>1456</v>
      </c>
      <c r="R13" s="38" t="s">
        <v>107</v>
      </c>
      <c r="S13" s="39" t="s">
        <v>1427</v>
      </c>
      <c r="T13" s="39" t="s">
        <v>1429</v>
      </c>
      <c r="U13" s="39" t="s">
        <v>1430</v>
      </c>
      <c r="V13" s="39" t="s">
        <v>1431</v>
      </c>
      <c r="W13" s="39" t="s">
        <v>1432</v>
      </c>
      <c r="X13" s="39" t="s">
        <v>1433</v>
      </c>
      <c r="Y13" s="89" t="s">
        <v>1631</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E14">
        <v>22.275985140596099</v>
      </c>
      <c r="F14">
        <v>3.1884713399970399E-2</v>
      </c>
      <c r="G14">
        <v>3</v>
      </c>
      <c r="H14">
        <v>0.14313491950514501</v>
      </c>
      <c r="I14">
        <v>0.97793487261977097</v>
      </c>
      <c r="J14">
        <v>0.96895459398066697</v>
      </c>
      <c r="K14">
        <v>1.03517528554755</v>
      </c>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E15">
        <v>23.4958999586588</v>
      </c>
      <c r="F15">
        <v>0.24729425245227399</v>
      </c>
      <c r="G15">
        <v>3</v>
      </c>
      <c r="H15">
        <v>1.0524995973228899</v>
      </c>
      <c r="I15">
        <v>1.03149018048514</v>
      </c>
      <c r="J15">
        <v>1.02201810878221</v>
      </c>
      <c r="K15">
        <v>1.0918652888026801</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E16">
        <v>26.0439182289883</v>
      </c>
      <c r="F16">
        <v>6.6074781178010397E-2</v>
      </c>
      <c r="G16">
        <v>3</v>
      </c>
      <c r="H16">
        <v>0.25370522437159798</v>
      </c>
      <c r="I16">
        <v>1.14335037014232</v>
      </c>
      <c r="J16">
        <v>1.1328510974468999</v>
      </c>
      <c r="K16">
        <v>1.21027287095544</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E17">
        <v>23.058502460875101</v>
      </c>
      <c r="F17">
        <v>7.0773766363152704E-2</v>
      </c>
      <c r="G17">
        <v>3</v>
      </c>
      <c r="H17">
        <v>0.30693132168162002</v>
      </c>
      <c r="I17">
        <v>1.0122880548067701</v>
      </c>
      <c r="J17">
        <v>1.00299231431349</v>
      </c>
      <c r="K17">
        <v>1.07153922569893</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E18">
        <v>21.959017459681899</v>
      </c>
      <c r="F18">
        <v>0.11837886698184701</v>
      </c>
      <c r="G18">
        <v>3</v>
      </c>
      <c r="H18">
        <v>0.53908999889998499</v>
      </c>
      <c r="I18">
        <v>0.96401971929645003</v>
      </c>
      <c r="J18">
        <v>0.95516722212587601</v>
      </c>
      <c r="K18">
        <v>1.0204456514806901</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E19">
        <v>22.259007045375899</v>
      </c>
      <c r="F19">
        <v>2.43543293984563E-2</v>
      </c>
      <c r="G19">
        <v>3</v>
      </c>
      <c r="H19">
        <v>0.109413368479596</v>
      </c>
      <c r="I19">
        <v>0.97718951966313305</v>
      </c>
      <c r="J19">
        <v>0.96821608552607397</v>
      </c>
      <c r="K19">
        <v>1.03438630564579</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1639</v>
      </c>
      <c r="E20">
        <v>24.758792726328899</v>
      </c>
      <c r="F20">
        <v>1.25194466722641E-2</v>
      </c>
      <c r="G20">
        <v>3</v>
      </c>
      <c r="H20">
        <v>5.05656588778284E-2</v>
      </c>
      <c r="I20">
        <v>1.0869322572368101</v>
      </c>
      <c r="J20">
        <v>1.07695106645908</v>
      </c>
      <c r="K20">
        <v>1.1505524971635099</v>
      </c>
      <c r="M20" s="96" t="s">
        <v>1482</v>
      </c>
      <c r="N20" s="96"/>
      <c r="O20" s="96"/>
      <c r="P20" s="96"/>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E21">
        <v>22.221069183950899</v>
      </c>
      <c r="F21">
        <v>0.105706042189841</v>
      </c>
      <c r="G21">
        <v>3</v>
      </c>
      <c r="H21">
        <v>0.47570187246519602</v>
      </c>
      <c r="I21">
        <v>0.97552401497519803</v>
      </c>
      <c r="J21">
        <v>0.96656587500198499</v>
      </c>
      <c r="K21">
        <v>1.0326233157584399</v>
      </c>
      <c r="M21" s="96"/>
      <c r="N21" s="96"/>
      <c r="O21" s="96"/>
      <c r="P21" s="96"/>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E22">
        <v>21.991570970091999</v>
      </c>
      <c r="F22">
        <v>7.4896980419107806E-2</v>
      </c>
      <c r="G22">
        <v>3</v>
      </c>
      <c r="H22">
        <v>0.34057130580150902</v>
      </c>
      <c r="I22">
        <v>0.96544884635212103</v>
      </c>
      <c r="J22">
        <v>0.95658322564998</v>
      </c>
      <c r="K22">
        <v>1.0219584280973699</v>
      </c>
      <c r="M22" s="96"/>
      <c r="N22" s="96"/>
      <c r="O22" s="96"/>
      <c r="P22" s="96"/>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x14ac:dyDescent="0.2">
      <c r="A23">
        <v>22</v>
      </c>
      <c r="B23" s="20" t="s">
        <v>715</v>
      </c>
      <c r="E23">
        <v>22.253402958350101</v>
      </c>
      <c r="F23">
        <v>0.14297557099283401</v>
      </c>
      <c r="G23">
        <v>3</v>
      </c>
      <c r="H23">
        <v>0.64248857246880198</v>
      </c>
      <c r="I23">
        <v>0.97694349543133996</v>
      </c>
      <c r="J23">
        <v>0.967972320510324</v>
      </c>
      <c r="K23">
        <v>1.0341258811415399</v>
      </c>
      <c r="M23" s="96"/>
      <c r="N23" s="96"/>
      <c r="O23" s="96"/>
      <c r="P23" s="96"/>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E24">
        <v>22.698646721317999</v>
      </c>
      <c r="F24">
        <v>7.0758899989012997E-2</v>
      </c>
      <c r="G24">
        <v>3</v>
      </c>
      <c r="H24">
        <v>0.31173179995157102</v>
      </c>
      <c r="I24">
        <v>0.99649007888767505</v>
      </c>
      <c r="J24">
        <v>0.98733940963549804</v>
      </c>
      <c r="K24">
        <v>1.05481656380089</v>
      </c>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E25">
        <v>21.751482471863198</v>
      </c>
      <c r="F25">
        <v>0.18651565631064601</v>
      </c>
      <c r="G25">
        <v>3</v>
      </c>
      <c r="H25">
        <v>0.85748480156198303</v>
      </c>
      <c r="I25">
        <v>0.95490875515297202</v>
      </c>
      <c r="J25">
        <v>0.94613992305966399</v>
      </c>
      <c r="K25">
        <v>1.0108014050457801</v>
      </c>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E26">
        <v>21.809823578333301</v>
      </c>
      <c r="F26">
        <v>0.13219952298058699</v>
      </c>
      <c r="G26">
        <v>3</v>
      </c>
      <c r="H26">
        <v>0.60614668663307802</v>
      </c>
      <c r="I26">
        <v>0.95746997981550497</v>
      </c>
      <c r="J26">
        <v>0.94867762825094104</v>
      </c>
      <c r="K26">
        <v>1.01351254312422</v>
      </c>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E27">
        <v>21.671346737148401</v>
      </c>
      <c r="F27">
        <v>2.4630723915902899E-2</v>
      </c>
      <c r="G27">
        <v>3</v>
      </c>
      <c r="H27">
        <v>0.11365571422325001</v>
      </c>
      <c r="I27">
        <v>0.95139072759881305</v>
      </c>
      <c r="J27">
        <v>0.94265420120252197</v>
      </c>
      <c r="K27">
        <v>1.0070774605583701</v>
      </c>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E28">
        <v>21.639308287013201</v>
      </c>
      <c r="F28">
        <v>0.109780497312378</v>
      </c>
      <c r="G28">
        <v>2</v>
      </c>
      <c r="H28">
        <v>0.50731980826883705</v>
      </c>
      <c r="I28">
        <v>0.94998421213141004</v>
      </c>
      <c r="J28">
        <v>0.94126060162671998</v>
      </c>
      <c r="K28">
        <v>1.0055886190298</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E29">
        <v>21.994136036842502</v>
      </c>
      <c r="F29">
        <v>1.8063446604002598E-2</v>
      </c>
      <c r="G29">
        <v>3</v>
      </c>
      <c r="H29">
        <v>8.2128466304584299E-2</v>
      </c>
      <c r="I29">
        <v>0.96556145498469603</v>
      </c>
      <c r="J29">
        <v>0.95669480020868602</v>
      </c>
      <c r="K29">
        <v>1.0220776279302499</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E30">
        <v>22.622027228118899</v>
      </c>
      <c r="F30">
        <v>9.2059862872938797E-2</v>
      </c>
      <c r="G30">
        <v>3</v>
      </c>
      <c r="H30">
        <v>0.40694789173673002</v>
      </c>
      <c r="I30">
        <v>0.99312641735491003</v>
      </c>
      <c r="J30">
        <v>0.98400663627193197</v>
      </c>
      <c r="K30">
        <v>1.0512560206756201</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E31">
        <v>21.8199170986775</v>
      </c>
      <c r="F31">
        <v>0.19480341907781801</v>
      </c>
      <c r="G31">
        <v>3</v>
      </c>
      <c r="H31">
        <v>0.89277799817866899</v>
      </c>
      <c r="I31">
        <v>0.95791309402436098</v>
      </c>
      <c r="J31">
        <v>0.94911667338610295</v>
      </c>
      <c r="K31">
        <v>1.01398159366176</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E32">
        <v>21.987475437060699</v>
      </c>
      <c r="F32">
        <v>9.8472895436040903E-2</v>
      </c>
      <c r="G32">
        <v>3</v>
      </c>
      <c r="H32">
        <v>0.44785903555831202</v>
      </c>
      <c r="I32">
        <v>0.96526904893584897</v>
      </c>
      <c r="J32">
        <v>0.95640507929549401</v>
      </c>
      <c r="K32">
        <v>1.0217681067917901</v>
      </c>
    </row>
    <row r="33" spans="1:11" x14ac:dyDescent="0.2">
      <c r="A33">
        <v>32</v>
      </c>
      <c r="B33" s="20" t="s">
        <v>725</v>
      </c>
      <c r="E33">
        <v>21.9736542168237</v>
      </c>
      <c r="F33">
        <v>5.1322265314527403E-2</v>
      </c>
      <c r="G33">
        <v>3</v>
      </c>
      <c r="H33">
        <v>0.233562723833314</v>
      </c>
      <c r="I33">
        <v>0.96466228550129796</v>
      </c>
      <c r="J33">
        <v>0.955803887709194</v>
      </c>
      <c r="K33">
        <v>1.0211258283239699</v>
      </c>
    </row>
    <row r="34" spans="1:11" x14ac:dyDescent="0.2">
      <c r="A34">
        <v>33</v>
      </c>
      <c r="B34" s="20" t="s">
        <v>726</v>
      </c>
      <c r="E34">
        <v>21.8841871287026</v>
      </c>
      <c r="F34">
        <v>7.6647452082963696E-2</v>
      </c>
      <c r="G34">
        <v>3</v>
      </c>
      <c r="H34">
        <v>0.35024125699617797</v>
      </c>
      <c r="I34">
        <v>0.96073460352120899</v>
      </c>
      <c r="J34">
        <v>0.95191227324195804</v>
      </c>
      <c r="K34">
        <v>1.01696825154752</v>
      </c>
    </row>
    <row r="35" spans="1:11" x14ac:dyDescent="0.2">
      <c r="A35">
        <v>34</v>
      </c>
      <c r="B35" s="20" t="s">
        <v>727</v>
      </c>
      <c r="E35">
        <v>21.727545848920101</v>
      </c>
      <c r="F35">
        <v>0.19100934926624699</v>
      </c>
      <c r="G35">
        <v>3</v>
      </c>
      <c r="H35">
        <v>0.87911147717467897</v>
      </c>
      <c r="I35">
        <v>0.95385791685508503</v>
      </c>
      <c r="J35">
        <v>0.94509873450531801</v>
      </c>
      <c r="K35">
        <v>1.00968905915697</v>
      </c>
    </row>
    <row r="36" spans="1:11" x14ac:dyDescent="0.2">
      <c r="A36">
        <v>35</v>
      </c>
      <c r="B36" s="20" t="s">
        <v>728</v>
      </c>
      <c r="E36">
        <v>21.714169101802199</v>
      </c>
      <c r="F36">
        <v>5.8190166427650999E-2</v>
      </c>
      <c r="G36">
        <v>3</v>
      </c>
      <c r="H36">
        <v>0.26798246875042298</v>
      </c>
      <c r="I36">
        <v>0.95327066617206402</v>
      </c>
      <c r="J36">
        <v>0.94451687648689198</v>
      </c>
      <c r="K36">
        <v>1.0090674355596301</v>
      </c>
    </row>
    <row r="37" spans="1:11" x14ac:dyDescent="0.2">
      <c r="A37">
        <v>36</v>
      </c>
      <c r="B37" s="20" t="s">
        <v>729</v>
      </c>
      <c r="E37">
        <v>21.389405093265101</v>
      </c>
      <c r="F37">
        <v>1.7809190856303399E-2</v>
      </c>
      <c r="G37">
        <v>3</v>
      </c>
      <c r="H37">
        <v>8.3261740000010895E-2</v>
      </c>
      <c r="I37">
        <v>0.93901324737259495</v>
      </c>
      <c r="J37">
        <v>0.93039038214576697</v>
      </c>
      <c r="K37">
        <v>0.99397550255863898</v>
      </c>
    </row>
    <row r="38" spans="1:11" x14ac:dyDescent="0.2">
      <c r="A38">
        <v>37</v>
      </c>
      <c r="B38" s="20" t="s">
        <v>730</v>
      </c>
      <c r="E38">
        <v>21.587093001018399</v>
      </c>
      <c r="F38">
        <v>4.8806752911476403E-2</v>
      </c>
      <c r="G38">
        <v>3</v>
      </c>
      <c r="H38">
        <v>0.22609229000483699</v>
      </c>
      <c r="I38">
        <v>0.94769191624703897</v>
      </c>
      <c r="J38">
        <v>0.93898935566738995</v>
      </c>
      <c r="K38">
        <v>1.0031621506492301</v>
      </c>
    </row>
    <row r="39" spans="1:11" x14ac:dyDescent="0.2">
      <c r="A39">
        <v>38</v>
      </c>
      <c r="B39" s="20" t="s">
        <v>731</v>
      </c>
      <c r="E39">
        <v>21.884118885694999</v>
      </c>
      <c r="F39">
        <v>6.8840265402367901E-2</v>
      </c>
      <c r="G39">
        <v>3</v>
      </c>
      <c r="H39">
        <v>0.31456722457931302</v>
      </c>
      <c r="I39">
        <v>0.96073160759458598</v>
      </c>
      <c r="J39">
        <v>0.95190930482663105</v>
      </c>
      <c r="K39">
        <v>1.0169650802635399</v>
      </c>
    </row>
    <row r="40" spans="1:11" x14ac:dyDescent="0.2">
      <c r="A40">
        <v>39</v>
      </c>
      <c r="B40" s="20" t="s">
        <v>732</v>
      </c>
      <c r="E40">
        <v>22.771878793311199</v>
      </c>
      <c r="F40">
        <v>5.7535227196585499E-2</v>
      </c>
      <c r="G40">
        <v>3</v>
      </c>
      <c r="H40">
        <v>0.25265911398353902</v>
      </c>
      <c r="I40">
        <v>0.99970502972124398</v>
      </c>
      <c r="J40">
        <v>0.99052483789542201</v>
      </c>
      <c r="K40">
        <v>1.0582196919031199</v>
      </c>
    </row>
    <row r="41" spans="1:11" x14ac:dyDescent="0.2">
      <c r="A41">
        <v>40</v>
      </c>
      <c r="B41" s="20" t="s">
        <v>733</v>
      </c>
      <c r="E41">
        <v>22.569662762032898</v>
      </c>
      <c r="F41">
        <v>0.13809419012319701</v>
      </c>
      <c r="G41">
        <v>3</v>
      </c>
      <c r="H41">
        <v>0.61185756995670204</v>
      </c>
      <c r="I41">
        <v>0.99082757233645802</v>
      </c>
      <c r="J41">
        <v>0.98172890131856905</v>
      </c>
      <c r="K41">
        <v>1.0488226198275401</v>
      </c>
    </row>
    <row r="42" spans="1:11" x14ac:dyDescent="0.2">
      <c r="A42">
        <v>41</v>
      </c>
      <c r="B42" s="20" t="s">
        <v>734</v>
      </c>
      <c r="E42">
        <v>22.276251529046</v>
      </c>
      <c r="F42">
        <v>3.4569112318376297E-2</v>
      </c>
      <c r="G42">
        <v>3</v>
      </c>
      <c r="H42">
        <v>0.15518370437369899</v>
      </c>
      <c r="I42">
        <v>0.97794656730142604</v>
      </c>
      <c r="J42">
        <v>0.96896618127122502</v>
      </c>
      <c r="K42">
        <v>1.03518766474146</v>
      </c>
    </row>
    <row r="43" spans="1:11" x14ac:dyDescent="0.2">
      <c r="A43">
        <v>42</v>
      </c>
      <c r="B43" s="20" t="s">
        <v>735</v>
      </c>
      <c r="E43">
        <v>22.071420094328499</v>
      </c>
      <c r="F43">
        <v>8.8120689050043596E-2</v>
      </c>
      <c r="G43">
        <v>2</v>
      </c>
      <c r="H43">
        <v>0.39925246619127702</v>
      </c>
      <c r="I43">
        <v>0.96895429146021494</v>
      </c>
      <c r="J43">
        <v>0.96005648060440896</v>
      </c>
      <c r="K43">
        <v>1.0256690536638999</v>
      </c>
    </row>
    <row r="44" spans="1:11" x14ac:dyDescent="0.2">
      <c r="A44">
        <v>43</v>
      </c>
      <c r="B44" s="20" t="s">
        <v>736</v>
      </c>
      <c r="E44">
        <v>21.735155317058801</v>
      </c>
      <c r="F44">
        <v>7.3689657788514398E-2</v>
      </c>
      <c r="G44">
        <v>3</v>
      </c>
      <c r="H44">
        <v>0.33903442010685397</v>
      </c>
      <c r="I44">
        <v>0.95419197903945197</v>
      </c>
      <c r="J44">
        <v>0.94542972902988198</v>
      </c>
      <c r="K44">
        <v>1.0100426746448501</v>
      </c>
    </row>
    <row r="45" spans="1:11" x14ac:dyDescent="0.2">
      <c r="A45">
        <v>44</v>
      </c>
      <c r="B45" s="20" t="s">
        <v>737</v>
      </c>
      <c r="E45">
        <v>22.175612637374801</v>
      </c>
      <c r="F45">
        <v>0.15209479820213301</v>
      </c>
      <c r="G45">
        <v>3</v>
      </c>
      <c r="H45">
        <v>0.68586514694882605</v>
      </c>
      <c r="I45">
        <v>0.97352843355398999</v>
      </c>
      <c r="J45">
        <v>0.96458861880642499</v>
      </c>
      <c r="K45">
        <v>1.0305109291104499</v>
      </c>
    </row>
    <row r="46" spans="1:11" x14ac:dyDescent="0.2">
      <c r="A46">
        <v>45</v>
      </c>
      <c r="B46" s="20" t="s">
        <v>738</v>
      </c>
      <c r="E46">
        <v>21.661588849101101</v>
      </c>
      <c r="F46">
        <v>4.5977824568808397E-2</v>
      </c>
      <c r="G46">
        <v>3</v>
      </c>
      <c r="H46">
        <v>0.21225508843833599</v>
      </c>
      <c r="I46">
        <v>0.95096234793594703</v>
      </c>
      <c r="J46">
        <v>0.94222975530747999</v>
      </c>
      <c r="K46">
        <v>1.00662400700819</v>
      </c>
    </row>
    <row r="47" spans="1:11" x14ac:dyDescent="0.2">
      <c r="A47">
        <v>46</v>
      </c>
      <c r="B47" s="20" t="s">
        <v>739</v>
      </c>
      <c r="E47">
        <v>21.5546921214228</v>
      </c>
      <c r="F47">
        <v>3.1509001657556497E-2</v>
      </c>
      <c r="G47">
        <v>3</v>
      </c>
      <c r="H47">
        <v>0.14618163636974499</v>
      </c>
      <c r="I47">
        <v>0.94626948981516001</v>
      </c>
      <c r="J47">
        <v>0.93757999123591695</v>
      </c>
      <c r="K47">
        <v>1.00165646685677</v>
      </c>
    </row>
    <row r="48" spans="1:11" x14ac:dyDescent="0.2">
      <c r="A48">
        <v>47</v>
      </c>
      <c r="B48" s="20" t="s">
        <v>740</v>
      </c>
      <c r="E48">
        <v>21.899139970901899</v>
      </c>
      <c r="F48">
        <v>2.5206272250383199E-2</v>
      </c>
      <c r="G48">
        <v>3</v>
      </c>
      <c r="H48">
        <v>0.115101653689942</v>
      </c>
      <c r="I48">
        <v>0.96139104613145698</v>
      </c>
      <c r="J48">
        <v>0.95256268780502695</v>
      </c>
      <c r="K48">
        <v>1.0176631170089501</v>
      </c>
    </row>
    <row r="49" spans="1:11" x14ac:dyDescent="0.2">
      <c r="A49">
        <v>48</v>
      </c>
      <c r="B49" s="20" t="s">
        <v>741</v>
      </c>
      <c r="E49">
        <v>21.794502786554901</v>
      </c>
      <c r="F49">
        <v>5.7246043615364901E-2</v>
      </c>
      <c r="G49">
        <v>3</v>
      </c>
      <c r="H49">
        <v>0.26266276489996498</v>
      </c>
      <c r="I49">
        <v>0.95679738390283298</v>
      </c>
      <c r="J49">
        <v>0.94801120871961797</v>
      </c>
      <c r="K49">
        <v>1.01280057887644</v>
      </c>
    </row>
    <row r="50" spans="1:11" x14ac:dyDescent="0.2">
      <c r="A50">
        <v>49</v>
      </c>
      <c r="B50" s="20" t="s">
        <v>742</v>
      </c>
      <c r="E50">
        <v>21.917356176926098</v>
      </c>
      <c r="F50">
        <v>0.110940994805611</v>
      </c>
      <c r="G50">
        <v>3</v>
      </c>
      <c r="H50">
        <v>0.50617872844721201</v>
      </c>
      <c r="I50">
        <v>0.96219075321536096</v>
      </c>
      <c r="J50">
        <v>0.95335505125834297</v>
      </c>
      <c r="K50">
        <v>1.0185096324898</v>
      </c>
    </row>
    <row r="51" spans="1:11" x14ac:dyDescent="0.2">
      <c r="A51">
        <v>50</v>
      </c>
      <c r="B51" s="20" t="s">
        <v>743</v>
      </c>
      <c r="E51">
        <v>21.995070778638102</v>
      </c>
      <c r="F51">
        <v>6.7305266877089695E-2</v>
      </c>
      <c r="G51">
        <v>3</v>
      </c>
      <c r="H51">
        <v>0.30600159260436399</v>
      </c>
      <c r="I51">
        <v>0.96560249095204298</v>
      </c>
      <c r="J51">
        <v>0.95673545934682702</v>
      </c>
      <c r="K51">
        <v>1.02212106581186</v>
      </c>
    </row>
    <row r="52" spans="1:11" x14ac:dyDescent="0.2">
      <c r="A52">
        <v>51</v>
      </c>
      <c r="B52" s="20" t="s">
        <v>744</v>
      </c>
      <c r="E52">
        <v>23.436987577922501</v>
      </c>
      <c r="F52">
        <v>4.7790551085016002E-2</v>
      </c>
      <c r="G52">
        <v>3</v>
      </c>
      <c r="H52">
        <v>0.203910809467827</v>
      </c>
      <c r="I52">
        <v>1.0289038763918601</v>
      </c>
      <c r="J52">
        <v>1.0194555544621</v>
      </c>
      <c r="K52">
        <v>1.0891276033460799</v>
      </c>
    </row>
    <row r="53" spans="1:11" x14ac:dyDescent="0.2">
      <c r="A53">
        <v>52</v>
      </c>
      <c r="B53" s="20" t="s">
        <v>745</v>
      </c>
      <c r="E53">
        <v>24.286691847564601</v>
      </c>
      <c r="F53">
        <v>0.202142217660673</v>
      </c>
      <c r="G53">
        <v>2</v>
      </c>
      <c r="H53">
        <v>0.832316805143403</v>
      </c>
      <c r="I53">
        <v>1.06620662333895</v>
      </c>
      <c r="J53">
        <v>1.0564157539952801</v>
      </c>
      <c r="K53">
        <v>1.1286137519678301</v>
      </c>
    </row>
    <row r="54" spans="1:11" x14ac:dyDescent="0.2">
      <c r="A54">
        <v>53</v>
      </c>
      <c r="B54" s="20" t="s">
        <v>746</v>
      </c>
      <c r="E54">
        <v>23.7652507563349</v>
      </c>
      <c r="F54">
        <v>5.5644845697223999E-2</v>
      </c>
      <c r="G54">
        <v>3</v>
      </c>
      <c r="H54">
        <v>0.234143734765312</v>
      </c>
      <c r="I54">
        <v>1.04331491175305</v>
      </c>
      <c r="J54">
        <v>1.03373425471934</v>
      </c>
      <c r="K54">
        <v>1.1043821443822199</v>
      </c>
    </row>
    <row r="55" spans="1:11" x14ac:dyDescent="0.2">
      <c r="A55">
        <v>54</v>
      </c>
      <c r="B55" s="20" t="s">
        <v>747</v>
      </c>
      <c r="E55">
        <v>22.2412347120638</v>
      </c>
      <c r="F55">
        <v>5.7156332342654201E-2</v>
      </c>
      <c r="G55">
        <v>3</v>
      </c>
      <c r="H55">
        <v>0.256983630102389</v>
      </c>
      <c r="I55">
        <v>0.97640929897237705</v>
      </c>
      <c r="J55">
        <v>0.96744302952429595</v>
      </c>
      <c r="K55">
        <v>1.0335604171342401</v>
      </c>
    </row>
    <row r="56" spans="1:11" x14ac:dyDescent="0.2">
      <c r="A56">
        <v>55</v>
      </c>
      <c r="B56" s="20" t="s">
        <v>748</v>
      </c>
      <c r="E56">
        <v>23.722757264215002</v>
      </c>
      <c r="F56">
        <v>0.245652714230259</v>
      </c>
      <c r="G56">
        <v>3</v>
      </c>
      <c r="H56">
        <v>1.03551501831879</v>
      </c>
      <c r="I56">
        <v>1.0414494109663901</v>
      </c>
      <c r="J56">
        <v>1.0318858846408001</v>
      </c>
      <c r="K56">
        <v>1.1024074522390199</v>
      </c>
    </row>
    <row r="57" spans="1:11" x14ac:dyDescent="0.2">
      <c r="A57">
        <v>56</v>
      </c>
      <c r="B57" s="20" t="s">
        <v>749</v>
      </c>
      <c r="E57">
        <v>21.987437401035599</v>
      </c>
      <c r="F57">
        <v>7.7646309475160602E-2</v>
      </c>
      <c r="G57">
        <v>3</v>
      </c>
      <c r="H57">
        <v>0.35313942256637698</v>
      </c>
      <c r="I57">
        <v>0.96526737912169003</v>
      </c>
      <c r="J57">
        <v>0.95640342481507201</v>
      </c>
      <c r="K57">
        <v>1.0217663392401899</v>
      </c>
    </row>
    <row r="58" spans="1:11" x14ac:dyDescent="0.2">
      <c r="A58">
        <v>57</v>
      </c>
      <c r="B58" s="20" t="s">
        <v>750</v>
      </c>
      <c r="E58">
        <v>22.695254568766298</v>
      </c>
      <c r="F58">
        <v>6.7270678776395407E-2</v>
      </c>
      <c r="G58">
        <v>3</v>
      </c>
      <c r="H58">
        <v>0.29640856670087701</v>
      </c>
      <c r="I58">
        <v>0.99634116047833599</v>
      </c>
      <c r="J58">
        <v>0.98719185872909598</v>
      </c>
      <c r="K58">
        <v>1.0546589289100301</v>
      </c>
    </row>
    <row r="59" spans="1:11" x14ac:dyDescent="0.2">
      <c r="A59">
        <v>58</v>
      </c>
      <c r="B59" s="20" t="s">
        <v>751</v>
      </c>
      <c r="E59">
        <v>22.858452262806701</v>
      </c>
      <c r="F59">
        <v>5.1168993158784801E-2</v>
      </c>
      <c r="G59">
        <v>3</v>
      </c>
      <c r="H59">
        <v>0.22385152139999701</v>
      </c>
      <c r="I59">
        <v>1.00350567935936</v>
      </c>
      <c r="J59">
        <v>0.99429058654604396</v>
      </c>
      <c r="K59">
        <v>1.06224280088978</v>
      </c>
    </row>
    <row r="60" spans="1:11" x14ac:dyDescent="0.2">
      <c r="A60">
        <v>59</v>
      </c>
      <c r="B60" s="20" t="s">
        <v>752</v>
      </c>
      <c r="E60">
        <v>22.393489179396799</v>
      </c>
      <c r="F60">
        <v>5.6048474728281797E-2</v>
      </c>
      <c r="G60">
        <v>3</v>
      </c>
      <c r="H60">
        <v>0.25028915449160699</v>
      </c>
      <c r="I60">
        <v>0.98309340080568897</v>
      </c>
      <c r="J60">
        <v>0.97406575191548295</v>
      </c>
      <c r="K60">
        <v>1.0406357523305301</v>
      </c>
    </row>
    <row r="61" spans="1:11" x14ac:dyDescent="0.2">
      <c r="A61">
        <v>60</v>
      </c>
      <c r="B61" s="20" t="s">
        <v>753</v>
      </c>
      <c r="E61">
        <v>21.717130589163599</v>
      </c>
      <c r="F61">
        <v>2.4382496765902501E-2</v>
      </c>
      <c r="G61">
        <v>3</v>
      </c>
      <c r="H61">
        <v>0.11227310470780499</v>
      </c>
      <c r="I61">
        <v>0.95340067800980099</v>
      </c>
      <c r="J61">
        <v>0.94464569443885804</v>
      </c>
      <c r="K61">
        <v>1.00920505724081</v>
      </c>
    </row>
    <row r="62" spans="1:11" x14ac:dyDescent="0.2">
      <c r="A62">
        <v>61</v>
      </c>
      <c r="B62" s="20" t="s">
        <v>754</v>
      </c>
      <c r="E62">
        <v>21.763507914505301</v>
      </c>
      <c r="F62">
        <v>5.0257951944392899E-2</v>
      </c>
      <c r="G62">
        <v>3</v>
      </c>
      <c r="H62">
        <v>0.230927625003394</v>
      </c>
      <c r="I62">
        <v>0.95543668240934998</v>
      </c>
      <c r="J62">
        <v>0.94666300241257095</v>
      </c>
      <c r="K62">
        <v>1.01136023290198</v>
      </c>
    </row>
    <row r="63" spans="1:11" x14ac:dyDescent="0.2">
      <c r="A63">
        <v>62</v>
      </c>
      <c r="B63" s="20" t="s">
        <v>755</v>
      </c>
      <c r="E63">
        <v>22.786497616912001</v>
      </c>
      <c r="F63">
        <v>4.5271096687937898E-2</v>
      </c>
      <c r="G63">
        <v>3</v>
      </c>
      <c r="H63">
        <v>0.19867509895131</v>
      </c>
      <c r="I63">
        <v>1.0003468086282401</v>
      </c>
      <c r="J63">
        <v>0.99116072341057104</v>
      </c>
      <c r="K63">
        <v>1.05889903536648</v>
      </c>
    </row>
    <row r="64" spans="1:11" x14ac:dyDescent="0.2">
      <c r="A64">
        <v>63</v>
      </c>
      <c r="B64" s="20" t="s">
        <v>756</v>
      </c>
      <c r="E64">
        <v>22.1695206882344</v>
      </c>
      <c r="F64">
        <v>7.6605114430978005E-2</v>
      </c>
      <c r="G64">
        <v>3</v>
      </c>
      <c r="H64">
        <v>0.34554249281371702</v>
      </c>
      <c r="I64">
        <v>0.97326099175651104</v>
      </c>
      <c r="J64">
        <v>0.96432363290036405</v>
      </c>
      <c r="K64">
        <v>1.03022783342911</v>
      </c>
    </row>
    <row r="65" spans="1:11" x14ac:dyDescent="0.2">
      <c r="A65">
        <v>64</v>
      </c>
      <c r="B65" s="20" t="s">
        <v>757</v>
      </c>
      <c r="E65">
        <v>22.528039504647602</v>
      </c>
      <c r="F65">
        <v>0.10624781239520099</v>
      </c>
      <c r="G65">
        <v>3</v>
      </c>
      <c r="H65">
        <v>0.47162476066007403</v>
      </c>
      <c r="I65">
        <v>0.98900027560177695</v>
      </c>
      <c r="J65">
        <v>0.97991838446800295</v>
      </c>
      <c r="K65">
        <v>1.04688836789311</v>
      </c>
    </row>
    <row r="66" spans="1:11" x14ac:dyDescent="0.2">
      <c r="A66">
        <v>65</v>
      </c>
      <c r="B66" s="20" t="s">
        <v>758</v>
      </c>
      <c r="E66">
        <v>22.117394298121202</v>
      </c>
      <c r="F66">
        <v>4.4556184279689701E-2</v>
      </c>
      <c r="G66">
        <v>3</v>
      </c>
      <c r="H66">
        <v>0.20145313538799001</v>
      </c>
      <c r="I66">
        <v>0.97097259847766004</v>
      </c>
      <c r="J66">
        <v>0.96205625370931702</v>
      </c>
      <c r="K66">
        <v>1.0278054960810801</v>
      </c>
    </row>
    <row r="67" spans="1:11" x14ac:dyDescent="0.2">
      <c r="A67">
        <v>66</v>
      </c>
      <c r="B67" s="20" t="s">
        <v>759</v>
      </c>
      <c r="E67">
        <v>22.2505136903706</v>
      </c>
      <c r="F67">
        <v>9.5400277183120497E-2</v>
      </c>
      <c r="G67">
        <v>2</v>
      </c>
      <c r="H67">
        <v>0.42875539194588103</v>
      </c>
      <c r="I67">
        <v>0.97681665408647</v>
      </c>
      <c r="J67">
        <v>0.967846643936905</v>
      </c>
      <c r="K67">
        <v>1.03399161552828</v>
      </c>
    </row>
    <row r="68" spans="1:11" x14ac:dyDescent="0.2">
      <c r="A68">
        <v>67</v>
      </c>
      <c r="B68" s="20" t="s">
        <v>760</v>
      </c>
      <c r="E68">
        <v>22.083199552572299</v>
      </c>
      <c r="F68">
        <v>2.4130388274221801E-2</v>
      </c>
      <c r="G68">
        <v>3</v>
      </c>
      <c r="H68">
        <v>0.109270344710583</v>
      </c>
      <c r="I68">
        <v>0.96947141979032103</v>
      </c>
      <c r="J68">
        <v>0.960568860196509</v>
      </c>
      <c r="K68">
        <v>1.0262164505118601</v>
      </c>
    </row>
    <row r="69" spans="1:11" x14ac:dyDescent="0.2">
      <c r="A69">
        <v>68</v>
      </c>
      <c r="B69" s="20" t="s">
        <v>761</v>
      </c>
      <c r="E69">
        <v>21.9067768671385</v>
      </c>
      <c r="F69">
        <v>7.0146075279750406E-2</v>
      </c>
      <c r="G69">
        <v>3</v>
      </c>
      <c r="H69">
        <v>0.320202628187508</v>
      </c>
      <c r="I69">
        <v>0.96172631243286499</v>
      </c>
      <c r="J69">
        <v>0.95289487538934403</v>
      </c>
      <c r="K69">
        <v>1.0180180070931599</v>
      </c>
    </row>
    <row r="70" spans="1:11" x14ac:dyDescent="0.2">
      <c r="A70">
        <v>69</v>
      </c>
      <c r="B70" s="20" t="s">
        <v>762</v>
      </c>
      <c r="E70">
        <v>21.8920421281465</v>
      </c>
      <c r="F70">
        <v>0.17993666442433101</v>
      </c>
      <c r="G70">
        <v>3</v>
      </c>
      <c r="H70">
        <v>0.82192727097389995</v>
      </c>
      <c r="I70">
        <v>0.96107944474067297</v>
      </c>
      <c r="J70">
        <v>0.95225394781881201</v>
      </c>
      <c r="K70">
        <v>1.01733327698819</v>
      </c>
    </row>
    <row r="71" spans="1:11" x14ac:dyDescent="0.2">
      <c r="A71">
        <v>70</v>
      </c>
      <c r="B71" s="20" t="s">
        <v>763</v>
      </c>
      <c r="E71">
        <v>22.099753888487498</v>
      </c>
      <c r="F71">
        <v>0.118490888026966</v>
      </c>
      <c r="G71">
        <v>3</v>
      </c>
      <c r="H71">
        <v>0.53616383523932398</v>
      </c>
      <c r="I71">
        <v>0.97019816934964798</v>
      </c>
      <c r="J71">
        <v>0.961288936086938</v>
      </c>
      <c r="K71">
        <v>1.0269857381236001</v>
      </c>
    </row>
    <row r="72" spans="1:11" x14ac:dyDescent="0.2">
      <c r="A72">
        <v>71</v>
      </c>
      <c r="B72" s="20" t="s">
        <v>764</v>
      </c>
      <c r="E72">
        <v>22.1980406915205</v>
      </c>
      <c r="F72">
        <v>0.146794491889368</v>
      </c>
      <c r="G72">
        <v>3</v>
      </c>
      <c r="H72">
        <v>0.66129481394023704</v>
      </c>
      <c r="I72">
        <v>0.974513044386491</v>
      </c>
      <c r="J72">
        <v>0.96556418805561095</v>
      </c>
      <c r="K72">
        <v>1.03155317111268</v>
      </c>
    </row>
    <row r="73" spans="1:11" x14ac:dyDescent="0.2">
      <c r="A73">
        <v>72</v>
      </c>
      <c r="B73" s="20" t="s">
        <v>765</v>
      </c>
      <c r="C73" t="s">
        <v>1639</v>
      </c>
      <c r="E73">
        <v>23.995316627034299</v>
      </c>
      <c r="F73">
        <v>9.6601323471744906E-3</v>
      </c>
      <c r="G73">
        <v>2</v>
      </c>
      <c r="H73">
        <v>4.0258407493947802E-2</v>
      </c>
      <c r="I73">
        <v>1.0534150009987799</v>
      </c>
      <c r="J73">
        <v>1.0437415958503999</v>
      </c>
      <c r="K73">
        <v>1.1150734113180201</v>
      </c>
    </row>
    <row r="74" spans="1:11" x14ac:dyDescent="0.2">
      <c r="A74">
        <v>73</v>
      </c>
      <c r="B74" s="20" t="s">
        <v>766</v>
      </c>
      <c r="E74">
        <v>23.419495404806099</v>
      </c>
      <c r="F74">
        <v>0.150235638525548</v>
      </c>
      <c r="G74">
        <v>3</v>
      </c>
      <c r="H74">
        <v>0.641498187423447</v>
      </c>
      <c r="I74">
        <v>1.0281359549742199</v>
      </c>
      <c r="J74">
        <v>1.0186946847904299</v>
      </c>
      <c r="K74">
        <v>1.0883147340078001</v>
      </c>
    </row>
    <row r="75" spans="1:11" x14ac:dyDescent="0.2">
      <c r="A75">
        <v>74</v>
      </c>
      <c r="B75" s="20" t="s">
        <v>767</v>
      </c>
      <c r="E75">
        <v>25.428654438116201</v>
      </c>
      <c r="F75">
        <v>0.13577394067633899</v>
      </c>
      <c r="G75">
        <v>3</v>
      </c>
      <c r="H75">
        <v>0.53394072032699003</v>
      </c>
      <c r="I75">
        <v>1.11633976149105</v>
      </c>
      <c r="J75">
        <v>1.10608852452755</v>
      </c>
      <c r="K75">
        <v>1.1816812793206199</v>
      </c>
    </row>
    <row r="76" spans="1:11" x14ac:dyDescent="0.2">
      <c r="A76">
        <v>75</v>
      </c>
      <c r="B76" s="20" t="s">
        <v>768</v>
      </c>
      <c r="E76">
        <v>22.556122908873501</v>
      </c>
      <c r="F76">
        <v>2.50346892402049E-2</v>
      </c>
      <c r="G76">
        <v>3</v>
      </c>
      <c r="H76">
        <v>0.110988441326307</v>
      </c>
      <c r="I76">
        <v>0.99023316115817905</v>
      </c>
      <c r="J76">
        <v>0.981139948559002</v>
      </c>
      <c r="K76">
        <v>1.0481934166173501</v>
      </c>
    </row>
    <row r="77" spans="1:11" x14ac:dyDescent="0.2">
      <c r="A77">
        <v>76</v>
      </c>
      <c r="B77" s="20" t="s">
        <v>769</v>
      </c>
      <c r="E77">
        <v>24.044837201469999</v>
      </c>
      <c r="F77">
        <v>5.7409725838928199E-2</v>
      </c>
      <c r="G77">
        <v>3</v>
      </c>
      <c r="H77">
        <v>0.238761133452042</v>
      </c>
      <c r="I77">
        <v>1.0555889967321801</v>
      </c>
      <c r="J77">
        <v>1.04589562799727</v>
      </c>
      <c r="K77">
        <v>1.11737465521177</v>
      </c>
    </row>
    <row r="78" spans="1:11" x14ac:dyDescent="0.2">
      <c r="A78">
        <v>77</v>
      </c>
      <c r="B78" s="20" t="s">
        <v>770</v>
      </c>
      <c r="E78">
        <v>22.134238538482499</v>
      </c>
      <c r="F78">
        <v>0.24405290682963199</v>
      </c>
      <c r="G78">
        <v>3</v>
      </c>
      <c r="H78">
        <v>1.1026035813489701</v>
      </c>
      <c r="I78">
        <v>0.97171207509106905</v>
      </c>
      <c r="J78">
        <v>0.96278893978255597</v>
      </c>
      <c r="K78">
        <v>1.0285882556859101</v>
      </c>
    </row>
    <row r="79" spans="1:11" x14ac:dyDescent="0.2">
      <c r="A79">
        <v>78</v>
      </c>
      <c r="B79" s="20" t="s">
        <v>771</v>
      </c>
      <c r="C79" t="s">
        <v>1639</v>
      </c>
      <c r="E79">
        <v>23.3909782809008</v>
      </c>
      <c r="F79">
        <v>9.50096061103642E-2</v>
      </c>
      <c r="G79">
        <v>3</v>
      </c>
      <c r="H79">
        <v>0.40618055803139003</v>
      </c>
      <c r="I79">
        <v>1.02688402875153</v>
      </c>
      <c r="J79">
        <v>1.0174542548816901</v>
      </c>
      <c r="K79">
        <v>1.08698953013038</v>
      </c>
    </row>
    <row r="80" spans="1:11" x14ac:dyDescent="0.2">
      <c r="A80">
        <v>79</v>
      </c>
      <c r="B80" s="20" t="s">
        <v>772</v>
      </c>
      <c r="E80">
        <v>22.724070475069301</v>
      </c>
      <c r="F80">
        <v>3.5422745422723598E-2</v>
      </c>
      <c r="G80">
        <v>3</v>
      </c>
      <c r="H80">
        <v>0.155882043499144</v>
      </c>
      <c r="I80">
        <v>0.997606203504807</v>
      </c>
      <c r="J80">
        <v>0.98844528499131501</v>
      </c>
      <c r="K80">
        <v>1.0559980173430401</v>
      </c>
    </row>
    <row r="81" spans="1:11" x14ac:dyDescent="0.2">
      <c r="A81">
        <v>80</v>
      </c>
      <c r="B81" s="20" t="s">
        <v>773</v>
      </c>
      <c r="E81">
        <v>21.978460666147299</v>
      </c>
      <c r="F81">
        <v>9.4663948085543001E-2</v>
      </c>
      <c r="G81">
        <v>3</v>
      </c>
      <c r="H81">
        <v>0.43071236663698897</v>
      </c>
      <c r="I81">
        <v>0.96487329275316003</v>
      </c>
      <c r="J81">
        <v>0.95601295730245595</v>
      </c>
      <c r="K81">
        <v>1.0213491862369699</v>
      </c>
    </row>
    <row r="82" spans="1:11" x14ac:dyDescent="0.2">
      <c r="A82">
        <v>81</v>
      </c>
      <c r="B82" s="20" t="s">
        <v>774</v>
      </c>
      <c r="E82">
        <v>22.3929001274374</v>
      </c>
      <c r="F82">
        <v>2.01797910366983E-2</v>
      </c>
      <c r="G82">
        <v>2</v>
      </c>
      <c r="H82">
        <v>9.0116916173678396E-2</v>
      </c>
      <c r="I82">
        <v>0.98306754091894399</v>
      </c>
      <c r="J82">
        <v>0.97404012949750596</v>
      </c>
      <c r="K82">
        <v>1.04060837881477</v>
      </c>
    </row>
    <row r="83" spans="1:11" x14ac:dyDescent="0.2">
      <c r="A83">
        <v>82</v>
      </c>
      <c r="B83" s="20" t="s">
        <v>775</v>
      </c>
      <c r="E83">
        <v>23.725515498271999</v>
      </c>
      <c r="F83">
        <v>0.18321568889217299</v>
      </c>
      <c r="G83">
        <v>3</v>
      </c>
      <c r="H83">
        <v>0.77223059244178205</v>
      </c>
      <c r="I83">
        <v>1.0415704998095601</v>
      </c>
      <c r="J83">
        <v>1.0320058615371701</v>
      </c>
      <c r="K83">
        <v>1.1025356286455701</v>
      </c>
    </row>
    <row r="84" spans="1:11" x14ac:dyDescent="0.2">
      <c r="A84">
        <v>83</v>
      </c>
      <c r="B84" s="20" t="s">
        <v>776</v>
      </c>
      <c r="E84">
        <v>23.4235036265062</v>
      </c>
      <c r="F84">
        <v>2.5188453569380399E-3</v>
      </c>
      <c r="G84">
        <v>2</v>
      </c>
      <c r="H84">
        <v>1.0753495280218E-2</v>
      </c>
      <c r="I84">
        <v>1.0283119193481001</v>
      </c>
      <c r="J84">
        <v>1.01886903330097</v>
      </c>
      <c r="K84">
        <v>1.0885009979156299</v>
      </c>
    </row>
    <row r="85" spans="1:11" x14ac:dyDescent="0.2">
      <c r="A85">
        <v>84</v>
      </c>
      <c r="B85" s="20" t="s">
        <v>777</v>
      </c>
      <c r="E85">
        <v>21.9967834150135</v>
      </c>
      <c r="F85">
        <v>5.1288188232272401E-2</v>
      </c>
      <c r="G85">
        <v>3</v>
      </c>
      <c r="H85">
        <v>0.23316221860541</v>
      </c>
      <c r="I85">
        <v>0.96567767715929897</v>
      </c>
      <c r="J85">
        <v>0.95680995512662304</v>
      </c>
      <c r="K85">
        <v>1.0222006528127401</v>
      </c>
    </row>
    <row r="86" spans="1:11" x14ac:dyDescent="0.2">
      <c r="A86">
        <v>85</v>
      </c>
      <c r="B86" s="20" t="s">
        <v>778</v>
      </c>
      <c r="E86">
        <v>22.970814057008099</v>
      </c>
      <c r="F86">
        <v>4.1703446156783598E-2</v>
      </c>
      <c r="G86">
        <v>3</v>
      </c>
      <c r="H86">
        <v>0.18154970935416401</v>
      </c>
      <c r="I86">
        <v>1.0084384585925199</v>
      </c>
      <c r="J86">
        <v>0.99917806855827596</v>
      </c>
      <c r="K86">
        <v>1.0674643051987001</v>
      </c>
    </row>
    <row r="87" spans="1:11" x14ac:dyDescent="0.2">
      <c r="A87">
        <v>86</v>
      </c>
      <c r="B87" s="20" t="s">
        <v>779</v>
      </c>
      <c r="E87">
        <v>23.186322877316002</v>
      </c>
      <c r="F87">
        <v>6.2789100651060803E-2</v>
      </c>
      <c r="G87">
        <v>3</v>
      </c>
      <c r="H87">
        <v>0.27080232162422602</v>
      </c>
      <c r="I87">
        <v>1.0178994808281701</v>
      </c>
      <c r="J87">
        <v>1.0085522111680301</v>
      </c>
      <c r="K87">
        <v>1.07747909930061</v>
      </c>
    </row>
    <row r="88" spans="1:11" x14ac:dyDescent="0.2">
      <c r="A88">
        <v>87</v>
      </c>
      <c r="B88" s="20" t="s">
        <v>780</v>
      </c>
      <c r="E88">
        <v>22.568849235794001</v>
      </c>
      <c r="F88">
        <v>4.1473870724412699E-2</v>
      </c>
      <c r="G88">
        <v>3</v>
      </c>
      <c r="H88">
        <v>0.183765996622617</v>
      </c>
      <c r="I88">
        <v>0.99079185783611901</v>
      </c>
      <c r="J88">
        <v>0.98169351478093403</v>
      </c>
      <c r="K88">
        <v>1.04878481488866</v>
      </c>
    </row>
    <row r="89" spans="1:11" x14ac:dyDescent="0.2">
      <c r="A89">
        <v>88</v>
      </c>
      <c r="B89" s="20" t="s">
        <v>781</v>
      </c>
      <c r="E89">
        <v>21.276847395840701</v>
      </c>
      <c r="F89">
        <v>0.107340857017226</v>
      </c>
      <c r="G89">
        <v>3</v>
      </c>
      <c r="H89">
        <v>0.50449606100107303</v>
      </c>
      <c r="I89">
        <v>0.93407186781975604</v>
      </c>
      <c r="J89">
        <v>0.92549437878973695</v>
      </c>
      <c r="K89">
        <v>0.98874489453675096</v>
      </c>
    </row>
    <row r="90" spans="1:11" x14ac:dyDescent="0.2">
      <c r="A90">
        <v>89</v>
      </c>
      <c r="B90" s="20" t="s">
        <v>782</v>
      </c>
      <c r="E90">
        <v>22.2567297298827</v>
      </c>
      <c r="F90">
        <v>0.158758954667538</v>
      </c>
      <c r="G90">
        <v>3</v>
      </c>
      <c r="H90">
        <v>0.71330764489799603</v>
      </c>
      <c r="I90">
        <v>0.97708954355780397</v>
      </c>
      <c r="J90">
        <v>0.96811702749137296</v>
      </c>
      <c r="K90">
        <v>1.0342804777463299</v>
      </c>
    </row>
    <row r="91" spans="1:11" x14ac:dyDescent="0.2">
      <c r="A91">
        <v>90</v>
      </c>
      <c r="B91" s="20" t="s">
        <v>783</v>
      </c>
      <c r="E91" t="s">
        <v>5</v>
      </c>
      <c r="F91" t="s">
        <v>5</v>
      </c>
      <c r="G91" t="s">
        <v>5</v>
      </c>
      <c r="H91" t="s">
        <v>5</v>
      </c>
      <c r="I91" t="s">
        <v>5</v>
      </c>
      <c r="J91" t="s">
        <v>5</v>
      </c>
      <c r="K91" t="s">
        <v>5</v>
      </c>
    </row>
    <row r="92" spans="1:11" x14ac:dyDescent="0.2">
      <c r="A92">
        <v>91</v>
      </c>
      <c r="B92" s="20" t="s">
        <v>784</v>
      </c>
      <c r="E92">
        <v>22.297116011543402</v>
      </c>
      <c r="F92">
        <v>0.17872378589477</v>
      </c>
      <c r="G92">
        <v>3</v>
      </c>
      <c r="H92">
        <v>0.80155561733743197</v>
      </c>
      <c r="I92">
        <v>0.97886253599617101</v>
      </c>
      <c r="J92">
        <v>0.96987373871657601</v>
      </c>
      <c r="K92">
        <v>1.0361572468493101</v>
      </c>
    </row>
    <row r="93" spans="1:11" x14ac:dyDescent="0.2">
      <c r="A93">
        <v>92</v>
      </c>
      <c r="B93" s="20" t="s">
        <v>785</v>
      </c>
      <c r="E93">
        <v>22.059151946463199</v>
      </c>
      <c r="F93">
        <v>0.15475327528049801</v>
      </c>
      <c r="G93">
        <v>3</v>
      </c>
      <c r="H93">
        <v>0.70153773660963503</v>
      </c>
      <c r="I93">
        <v>0.96841570923616604</v>
      </c>
      <c r="J93">
        <v>0.95952284412733901</v>
      </c>
      <c r="K93">
        <v>1.02509894718424</v>
      </c>
    </row>
    <row r="94" spans="1:11" x14ac:dyDescent="0.2">
      <c r="A94">
        <v>93</v>
      </c>
      <c r="B94" s="20" t="s">
        <v>786</v>
      </c>
      <c r="E94">
        <v>21.8492123624263</v>
      </c>
      <c r="F94">
        <v>1.14622746256299E-2</v>
      </c>
      <c r="G94">
        <v>3</v>
      </c>
      <c r="H94">
        <v>5.2460813852225299E-2</v>
      </c>
      <c r="I94">
        <v>0.95919918125425196</v>
      </c>
      <c r="J94">
        <v>0.95039095060491696</v>
      </c>
      <c r="K94">
        <v>1.0153429580559701</v>
      </c>
    </row>
    <row r="95" spans="1:11" x14ac:dyDescent="0.2">
      <c r="A95">
        <v>94</v>
      </c>
      <c r="B95" s="20" t="s">
        <v>787</v>
      </c>
      <c r="C95" t="s">
        <v>1639</v>
      </c>
      <c r="E95">
        <v>22.936799112588002</v>
      </c>
      <c r="F95">
        <v>0.109167088197535</v>
      </c>
      <c r="G95">
        <v>3</v>
      </c>
      <c r="H95">
        <v>0.47594735281795802</v>
      </c>
      <c r="I95">
        <v>1.0069451733290999</v>
      </c>
      <c r="J95">
        <v>0.99769849598485805</v>
      </c>
      <c r="K95">
        <v>1.0658836150707101</v>
      </c>
    </row>
    <row r="96" spans="1:11" x14ac:dyDescent="0.2">
      <c r="A96">
        <v>95</v>
      </c>
      <c r="B96" s="20" t="s">
        <v>788</v>
      </c>
      <c r="E96">
        <v>21.997873072327899</v>
      </c>
      <c r="F96">
        <v>0.117125681607091</v>
      </c>
      <c r="G96">
        <v>3</v>
      </c>
      <c r="H96">
        <v>0.53244093745784904</v>
      </c>
      <c r="I96">
        <v>0.965725514050922</v>
      </c>
      <c r="J96">
        <v>0.95685735273683004</v>
      </c>
      <c r="K96">
        <v>1.0222512896898199</v>
      </c>
    </row>
    <row r="97" spans="1:11" x14ac:dyDescent="0.2">
      <c r="A97">
        <v>96</v>
      </c>
      <c r="B97" s="20" t="s">
        <v>789</v>
      </c>
      <c r="E97">
        <v>21.803374555477099</v>
      </c>
      <c r="F97">
        <v>0.169082815171367</v>
      </c>
      <c r="G97">
        <v>3</v>
      </c>
      <c r="H97">
        <v>0.77548920118373199</v>
      </c>
      <c r="I97">
        <v>0.95718686217533799</v>
      </c>
      <c r="J97">
        <v>0.94839711045189601</v>
      </c>
      <c r="K97">
        <v>1.0132128540629</v>
      </c>
    </row>
    <row r="98" spans="1:11" x14ac:dyDescent="0.2">
      <c r="A98">
        <v>97</v>
      </c>
      <c r="B98" s="20" t="s">
        <v>790</v>
      </c>
      <c r="E98">
        <v>22.7514055966241</v>
      </c>
      <c r="F98">
        <v>0.12131542488386</v>
      </c>
      <c r="G98">
        <v>3</v>
      </c>
      <c r="H98">
        <v>0.53322167005743804</v>
      </c>
      <c r="I98">
        <v>0.99880623880950703</v>
      </c>
      <c r="J98">
        <v>0.98963430049120504</v>
      </c>
      <c r="K98">
        <v>1.0572682930270201</v>
      </c>
    </row>
    <row r="99" spans="1:11" x14ac:dyDescent="0.2">
      <c r="A99">
        <v>98</v>
      </c>
      <c r="B99" s="20" t="s">
        <v>791</v>
      </c>
      <c r="E99">
        <v>22.581034616484299</v>
      </c>
      <c r="F99">
        <v>0.121521590657927</v>
      </c>
      <c r="G99">
        <v>3</v>
      </c>
      <c r="H99">
        <v>0.538157762573089</v>
      </c>
      <c r="I99">
        <v>0.99132680651012905</v>
      </c>
      <c r="J99">
        <v>0.982223551074493</v>
      </c>
      <c r="K99">
        <v>1.0493510751396</v>
      </c>
    </row>
    <row r="100" spans="1:11" x14ac:dyDescent="0.2">
      <c r="A100">
        <v>99</v>
      </c>
      <c r="B100" s="20" t="s">
        <v>792</v>
      </c>
      <c r="E100">
        <v>22.5865813797245</v>
      </c>
      <c r="F100">
        <v>0.21900569569175801</v>
      </c>
      <c r="G100">
        <v>3</v>
      </c>
      <c r="H100">
        <v>0.96962746158812196</v>
      </c>
      <c r="I100">
        <v>0.99157031417852104</v>
      </c>
      <c r="J100">
        <v>0.98246482263619295</v>
      </c>
      <c r="K100">
        <v>1.0496088357811499</v>
      </c>
    </row>
    <row r="101" spans="1:11" x14ac:dyDescent="0.2">
      <c r="A101">
        <v>100</v>
      </c>
      <c r="B101" s="20" t="s">
        <v>793</v>
      </c>
      <c r="C101" t="s">
        <v>1639</v>
      </c>
      <c r="E101">
        <v>22.1786751880868</v>
      </c>
      <c r="F101">
        <v>1.6492884907988599E-3</v>
      </c>
      <c r="G101">
        <v>2</v>
      </c>
      <c r="H101">
        <v>7.4363706434763697E-3</v>
      </c>
      <c r="I101">
        <v>0.97366288215958496</v>
      </c>
      <c r="J101">
        <v>0.96472183278385104</v>
      </c>
      <c r="K101">
        <v>1.03065324725206</v>
      </c>
    </row>
    <row r="102" spans="1:11" x14ac:dyDescent="0.2">
      <c r="A102">
        <v>101</v>
      </c>
      <c r="B102" s="20" t="s">
        <v>794</v>
      </c>
      <c r="E102">
        <v>22.246296429375899</v>
      </c>
      <c r="F102">
        <v>0.10647879939475501</v>
      </c>
      <c r="G102">
        <v>3</v>
      </c>
      <c r="H102">
        <v>0.478636071998714</v>
      </c>
      <c r="I102">
        <v>0.97663151270809201</v>
      </c>
      <c r="J102">
        <v>0.96766320269338502</v>
      </c>
      <c r="K102">
        <v>1.03379563746819</v>
      </c>
    </row>
    <row r="103" spans="1:11" x14ac:dyDescent="0.2">
      <c r="A103">
        <v>102</v>
      </c>
      <c r="B103" s="20" t="s">
        <v>795</v>
      </c>
      <c r="E103">
        <v>21.787935484510399</v>
      </c>
      <c r="F103">
        <v>5.8437347936394497E-2</v>
      </c>
      <c r="G103">
        <v>3</v>
      </c>
      <c r="H103">
        <v>0.26820966115829997</v>
      </c>
      <c r="I103">
        <v>0.95650907370475502</v>
      </c>
      <c r="J103">
        <v>0.94772554604540404</v>
      </c>
      <c r="K103">
        <v>1.0124953933267899</v>
      </c>
    </row>
    <row r="104" spans="1:11" x14ac:dyDescent="0.2">
      <c r="A104">
        <v>103</v>
      </c>
      <c r="B104" s="20" t="s">
        <v>796</v>
      </c>
      <c r="E104">
        <v>22.370811149796399</v>
      </c>
      <c r="F104">
        <v>4.5072790512738201E-2</v>
      </c>
      <c r="G104">
        <v>3</v>
      </c>
      <c r="H104">
        <v>0.20148035853920501</v>
      </c>
      <c r="I104">
        <v>0.982097815836108</v>
      </c>
      <c r="J104">
        <v>0.97307930930362596</v>
      </c>
      <c r="K104">
        <v>1.0395818938538299</v>
      </c>
    </row>
    <row r="105" spans="1:11" x14ac:dyDescent="0.2">
      <c r="A105">
        <v>104</v>
      </c>
      <c r="B105" s="20" t="s">
        <v>797</v>
      </c>
      <c r="C105" t="s">
        <v>1639</v>
      </c>
      <c r="E105">
        <v>24.256551463650101</v>
      </c>
      <c r="F105">
        <v>3.0758908679740599E-2</v>
      </c>
      <c r="G105">
        <v>3</v>
      </c>
      <c r="H105">
        <v>0.126806602025992</v>
      </c>
      <c r="I105">
        <v>1.0648834346082099</v>
      </c>
      <c r="J105">
        <v>1.05510471597501</v>
      </c>
      <c r="K105">
        <v>1.1272131144504201</v>
      </c>
    </row>
    <row r="106" spans="1:11" x14ac:dyDescent="0.2">
      <c r="A106">
        <v>105</v>
      </c>
      <c r="B106" s="20" t="s">
        <v>798</v>
      </c>
      <c r="E106">
        <v>23.656888098059401</v>
      </c>
      <c r="F106">
        <v>3.8608670924273003E-2</v>
      </c>
      <c r="G106">
        <v>3</v>
      </c>
      <c r="H106">
        <v>0.16320266116252199</v>
      </c>
      <c r="I106">
        <v>1.03855769802048</v>
      </c>
      <c r="J106">
        <v>1.02902072600717</v>
      </c>
      <c r="K106">
        <v>1.0993464817610199</v>
      </c>
    </row>
    <row r="107" spans="1:11" x14ac:dyDescent="0.2">
      <c r="A107">
        <v>106</v>
      </c>
      <c r="B107" s="20" t="s">
        <v>799</v>
      </c>
      <c r="E107">
        <v>22.882031401340399</v>
      </c>
      <c r="F107">
        <v>1.43101264427284E-2</v>
      </c>
      <c r="G107">
        <v>3</v>
      </c>
      <c r="H107">
        <v>6.2538706427481203E-2</v>
      </c>
      <c r="I107">
        <v>1.00454082378476</v>
      </c>
      <c r="J107">
        <v>0.99531622534316999</v>
      </c>
      <c r="K107">
        <v>1.06333853431349</v>
      </c>
    </row>
    <row r="108" spans="1:11" x14ac:dyDescent="0.2">
      <c r="A108">
        <v>107</v>
      </c>
      <c r="B108" s="20" t="s">
        <v>800</v>
      </c>
      <c r="E108">
        <v>22.6978598736771</v>
      </c>
      <c r="F108">
        <v>9.9309494482963404E-2</v>
      </c>
      <c r="G108">
        <v>3</v>
      </c>
      <c r="H108">
        <v>0.43752800940556402</v>
      </c>
      <c r="I108">
        <v>0.996455535600692</v>
      </c>
      <c r="J108">
        <v>0.98730518355608199</v>
      </c>
      <c r="K108">
        <v>1.0547799986287401</v>
      </c>
    </row>
    <row r="109" spans="1:11" x14ac:dyDescent="0.2">
      <c r="A109">
        <v>108</v>
      </c>
      <c r="B109" s="20" t="s">
        <v>801</v>
      </c>
      <c r="C109" t="s">
        <v>1639</v>
      </c>
      <c r="E109">
        <v>26.645579467382699</v>
      </c>
      <c r="F109">
        <v>0.10624247582400501</v>
      </c>
      <c r="G109">
        <v>3</v>
      </c>
      <c r="H109">
        <v>0.39872458376841902</v>
      </c>
      <c r="I109">
        <v>1.16976381506141</v>
      </c>
      <c r="J109">
        <v>1.1590219903292001</v>
      </c>
      <c r="K109">
        <v>1.23823234571388</v>
      </c>
    </row>
    <row r="110" spans="1:11" x14ac:dyDescent="0.2">
      <c r="A110">
        <v>109</v>
      </c>
      <c r="B110" s="20" t="s">
        <v>802</v>
      </c>
      <c r="E110">
        <v>21.8898026499681</v>
      </c>
      <c r="F110">
        <v>8.2427259648084394E-2</v>
      </c>
      <c r="G110">
        <v>3</v>
      </c>
      <c r="H110">
        <v>0.37655551749894101</v>
      </c>
      <c r="I110">
        <v>0.96098112972594796</v>
      </c>
      <c r="J110">
        <v>0.95215653562108604</v>
      </c>
      <c r="K110">
        <v>1.01722920740617</v>
      </c>
    </row>
    <row r="111" spans="1:11" x14ac:dyDescent="0.2">
      <c r="A111">
        <v>110</v>
      </c>
      <c r="B111" s="20" t="s">
        <v>803</v>
      </c>
      <c r="E111">
        <v>21.5623498987574</v>
      </c>
      <c r="F111">
        <v>6.0742899851942103E-2</v>
      </c>
      <c r="G111">
        <v>3</v>
      </c>
      <c r="H111">
        <v>0.28170816324357401</v>
      </c>
      <c r="I111">
        <v>0.94660567281469998</v>
      </c>
      <c r="J111">
        <v>0.93791308710041799</v>
      </c>
      <c r="K111">
        <v>1.0020123272952099</v>
      </c>
    </row>
    <row r="112" spans="1:11" x14ac:dyDescent="0.2">
      <c r="A112">
        <v>111</v>
      </c>
      <c r="B112" s="20" t="s">
        <v>804</v>
      </c>
      <c r="E112">
        <v>21.812503562694499</v>
      </c>
      <c r="F112">
        <v>6.19150726392593E-2</v>
      </c>
      <c r="G112">
        <v>3</v>
      </c>
      <c r="H112">
        <v>0.28385128951979399</v>
      </c>
      <c r="I112">
        <v>0.95758763342984998</v>
      </c>
      <c r="J112">
        <v>0.94879420146385096</v>
      </c>
      <c r="K112">
        <v>1.0136370832313699</v>
      </c>
    </row>
    <row r="113" spans="1:11" x14ac:dyDescent="0.2">
      <c r="A113">
        <v>112</v>
      </c>
      <c r="B113" s="20" t="s">
        <v>805</v>
      </c>
      <c r="E113">
        <v>22.1431687457411</v>
      </c>
      <c r="F113">
        <v>4.9556338687310901E-2</v>
      </c>
      <c r="G113">
        <v>3</v>
      </c>
      <c r="H113">
        <v>0.223799670482312</v>
      </c>
      <c r="I113">
        <v>0.972104118856711</v>
      </c>
      <c r="J113">
        <v>0.96317738344930404</v>
      </c>
      <c r="K113">
        <v>1.02900324652877</v>
      </c>
    </row>
    <row r="114" spans="1:11" x14ac:dyDescent="0.2">
      <c r="A114">
        <v>113</v>
      </c>
      <c r="B114" s="20" t="s">
        <v>806</v>
      </c>
      <c r="E114">
        <v>22.229846371328701</v>
      </c>
      <c r="F114">
        <v>0.17513801023856099</v>
      </c>
      <c r="G114">
        <v>3</v>
      </c>
      <c r="H114">
        <v>0.78785074495363105</v>
      </c>
      <c r="I114">
        <v>0.97590934103669802</v>
      </c>
      <c r="J114">
        <v>0.96694766265259902</v>
      </c>
      <c r="K114">
        <v>1.03303119569699</v>
      </c>
    </row>
    <row r="115" spans="1:11" x14ac:dyDescent="0.2">
      <c r="A115">
        <v>114</v>
      </c>
      <c r="B115" s="20" t="s">
        <v>807</v>
      </c>
      <c r="E115">
        <v>21.341199691082</v>
      </c>
      <c r="F115">
        <v>0.18566006761732801</v>
      </c>
      <c r="G115">
        <v>3</v>
      </c>
      <c r="H115">
        <v>0.86996078151553802</v>
      </c>
      <c r="I115">
        <v>0.93689698883022299</v>
      </c>
      <c r="J115">
        <v>0.92829355699504101</v>
      </c>
      <c r="K115">
        <v>0.99173537532498901</v>
      </c>
    </row>
    <row r="116" spans="1:11" x14ac:dyDescent="0.2">
      <c r="A116">
        <v>115</v>
      </c>
      <c r="B116" s="20" t="s">
        <v>808</v>
      </c>
      <c r="E116">
        <v>21.993414827504299</v>
      </c>
      <c r="F116">
        <v>8.4189127034287506E-2</v>
      </c>
      <c r="G116">
        <v>3</v>
      </c>
      <c r="H116">
        <v>0.38279242989134699</v>
      </c>
      <c r="I116">
        <v>0.96552979327555699</v>
      </c>
      <c r="J116">
        <v>0.956663429245872</v>
      </c>
      <c r="K116">
        <v>1.02204411300025</v>
      </c>
    </row>
    <row r="117" spans="1:11" x14ac:dyDescent="0.2">
      <c r="A117">
        <v>116</v>
      </c>
      <c r="B117" s="20" t="s">
        <v>809</v>
      </c>
      <c r="E117">
        <v>21.484468009078402</v>
      </c>
      <c r="F117">
        <v>2.3058051175492901E-2</v>
      </c>
      <c r="G117">
        <v>3</v>
      </c>
      <c r="H117">
        <v>0.10732428266666701</v>
      </c>
      <c r="I117">
        <v>0.94318659099264002</v>
      </c>
      <c r="J117">
        <v>0.93452540236656201</v>
      </c>
      <c r="K117">
        <v>0.99839312002430503</v>
      </c>
    </row>
    <row r="118" spans="1:11" x14ac:dyDescent="0.2">
      <c r="A118">
        <v>117</v>
      </c>
      <c r="B118" s="20" t="s">
        <v>810</v>
      </c>
      <c r="E118">
        <v>21.916892280962902</v>
      </c>
      <c r="F118">
        <v>5.5530759622813099E-2</v>
      </c>
      <c r="G118">
        <v>3</v>
      </c>
      <c r="H118">
        <v>0.25336967901716301</v>
      </c>
      <c r="I118">
        <v>0.96217038778429997</v>
      </c>
      <c r="J118">
        <v>0.95333487284100904</v>
      </c>
      <c r="K118">
        <v>1.0184880750308101</v>
      </c>
    </row>
    <row r="119" spans="1:11" x14ac:dyDescent="0.2">
      <c r="A119">
        <v>118</v>
      </c>
      <c r="B119" s="20" t="s">
        <v>811</v>
      </c>
      <c r="E119">
        <v>22.1437260372591</v>
      </c>
      <c r="F119">
        <v>0.15184672068330901</v>
      </c>
      <c r="G119">
        <v>3</v>
      </c>
      <c r="H119">
        <v>0.68573247531969395</v>
      </c>
      <c r="I119">
        <v>0.97212858443281402</v>
      </c>
      <c r="J119">
        <v>0.96320162436045498</v>
      </c>
      <c r="K119">
        <v>1.0290291441221999</v>
      </c>
    </row>
    <row r="120" spans="1:11" x14ac:dyDescent="0.2">
      <c r="A120">
        <v>119</v>
      </c>
      <c r="B120" s="20" t="s">
        <v>812</v>
      </c>
      <c r="E120">
        <v>21.8499215856259</v>
      </c>
      <c r="F120">
        <v>0.135570028289105</v>
      </c>
      <c r="G120">
        <v>3</v>
      </c>
      <c r="H120">
        <v>0.62046002205468198</v>
      </c>
      <c r="I120">
        <v>0.95923031676161297</v>
      </c>
      <c r="J120">
        <v>0.95042180019801104</v>
      </c>
      <c r="K120">
        <v>1.0153759159845801</v>
      </c>
    </row>
    <row r="121" spans="1:11" x14ac:dyDescent="0.2">
      <c r="A121">
        <v>120</v>
      </c>
      <c r="B121" s="20" t="s">
        <v>813</v>
      </c>
      <c r="E121">
        <v>23.055994726790502</v>
      </c>
      <c r="F121">
        <v>1.8964528912831499E-2</v>
      </c>
      <c r="G121">
        <v>3</v>
      </c>
      <c r="H121">
        <v>8.2254221245094503E-2</v>
      </c>
      <c r="I121">
        <v>1.0121779631274499</v>
      </c>
      <c r="J121">
        <v>1.0028832335951099</v>
      </c>
      <c r="K121">
        <v>1.0714226901414301</v>
      </c>
    </row>
    <row r="122" spans="1:11" x14ac:dyDescent="0.2">
      <c r="A122">
        <v>121</v>
      </c>
      <c r="B122" s="20" t="s">
        <v>659</v>
      </c>
      <c r="C122" t="s">
        <v>1629</v>
      </c>
      <c r="E122">
        <v>21.519046534049998</v>
      </c>
      <c r="F122">
        <v>1.8220576932901099E-2</v>
      </c>
      <c r="G122">
        <v>3</v>
      </c>
      <c r="H122">
        <v>8.4671859898952095E-2</v>
      </c>
      <c r="I122">
        <v>0.94470461792613303</v>
      </c>
      <c r="J122">
        <v>0.93602948940975494</v>
      </c>
      <c r="K122">
        <v>1</v>
      </c>
    </row>
    <row r="123" spans="1:11" x14ac:dyDescent="0.2">
      <c r="A123">
        <v>122</v>
      </c>
      <c r="B123" s="20" t="s">
        <v>1434</v>
      </c>
      <c r="E123" t="s">
        <v>5</v>
      </c>
      <c r="F123" t="s">
        <v>5</v>
      </c>
      <c r="G123" t="s">
        <v>5</v>
      </c>
      <c r="H123" t="s">
        <v>5</v>
      </c>
      <c r="I123" t="s">
        <v>5</v>
      </c>
      <c r="J123" t="s">
        <v>5</v>
      </c>
      <c r="K123" t="s">
        <v>5</v>
      </c>
    </row>
    <row r="124" spans="1:11" x14ac:dyDescent="0.2">
      <c r="A124">
        <v>123</v>
      </c>
      <c r="B124" s="20" t="s">
        <v>1429</v>
      </c>
      <c r="E124">
        <v>20.621413136983399</v>
      </c>
      <c r="F124">
        <v>0.16690620701022399</v>
      </c>
      <c r="G124">
        <v>3</v>
      </c>
      <c r="H124">
        <v>0.80938297439415796</v>
      </c>
      <c r="I124">
        <v>0.905297741135763</v>
      </c>
      <c r="J124">
        <v>0.89698448204830294</v>
      </c>
      <c r="K124">
        <v>0.95828656275982005</v>
      </c>
    </row>
    <row r="125" spans="1:11" x14ac:dyDescent="0.2">
      <c r="A125">
        <v>124</v>
      </c>
      <c r="B125" s="20" t="s">
        <v>1430</v>
      </c>
      <c r="E125">
        <v>21.725712327481101</v>
      </c>
      <c r="F125">
        <v>7.4351327432477396E-2</v>
      </c>
      <c r="G125">
        <v>3</v>
      </c>
      <c r="H125">
        <v>0.34222734017530698</v>
      </c>
      <c r="I125">
        <v>0.95377742368975504</v>
      </c>
      <c r="J125">
        <v>0.94501898050071598</v>
      </c>
      <c r="K125">
        <v>1.00960385457154</v>
      </c>
    </row>
    <row r="126" spans="1:11" x14ac:dyDescent="0.2">
      <c r="A126">
        <v>125</v>
      </c>
      <c r="B126" s="20" t="s">
        <v>1431</v>
      </c>
      <c r="E126">
        <v>22.989710022511701</v>
      </c>
      <c r="F126">
        <v>5.6768569402244999E-2</v>
      </c>
      <c r="G126">
        <v>3</v>
      </c>
      <c r="H126">
        <v>0.246930341212032</v>
      </c>
      <c r="I126">
        <v>1.00926800770118</v>
      </c>
      <c r="J126">
        <v>1</v>
      </c>
      <c r="K126">
        <v>1.0683424094155201</v>
      </c>
    </row>
    <row r="127" spans="1:11" x14ac:dyDescent="0.2">
      <c r="A127">
        <v>126</v>
      </c>
      <c r="B127" s="20" t="s">
        <v>1432</v>
      </c>
      <c r="E127">
        <v>23.947471100137999</v>
      </c>
      <c r="F127">
        <v>6.2277908820259999E-2</v>
      </c>
      <c r="G127">
        <v>3</v>
      </c>
      <c r="H127">
        <v>0.26006048221058797</v>
      </c>
      <c r="I127">
        <v>1.0513145412904701</v>
      </c>
      <c r="J127">
        <v>1.0416604244546099</v>
      </c>
      <c r="K127">
        <v>1.1128500076546399</v>
      </c>
    </row>
    <row r="128" spans="1:11" x14ac:dyDescent="0.2">
      <c r="A128">
        <v>127</v>
      </c>
      <c r="B128" s="20" t="s">
        <v>1433</v>
      </c>
      <c r="E128">
        <v>25.427191137686499</v>
      </c>
      <c r="F128">
        <v>4.1666248483867997E-2</v>
      </c>
      <c r="G128">
        <v>3</v>
      </c>
      <c r="H128">
        <v>0.16386492813244</v>
      </c>
      <c r="I128">
        <v>1.1162755213458799</v>
      </c>
      <c r="J128">
        <v>1.1060248742932299</v>
      </c>
      <c r="K128">
        <v>1.1816132790759399</v>
      </c>
    </row>
    <row r="129" spans="1:11" x14ac:dyDescent="0.2">
      <c r="A129">
        <v>128</v>
      </c>
      <c r="B129" s="20" t="s">
        <v>1428</v>
      </c>
      <c r="E129">
        <v>22.778597802654701</v>
      </c>
      <c r="F129">
        <v>5.0310167365421503E-3</v>
      </c>
      <c r="G129">
        <v>3</v>
      </c>
      <c r="H129">
        <v>2.2086595409116099E-2</v>
      </c>
      <c r="I129">
        <v>1</v>
      </c>
      <c r="J129">
        <v>0.99081709949145502</v>
      </c>
      <c r="K129">
        <v>1.0585319273608</v>
      </c>
    </row>
    <row r="131" spans="1:11" x14ac:dyDescent="0.2">
      <c r="A131" t="s">
        <v>1640</v>
      </c>
      <c r="B131">
        <v>91</v>
      </c>
      <c r="D131" t="s">
        <v>1643</v>
      </c>
      <c r="E131">
        <v>1</v>
      </c>
    </row>
    <row r="132" spans="1:11" x14ac:dyDescent="0.2">
      <c r="B132">
        <v>91</v>
      </c>
    </row>
    <row r="133" spans="1:11" x14ac:dyDescent="0.2">
      <c r="B133">
        <v>79</v>
      </c>
    </row>
    <row r="134" spans="1:11" x14ac:dyDescent="0.2">
      <c r="B134">
        <f>AVERAGE(B131:B133)</f>
        <v>87</v>
      </c>
    </row>
  </sheetData>
  <mergeCells count="1">
    <mergeCell ref="M20:P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F799-71AF-7F42-94E9-745C253C3A8F}">
  <dimension ref="A1:BA135"/>
  <sheetViews>
    <sheetView zoomScale="99" workbookViewId="0">
      <selection activeCell="K7" sqref="K7"/>
    </sheetView>
  </sheetViews>
  <sheetFormatPr baseColWidth="10" defaultRowHeight="16" x14ac:dyDescent="0.2"/>
  <cols>
    <col min="10" max="10" width="14.5" customWidth="1"/>
    <col min="11" max="11" width="14" customWidth="1"/>
    <col min="12" max="12" width="17.1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1632</v>
      </c>
      <c r="D1" t="s">
        <v>1487</v>
      </c>
      <c r="E1" t="s">
        <v>1633</v>
      </c>
      <c r="F1" t="s">
        <v>1634</v>
      </c>
      <c r="G1" t="s">
        <v>1489</v>
      </c>
      <c r="H1" t="s">
        <v>1635</v>
      </c>
      <c r="I1" t="s">
        <v>1656</v>
      </c>
      <c r="J1" s="32" t="s">
        <v>1414</v>
      </c>
      <c r="K1" s="32" t="s">
        <v>1415</v>
      </c>
      <c r="L1" s="32" t="s">
        <v>1416</v>
      </c>
      <c r="M1" s="32" t="s">
        <v>1478</v>
      </c>
      <c r="N1" s="32" t="s">
        <v>1626</v>
      </c>
    </row>
    <row r="2" spans="1:53" x14ac:dyDescent="0.2">
      <c r="A2">
        <v>1</v>
      </c>
      <c r="B2" s="20" t="s">
        <v>573</v>
      </c>
      <c r="C2">
        <v>13.4105825679309</v>
      </c>
      <c r="D2">
        <v>0.14376067534968201</v>
      </c>
      <c r="E2">
        <v>2</v>
      </c>
      <c r="F2">
        <v>1.0719942599172501</v>
      </c>
      <c r="G2">
        <v>0.94713614863496798</v>
      </c>
      <c r="H2">
        <v>0.96750821861788705</v>
      </c>
      <c r="I2">
        <v>1.1051603912191501</v>
      </c>
      <c r="J2" s="33" t="s">
        <v>1418</v>
      </c>
      <c r="K2" s="33">
        <v>2.2399999999999993</v>
      </c>
      <c r="L2" s="29">
        <f>K2*384</f>
        <v>860.15999999999974</v>
      </c>
      <c r="M2" s="34">
        <f>L2*1.14</f>
        <v>980.58239999999967</v>
      </c>
      <c r="N2">
        <f>M2/2</f>
        <v>490.29119999999983</v>
      </c>
    </row>
    <row r="3" spans="1:53" x14ac:dyDescent="0.2">
      <c r="A3">
        <v>2</v>
      </c>
      <c r="B3" s="20" t="s">
        <v>574</v>
      </c>
      <c r="C3" t="s">
        <v>5</v>
      </c>
      <c r="D3" t="s">
        <v>5</v>
      </c>
      <c r="E3" t="s">
        <v>5</v>
      </c>
      <c r="F3" t="s">
        <v>5</v>
      </c>
      <c r="G3" t="s">
        <v>5</v>
      </c>
      <c r="H3" t="s">
        <v>5</v>
      </c>
      <c r="I3" t="s">
        <v>5</v>
      </c>
      <c r="J3" s="33" t="s">
        <v>1419</v>
      </c>
      <c r="K3" s="33">
        <v>7</v>
      </c>
      <c r="L3" s="29">
        <f t="shared" ref="L3:L5" si="0">K3*384</f>
        <v>2688</v>
      </c>
      <c r="M3" s="34">
        <f t="shared" ref="M3:M5" si="1">L3*1.14</f>
        <v>3064.3199999999997</v>
      </c>
      <c r="N3">
        <f t="shared" ref="N3:N6" si="2">M3/2</f>
        <v>1532.1599999999999</v>
      </c>
    </row>
    <row r="4" spans="1:53" x14ac:dyDescent="0.2">
      <c r="A4">
        <v>3</v>
      </c>
      <c r="B4" s="20" t="s">
        <v>575</v>
      </c>
      <c r="C4">
        <v>13.5433520109362</v>
      </c>
      <c r="D4">
        <v>2.76111065855662E-2</v>
      </c>
      <c r="E4">
        <v>2</v>
      </c>
      <c r="F4">
        <v>0.20387202934155699</v>
      </c>
      <c r="G4">
        <v>0.95651312672428901</v>
      </c>
      <c r="H4">
        <v>0.97708688730273496</v>
      </c>
      <c r="I4">
        <v>1.11610186440501</v>
      </c>
      <c r="J4" s="33" t="s">
        <v>1519</v>
      </c>
      <c r="K4" s="33">
        <v>2.8000000000000001E-2</v>
      </c>
      <c r="L4" s="29">
        <f>K4*384</f>
        <v>10.752000000000001</v>
      </c>
      <c r="M4" s="34">
        <f t="shared" si="1"/>
        <v>12.25728</v>
      </c>
      <c r="N4">
        <f t="shared" si="2"/>
        <v>6.1286399999999999</v>
      </c>
    </row>
    <row r="5" spans="1:53" x14ac:dyDescent="0.2">
      <c r="A5">
        <v>4</v>
      </c>
      <c r="B5" s="20" t="s">
        <v>576</v>
      </c>
      <c r="C5">
        <v>13.6327222684733</v>
      </c>
      <c r="D5">
        <v>1.8510094805168999E-2</v>
      </c>
      <c r="E5">
        <v>2</v>
      </c>
      <c r="F5">
        <v>0.13577695225241199</v>
      </c>
      <c r="G5">
        <v>0.96282499282685396</v>
      </c>
      <c r="H5">
        <v>0.98353451612341602</v>
      </c>
      <c r="I5">
        <v>1.1234668292216099</v>
      </c>
      <c r="J5" s="33" t="s">
        <v>1520</v>
      </c>
      <c r="K5" s="33">
        <v>2.8000000000000001E-2</v>
      </c>
      <c r="L5" s="29">
        <f t="shared" si="0"/>
        <v>10.752000000000001</v>
      </c>
      <c r="M5" s="34">
        <f t="shared" si="1"/>
        <v>12.25728</v>
      </c>
      <c r="N5">
        <f t="shared" si="2"/>
        <v>6.1286399999999999</v>
      </c>
    </row>
    <row r="6" spans="1:53" x14ac:dyDescent="0.2">
      <c r="A6">
        <v>5</v>
      </c>
      <c r="B6" s="20" t="s">
        <v>577</v>
      </c>
      <c r="C6">
        <v>15.2998790376251</v>
      </c>
      <c r="D6">
        <v>7.8077307037892896E-3</v>
      </c>
      <c r="E6">
        <v>2</v>
      </c>
      <c r="F6">
        <v>5.1031323088167699E-2</v>
      </c>
      <c r="G6">
        <v>1.08056964959375</v>
      </c>
      <c r="H6">
        <v>1.10381175745191</v>
      </c>
      <c r="I6">
        <v>1.26085650770026</v>
      </c>
      <c r="J6" s="33" t="s">
        <v>1422</v>
      </c>
      <c r="K6" s="33">
        <v>9.3000000000000007</v>
      </c>
      <c r="L6" s="33"/>
      <c r="M6" s="29">
        <f>SUM(M2:M5)</f>
        <v>4069.4169599999991</v>
      </c>
      <c r="N6">
        <f t="shared" si="2"/>
        <v>2034.7084799999996</v>
      </c>
    </row>
    <row r="7" spans="1:53" ht="17" x14ac:dyDescent="0.2">
      <c r="A7">
        <v>6</v>
      </c>
      <c r="B7" s="20" t="s">
        <v>578</v>
      </c>
      <c r="C7" t="s">
        <v>5</v>
      </c>
      <c r="D7" t="s">
        <v>5</v>
      </c>
      <c r="E7" t="s">
        <v>5</v>
      </c>
      <c r="F7" t="s">
        <v>5</v>
      </c>
      <c r="G7" t="s">
        <v>5</v>
      </c>
      <c r="H7" t="s">
        <v>5</v>
      </c>
      <c r="I7" t="s">
        <v>5</v>
      </c>
      <c r="J7" s="33" t="s">
        <v>1423</v>
      </c>
      <c r="K7">
        <v>4.1999999999999993</v>
      </c>
      <c r="M7">
        <f>M6/48</f>
        <v>84.779519999999977</v>
      </c>
      <c r="N7" s="65" t="s">
        <v>1457</v>
      </c>
    </row>
    <row r="8" spans="1:53" ht="17" x14ac:dyDescent="0.2">
      <c r="A8">
        <v>7</v>
      </c>
      <c r="B8" s="20" t="s">
        <v>579</v>
      </c>
      <c r="C8">
        <v>13.0006880855447</v>
      </c>
      <c r="D8">
        <v>0.219180682305957</v>
      </c>
      <c r="E8">
        <v>2</v>
      </c>
      <c r="F8">
        <v>1.68591601355056</v>
      </c>
      <c r="G8">
        <v>0.91818693040172294</v>
      </c>
      <c r="H8">
        <v>0.93793632802581695</v>
      </c>
      <c r="I8">
        <v>1.0713811617026201</v>
      </c>
      <c r="J8" s="33"/>
      <c r="K8" s="33">
        <f>K7*6.3</f>
        <v>26.459999999999994</v>
      </c>
      <c r="M8">
        <f>K8*3.1</f>
        <v>82.025999999999982</v>
      </c>
      <c r="N8" s="65" t="s">
        <v>1457</v>
      </c>
    </row>
    <row r="9" spans="1:53" x14ac:dyDescent="0.2">
      <c r="A9">
        <v>8</v>
      </c>
      <c r="B9" s="20" t="s">
        <v>580</v>
      </c>
      <c r="C9">
        <v>13.9276901832782</v>
      </c>
      <c r="D9">
        <v>0.123319913158061</v>
      </c>
      <c r="E9">
        <v>3</v>
      </c>
      <c r="F9">
        <v>0.88542975565410698</v>
      </c>
      <c r="G9">
        <v>0.98365740434842497</v>
      </c>
      <c r="H9">
        <v>1.0048150145921899</v>
      </c>
      <c r="I9">
        <v>1.14777500930787</v>
      </c>
    </row>
    <row r="10" spans="1:53" x14ac:dyDescent="0.2">
      <c r="A10">
        <v>9</v>
      </c>
      <c r="B10" s="20" t="s">
        <v>581</v>
      </c>
      <c r="C10">
        <v>13.811150569256</v>
      </c>
      <c r="D10">
        <v>0.16504492932203399</v>
      </c>
      <c r="E10">
        <v>2</v>
      </c>
      <c r="F10">
        <v>1.19501216422496</v>
      </c>
      <c r="G10">
        <v>0.97542667457742205</v>
      </c>
      <c r="H10">
        <v>0.99640724902422795</v>
      </c>
      <c r="I10">
        <v>1.1381710294081999</v>
      </c>
      <c r="J10" s="1" t="s">
        <v>1452</v>
      </c>
    </row>
    <row r="11" spans="1:53" x14ac:dyDescent="0.2">
      <c r="A11">
        <v>10</v>
      </c>
      <c r="B11" s="20" t="s">
        <v>582</v>
      </c>
      <c r="C11">
        <v>13.6781338972505</v>
      </c>
      <c r="D11">
        <v>0.165104685030284</v>
      </c>
      <c r="E11">
        <v>3</v>
      </c>
      <c r="F11">
        <v>1.2070702500102899</v>
      </c>
      <c r="G11">
        <v>0.96603223568639496</v>
      </c>
      <c r="H11">
        <v>0.98681074397110302</v>
      </c>
      <c r="I11">
        <v>1.1272091821858601</v>
      </c>
      <c r="J11" t="s">
        <v>1453</v>
      </c>
      <c r="O11" t="s">
        <v>1426</v>
      </c>
    </row>
    <row r="12" spans="1:53" x14ac:dyDescent="0.2">
      <c r="A12">
        <v>11</v>
      </c>
      <c r="B12" s="20" t="s">
        <v>583</v>
      </c>
      <c r="C12">
        <v>13.2079644940156</v>
      </c>
      <c r="D12">
        <v>7.9044636414107694E-2</v>
      </c>
      <c r="E12">
        <v>3</v>
      </c>
      <c r="F12">
        <v>0.59846190872122595</v>
      </c>
      <c r="G12">
        <v>0.93282603934629005</v>
      </c>
      <c r="H12">
        <v>0.95289031139718805</v>
      </c>
      <c r="I12">
        <v>1.0884627221431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13.481720493049499</v>
      </c>
      <c r="D13">
        <v>0.108885781152253</v>
      </c>
      <c r="E13">
        <v>3</v>
      </c>
      <c r="F13">
        <v>0.80765493698218005</v>
      </c>
      <c r="G13">
        <v>0.95216033756020402</v>
      </c>
      <c r="H13">
        <v>0.97264047345164095</v>
      </c>
      <c r="I13">
        <v>1.1110228372953299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14.4629839234576</v>
      </c>
      <c r="D14">
        <v>0.239804517456637</v>
      </c>
      <c r="E14">
        <v>2</v>
      </c>
      <c r="F14">
        <v>1.6580570007251201</v>
      </c>
      <c r="G14">
        <v>1.02146307378104</v>
      </c>
      <c r="H14">
        <v>1.0434338509011201</v>
      </c>
      <c r="I14">
        <v>1.19188833818953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t="s">
        <v>5</v>
      </c>
      <c r="D16" t="s">
        <v>5</v>
      </c>
      <c r="E16" t="s">
        <v>5</v>
      </c>
      <c r="F16" t="s">
        <v>5</v>
      </c>
      <c r="G16" t="s">
        <v>5</v>
      </c>
      <c r="H16" t="s">
        <v>5</v>
      </c>
      <c r="I16" t="s">
        <v>5</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14.286478786047899</v>
      </c>
      <c r="D17">
        <v>0.23503164494416401</v>
      </c>
      <c r="E17">
        <v>3</v>
      </c>
      <c r="F17">
        <v>1.64513347525281</v>
      </c>
      <c r="G17">
        <v>1.0089972174162101</v>
      </c>
      <c r="H17">
        <v>1.03069986487127</v>
      </c>
      <c r="I17">
        <v>1.17734262507649</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13.9916278454237</v>
      </c>
      <c r="D18">
        <v>0.23697419593453301</v>
      </c>
      <c r="E18">
        <v>3</v>
      </c>
      <c r="F18">
        <v>1.6936856708352299</v>
      </c>
      <c r="G18">
        <v>0.98817306731612398</v>
      </c>
      <c r="H18">
        <v>1.0094278055199299</v>
      </c>
      <c r="I18">
        <v>1.15304408478259</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13.8575736125966</v>
      </c>
      <c r="D19">
        <v>4.3748437876457297E-2</v>
      </c>
      <c r="E19">
        <v>2</v>
      </c>
      <c r="F19">
        <v>0.31570056273552699</v>
      </c>
      <c r="G19">
        <v>0.97870534962787603</v>
      </c>
      <c r="H19">
        <v>0.99975644550676501</v>
      </c>
      <c r="I19">
        <v>1.14199673261535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14.6160750889714</v>
      </c>
      <c r="D20">
        <v>8.8277986792606095E-2</v>
      </c>
      <c r="E20">
        <v>2</v>
      </c>
      <c r="F20">
        <v>0.60397874432936405</v>
      </c>
      <c r="G20">
        <v>1.03227529436581</v>
      </c>
      <c r="H20">
        <v>1.05447863289192</v>
      </c>
      <c r="I20">
        <v>1.2045045158622301</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14.059384538345601</v>
      </c>
      <c r="D21">
        <v>0.115269187812002</v>
      </c>
      <c r="E21">
        <v>2</v>
      </c>
      <c r="F21">
        <v>0.81987364025513998</v>
      </c>
      <c r="G21">
        <v>0.99295845324944698</v>
      </c>
      <c r="H21">
        <v>1.01431612091833</v>
      </c>
      <c r="I21">
        <v>1.1586278849551701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12.5927297458</v>
      </c>
      <c r="D22">
        <v>0.180971287222112</v>
      </c>
      <c r="E22">
        <v>2</v>
      </c>
      <c r="F22">
        <v>1.4371092755521999</v>
      </c>
      <c r="G22">
        <v>0.88937445422836603</v>
      </c>
      <c r="H22">
        <v>0.90850412069571995</v>
      </c>
      <c r="I22">
        <v>1.0377614888756099</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12.5097497098284</v>
      </c>
      <c r="D23">
        <v>0.145342719614033</v>
      </c>
      <c r="E23">
        <v>2</v>
      </c>
      <c r="F23">
        <v>1.16183555215212</v>
      </c>
      <c r="G23">
        <v>0.88351390407809605</v>
      </c>
      <c r="H23">
        <v>0.90251751523864698</v>
      </c>
      <c r="I23">
        <v>1.0309231394934599</v>
      </c>
      <c r="J23" s="96" t="s">
        <v>1627</v>
      </c>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13.2632923365866</v>
      </c>
      <c r="D24">
        <v>0.11408783727699701</v>
      </c>
      <c r="E24">
        <v>2</v>
      </c>
      <c r="F24">
        <v>0.86017735552949504</v>
      </c>
      <c r="G24">
        <v>0.93673362497573598</v>
      </c>
      <c r="H24">
        <v>0.95688194577508701</v>
      </c>
      <c r="I24">
        <v>1.0930222660578699</v>
      </c>
      <c r="J24" s="96"/>
      <c r="K24" s="96"/>
      <c r="L24" s="96"/>
      <c r="M24" s="96"/>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12.8333471256274</v>
      </c>
      <c r="D25">
        <v>0.14791968074130399</v>
      </c>
      <c r="E25">
        <v>2</v>
      </c>
      <c r="F25">
        <v>1.1526196501450301</v>
      </c>
      <c r="G25">
        <v>0.90636830347167796</v>
      </c>
      <c r="H25">
        <v>0.92586349276968505</v>
      </c>
      <c r="I25">
        <v>1.0575906645491699</v>
      </c>
      <c r="J25" s="96"/>
      <c r="K25" s="96"/>
      <c r="L25" s="96"/>
      <c r="M25" s="96"/>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t="s">
        <v>5</v>
      </c>
      <c r="D26" t="s">
        <v>5</v>
      </c>
      <c r="E26" t="s">
        <v>5</v>
      </c>
      <c r="F26" t="s">
        <v>5</v>
      </c>
      <c r="G26" t="s">
        <v>5</v>
      </c>
      <c r="H26" t="s">
        <v>5</v>
      </c>
      <c r="I26" t="s">
        <v>5</v>
      </c>
      <c r="J26" s="96"/>
      <c r="K26" s="96"/>
      <c r="L26" s="96"/>
      <c r="M26" s="96"/>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13.761384889767999</v>
      </c>
      <c r="D27">
        <v>3.5468395545576502E-3</v>
      </c>
      <c r="E27">
        <v>2</v>
      </c>
      <c r="F27">
        <v>2.5773856214099802E-2</v>
      </c>
      <c r="G27">
        <v>0.97191192242062896</v>
      </c>
      <c r="H27">
        <v>0.99281689762332004</v>
      </c>
      <c r="I27">
        <v>1.1340698609814199</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14.7610270711158</v>
      </c>
      <c r="D28">
        <v>0.212048545386431</v>
      </c>
      <c r="E28">
        <v>3</v>
      </c>
      <c r="F28">
        <v>1.43654329989926</v>
      </c>
      <c r="G28">
        <v>1.0425126767770401</v>
      </c>
      <c r="H28">
        <v>1.06493621244294</v>
      </c>
      <c r="I28">
        <v>1.21644994690397</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14.106641128023201</v>
      </c>
      <c r="D29">
        <v>0.24572140969912501</v>
      </c>
      <c r="E29">
        <v>2</v>
      </c>
      <c r="F29">
        <v>1.74188460221756</v>
      </c>
      <c r="G29">
        <v>0.99629599836489102</v>
      </c>
      <c r="H29">
        <v>1.01772545370945</v>
      </c>
      <c r="I29">
        <v>1.16252228036053</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13.0126446469444</v>
      </c>
      <c r="D30">
        <v>3.9784162991058601E-3</v>
      </c>
      <c r="E30">
        <v>2</v>
      </c>
      <c r="F30">
        <v>3.05734645573379E-2</v>
      </c>
      <c r="G30">
        <v>0.91903137481401198</v>
      </c>
      <c r="H30">
        <v>0.93879893569867801</v>
      </c>
      <c r="I30">
        <v>1.07236649682935</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13.8383298427489</v>
      </c>
      <c r="D31">
        <v>0.23814738639482899</v>
      </c>
      <c r="E31">
        <v>3</v>
      </c>
      <c r="F31">
        <v>1.7209257844046499</v>
      </c>
      <c r="G31">
        <v>0.97734623864470904</v>
      </c>
      <c r="H31">
        <v>0.99836810123532804</v>
      </c>
      <c r="I31">
        <v>1.1404108617476401</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13.184181812620499</v>
      </c>
      <c r="D32">
        <v>4.4323888556265401E-2</v>
      </c>
      <c r="E32">
        <v>2</v>
      </c>
      <c r="F32">
        <v>0.33618990686123901</v>
      </c>
      <c r="G32">
        <v>0.93114636307968002</v>
      </c>
      <c r="H32">
        <v>0.95117450676349802</v>
      </c>
      <c r="I32">
        <v>1.0865028015101501</v>
      </c>
    </row>
    <row r="33" spans="1:9" x14ac:dyDescent="0.2">
      <c r="A33">
        <v>32</v>
      </c>
      <c r="B33" s="20" t="s">
        <v>604</v>
      </c>
      <c r="C33">
        <v>12.8641045205355</v>
      </c>
      <c r="D33">
        <v>8.9239619880883095E-2</v>
      </c>
      <c r="E33">
        <v>3</v>
      </c>
      <c r="F33">
        <v>0.69371031414138695</v>
      </c>
      <c r="G33">
        <v>0.90854057603386795</v>
      </c>
      <c r="H33">
        <v>0.92808248901433898</v>
      </c>
      <c r="I33">
        <v>1.0601253683487499</v>
      </c>
    </row>
    <row r="34" spans="1:9" x14ac:dyDescent="0.2">
      <c r="A34">
        <v>33</v>
      </c>
      <c r="B34" s="20" t="s">
        <v>605</v>
      </c>
      <c r="C34">
        <v>13.2156284369243</v>
      </c>
      <c r="D34">
        <v>8.2455318156170201E-2</v>
      </c>
      <c r="E34">
        <v>3</v>
      </c>
      <c r="F34">
        <v>0.62392279375675297</v>
      </c>
      <c r="G34">
        <v>0.93336731317486199</v>
      </c>
      <c r="H34">
        <v>0.95344322755229505</v>
      </c>
      <c r="I34">
        <v>1.08909430441035</v>
      </c>
    </row>
    <row r="35" spans="1:9" x14ac:dyDescent="0.2">
      <c r="A35">
        <v>34</v>
      </c>
      <c r="B35" s="20" t="s">
        <v>606</v>
      </c>
      <c r="C35">
        <v>13.9058866933911</v>
      </c>
      <c r="D35">
        <v>8.2869738956912201E-2</v>
      </c>
      <c r="E35">
        <v>2</v>
      </c>
      <c r="F35">
        <v>0.59593279295377199</v>
      </c>
      <c r="G35">
        <v>0.98211751051205598</v>
      </c>
      <c r="H35">
        <v>1.00324199898654</v>
      </c>
      <c r="I35">
        <v>1.1459781930031701</v>
      </c>
    </row>
    <row r="36" spans="1:9" x14ac:dyDescent="0.2">
      <c r="A36">
        <v>35</v>
      </c>
      <c r="B36" s="20" t="s">
        <v>607</v>
      </c>
      <c r="C36">
        <v>12.5282567547236</v>
      </c>
      <c r="D36">
        <v>5.9418390566649999E-2</v>
      </c>
      <c r="E36">
        <v>2</v>
      </c>
      <c r="F36">
        <v>0.47427500673026302</v>
      </c>
      <c r="G36">
        <v>0.88482098310586299</v>
      </c>
      <c r="H36">
        <v>0.90385270839284204</v>
      </c>
      <c r="I36">
        <v>1.03244829717197</v>
      </c>
    </row>
    <row r="37" spans="1:9" x14ac:dyDescent="0.2">
      <c r="A37">
        <v>36</v>
      </c>
      <c r="B37" s="20" t="s">
        <v>608</v>
      </c>
      <c r="C37">
        <v>15.3556859885857</v>
      </c>
      <c r="D37">
        <v>1.9127351274376599E-2</v>
      </c>
      <c r="E37">
        <v>2</v>
      </c>
      <c r="F37">
        <v>0.124562011027019</v>
      </c>
      <c r="G37">
        <v>1.0845110727446201</v>
      </c>
      <c r="H37">
        <v>1.1078379571667201</v>
      </c>
      <c r="I37">
        <v>1.26545553473313</v>
      </c>
    </row>
    <row r="38" spans="1:9" x14ac:dyDescent="0.2">
      <c r="A38">
        <v>37</v>
      </c>
      <c r="B38" s="20" t="s">
        <v>609</v>
      </c>
      <c r="C38">
        <v>13.7469158753127</v>
      </c>
      <c r="D38">
        <v>0.23450407257613701</v>
      </c>
      <c r="E38">
        <v>2</v>
      </c>
      <c r="F38">
        <v>1.7058667900723099</v>
      </c>
      <c r="G38">
        <v>0.97089003343435398</v>
      </c>
      <c r="H38">
        <v>0.99177302869892003</v>
      </c>
      <c r="I38">
        <v>1.13287747566968</v>
      </c>
    </row>
    <row r="39" spans="1:9" x14ac:dyDescent="0.2">
      <c r="A39">
        <v>38</v>
      </c>
      <c r="B39" s="20" t="s">
        <v>610</v>
      </c>
      <c r="C39">
        <v>13.4961031574879</v>
      </c>
      <c r="D39">
        <v>0.179353057596638</v>
      </c>
      <c r="E39">
        <v>3</v>
      </c>
      <c r="F39">
        <v>1.3289247681626499</v>
      </c>
      <c r="G39">
        <v>0.95317612798796902</v>
      </c>
      <c r="H39">
        <v>0.97367811264287296</v>
      </c>
      <c r="I39">
        <v>1.1122081065389999</v>
      </c>
    </row>
    <row r="40" spans="1:9" x14ac:dyDescent="0.2">
      <c r="A40">
        <v>39</v>
      </c>
      <c r="B40" s="20" t="s">
        <v>611</v>
      </c>
      <c r="C40">
        <v>13.882053290360099</v>
      </c>
      <c r="D40">
        <v>1.6500963370376698E-2</v>
      </c>
      <c r="E40">
        <v>2</v>
      </c>
      <c r="F40">
        <v>0.11886543744818499</v>
      </c>
      <c r="G40">
        <v>0.98043425197789003</v>
      </c>
      <c r="H40">
        <v>1.0015225350338499</v>
      </c>
      <c r="I40">
        <v>1.1440140924218301</v>
      </c>
    </row>
    <row r="41" spans="1:9" x14ac:dyDescent="0.2">
      <c r="A41">
        <v>40</v>
      </c>
      <c r="B41" s="20" t="s">
        <v>612</v>
      </c>
      <c r="C41" t="s">
        <v>5</v>
      </c>
      <c r="D41" t="s">
        <v>5</v>
      </c>
      <c r="E41" t="s">
        <v>5</v>
      </c>
      <c r="F41" t="s">
        <v>5</v>
      </c>
      <c r="G41" t="s">
        <v>5</v>
      </c>
      <c r="H41" t="s">
        <v>5</v>
      </c>
      <c r="I41" t="s">
        <v>5</v>
      </c>
    </row>
    <row r="42" spans="1:9" x14ac:dyDescent="0.2">
      <c r="A42">
        <v>41</v>
      </c>
      <c r="B42" s="20" t="s">
        <v>613</v>
      </c>
      <c r="C42">
        <v>13.586527607470201</v>
      </c>
      <c r="D42">
        <v>0.15175948722883401</v>
      </c>
      <c r="E42">
        <v>3</v>
      </c>
      <c r="F42">
        <v>1.1169850870901901</v>
      </c>
      <c r="G42">
        <v>0.95956244751322695</v>
      </c>
      <c r="H42">
        <v>0.98020179631423499</v>
      </c>
      <c r="I42">
        <v>1.11965994690551</v>
      </c>
    </row>
    <row r="43" spans="1:9" x14ac:dyDescent="0.2">
      <c r="A43">
        <v>42</v>
      </c>
      <c r="B43" s="20" t="s">
        <v>614</v>
      </c>
      <c r="C43" t="s">
        <v>5</v>
      </c>
      <c r="D43" t="s">
        <v>5</v>
      </c>
      <c r="E43" t="s">
        <v>5</v>
      </c>
      <c r="F43" t="s">
        <v>5</v>
      </c>
      <c r="G43" t="s">
        <v>5</v>
      </c>
      <c r="H43" t="s">
        <v>5</v>
      </c>
      <c r="I43" t="s">
        <v>5</v>
      </c>
    </row>
    <row r="44" spans="1:9" x14ac:dyDescent="0.2">
      <c r="A44">
        <v>43</v>
      </c>
      <c r="B44" s="20" t="s">
        <v>615</v>
      </c>
      <c r="C44">
        <v>13.1769835553829</v>
      </c>
      <c r="D44">
        <v>0.14531727585427501</v>
      </c>
      <c r="E44">
        <v>2</v>
      </c>
      <c r="F44">
        <v>1.1028113926340299</v>
      </c>
      <c r="G44">
        <v>0.93063797877926502</v>
      </c>
      <c r="H44">
        <v>0.950655187561527</v>
      </c>
      <c r="I44">
        <v>1.0859095962004901</v>
      </c>
    </row>
    <row r="45" spans="1:9" x14ac:dyDescent="0.2">
      <c r="A45">
        <v>44</v>
      </c>
      <c r="B45" s="20" t="s">
        <v>616</v>
      </c>
      <c r="C45">
        <v>16.6234881155438</v>
      </c>
      <c r="D45">
        <v>0.16317845216862301</v>
      </c>
      <c r="E45">
        <v>2</v>
      </c>
      <c r="F45">
        <v>0.981613792691575</v>
      </c>
      <c r="G45">
        <v>1.17405089830222</v>
      </c>
      <c r="H45">
        <v>1.1993037060407801</v>
      </c>
      <c r="I45">
        <v>1.3699345674313901</v>
      </c>
    </row>
    <row r="46" spans="1:9" x14ac:dyDescent="0.2">
      <c r="A46">
        <v>45</v>
      </c>
      <c r="B46" s="20" t="s">
        <v>617</v>
      </c>
      <c r="C46">
        <v>13.378679219472801</v>
      </c>
      <c r="D46">
        <v>5.3009703437954603E-3</v>
      </c>
      <c r="E46">
        <v>2</v>
      </c>
      <c r="F46">
        <v>3.9622523694864097E-2</v>
      </c>
      <c r="G46">
        <v>0.94488294192794497</v>
      </c>
      <c r="H46">
        <v>0.96520654740574696</v>
      </c>
      <c r="I46">
        <v>1.1025312498761399</v>
      </c>
    </row>
    <row r="47" spans="1:9" x14ac:dyDescent="0.2">
      <c r="A47">
        <v>46</v>
      </c>
      <c r="B47" s="20" t="s">
        <v>618</v>
      </c>
      <c r="C47">
        <v>13.8044140422196</v>
      </c>
      <c r="D47">
        <v>0.23167051517791301</v>
      </c>
      <c r="E47">
        <v>3</v>
      </c>
      <c r="F47">
        <v>1.6782350519867699</v>
      </c>
      <c r="G47">
        <v>0.97495090044605304</v>
      </c>
      <c r="H47">
        <v>0.99592124140751004</v>
      </c>
      <c r="I47">
        <v>1.13761587508755</v>
      </c>
    </row>
    <row r="48" spans="1:9" x14ac:dyDescent="0.2">
      <c r="A48">
        <v>47</v>
      </c>
      <c r="B48" s="20" t="s">
        <v>619</v>
      </c>
      <c r="C48">
        <v>14.2421842547725</v>
      </c>
      <c r="D48">
        <v>0.13589849147892599</v>
      </c>
      <c r="E48">
        <v>2</v>
      </c>
      <c r="F48">
        <v>0.95419697602484899</v>
      </c>
      <c r="G48">
        <v>1.0058688707135</v>
      </c>
      <c r="H48">
        <v>1.02750423016773</v>
      </c>
      <c r="I48">
        <v>1.1736923316410399</v>
      </c>
    </row>
    <row r="49" spans="1:9" x14ac:dyDescent="0.2">
      <c r="A49">
        <v>48</v>
      </c>
      <c r="B49" s="20" t="s">
        <v>620</v>
      </c>
      <c r="C49">
        <v>14.0604327192742</v>
      </c>
      <c r="D49">
        <v>0.226454770140815</v>
      </c>
      <c r="E49">
        <v>2</v>
      </c>
      <c r="F49">
        <v>1.6105817983139901</v>
      </c>
      <c r="G49">
        <v>0.99303248210261397</v>
      </c>
      <c r="H49">
        <v>1.01439174206736</v>
      </c>
      <c r="I49">
        <v>1.15871426509856</v>
      </c>
    </row>
    <row r="50" spans="1:9" x14ac:dyDescent="0.2">
      <c r="A50">
        <v>49</v>
      </c>
      <c r="B50" s="20" t="s">
        <v>621</v>
      </c>
      <c r="C50" t="s">
        <v>5</v>
      </c>
      <c r="D50" t="s">
        <v>5</v>
      </c>
      <c r="E50" t="s">
        <v>5</v>
      </c>
      <c r="F50" t="s">
        <v>5</v>
      </c>
      <c r="G50" t="s">
        <v>5</v>
      </c>
      <c r="H50" t="s">
        <v>5</v>
      </c>
      <c r="I50" t="s">
        <v>5</v>
      </c>
    </row>
    <row r="51" spans="1:9" x14ac:dyDescent="0.2">
      <c r="A51">
        <v>50</v>
      </c>
      <c r="B51" s="20" t="s">
        <v>622</v>
      </c>
      <c r="C51">
        <v>15.942941745216601</v>
      </c>
      <c r="D51">
        <v>0.18195512887906101</v>
      </c>
      <c r="E51">
        <v>2</v>
      </c>
      <c r="F51">
        <v>1.14128955488188</v>
      </c>
      <c r="G51">
        <v>1.12598661288478</v>
      </c>
      <c r="H51">
        <v>1.1502055998916401</v>
      </c>
      <c r="I51">
        <v>1.31385103123423</v>
      </c>
    </row>
    <row r="52" spans="1:9" x14ac:dyDescent="0.2">
      <c r="A52">
        <v>51</v>
      </c>
      <c r="B52" s="20" t="s">
        <v>623</v>
      </c>
      <c r="C52">
        <v>14.1729946768858</v>
      </c>
      <c r="D52">
        <v>0.22294583972707599</v>
      </c>
      <c r="E52">
        <v>3</v>
      </c>
      <c r="F52">
        <v>1.57303269217105</v>
      </c>
      <c r="G52">
        <v>1.00098228580988</v>
      </c>
      <c r="H52">
        <v>1.0225125390977201</v>
      </c>
      <c r="I52">
        <v>1.16799044802949</v>
      </c>
    </row>
    <row r="53" spans="1:9" x14ac:dyDescent="0.2">
      <c r="A53">
        <v>52</v>
      </c>
      <c r="B53" s="20" t="s">
        <v>624</v>
      </c>
      <c r="C53" t="s">
        <v>5</v>
      </c>
      <c r="D53" t="s">
        <v>5</v>
      </c>
      <c r="E53" t="s">
        <v>5</v>
      </c>
      <c r="F53" t="s">
        <v>5</v>
      </c>
      <c r="G53" t="s">
        <v>5</v>
      </c>
      <c r="H53" t="s">
        <v>5</v>
      </c>
      <c r="I53" t="s">
        <v>5</v>
      </c>
    </row>
    <row r="54" spans="1:9" x14ac:dyDescent="0.2">
      <c r="A54">
        <v>53</v>
      </c>
      <c r="B54" s="20" t="s">
        <v>625</v>
      </c>
      <c r="C54">
        <v>16.559148729754899</v>
      </c>
      <c r="D54">
        <v>0.23152023487107601</v>
      </c>
      <c r="E54">
        <v>2</v>
      </c>
      <c r="F54">
        <v>1.39814092287884</v>
      </c>
      <c r="G54">
        <v>1.1695068631901799</v>
      </c>
      <c r="H54">
        <v>1.19466193270869</v>
      </c>
      <c r="I54">
        <v>1.36463238608251</v>
      </c>
    </row>
    <row r="55" spans="1:9" x14ac:dyDescent="0.2">
      <c r="A55">
        <v>54</v>
      </c>
      <c r="B55" s="20" t="s">
        <v>626</v>
      </c>
      <c r="C55">
        <v>15.203313184858001</v>
      </c>
      <c r="D55">
        <v>0.161533481157279</v>
      </c>
      <c r="E55">
        <v>2</v>
      </c>
      <c r="F55">
        <v>1.0624886772586</v>
      </c>
      <c r="G55">
        <v>1.07374958719779</v>
      </c>
      <c r="H55">
        <v>1.0968450014801501</v>
      </c>
      <c r="I55">
        <v>1.2528985569489199</v>
      </c>
    </row>
    <row r="56" spans="1:9" x14ac:dyDescent="0.2">
      <c r="A56">
        <v>55</v>
      </c>
      <c r="B56" s="20" t="s">
        <v>627</v>
      </c>
      <c r="C56" t="s">
        <v>5</v>
      </c>
      <c r="D56" t="s">
        <v>5</v>
      </c>
      <c r="E56" t="s">
        <v>5</v>
      </c>
      <c r="F56" t="s">
        <v>5</v>
      </c>
      <c r="G56" t="s">
        <v>5</v>
      </c>
      <c r="H56" t="s">
        <v>5</v>
      </c>
      <c r="I56" t="s">
        <v>5</v>
      </c>
    </row>
    <row r="57" spans="1:9" x14ac:dyDescent="0.2">
      <c r="A57">
        <v>56</v>
      </c>
      <c r="B57" s="20" t="s">
        <v>628</v>
      </c>
      <c r="C57">
        <v>13.277726629731699</v>
      </c>
      <c r="D57">
        <v>0.23415548703403199</v>
      </c>
      <c r="E57">
        <v>3</v>
      </c>
      <c r="F57">
        <v>1.7635209216441301</v>
      </c>
      <c r="G57">
        <v>0.93775306173386896</v>
      </c>
      <c r="H57">
        <v>0.95792330972606299</v>
      </c>
      <c r="I57">
        <v>1.09421179000125</v>
      </c>
    </row>
    <row r="58" spans="1:9" x14ac:dyDescent="0.2">
      <c r="A58">
        <v>57</v>
      </c>
      <c r="B58" s="20" t="s">
        <v>629</v>
      </c>
      <c r="C58">
        <v>15.984336756820801</v>
      </c>
      <c r="D58">
        <v>0.17333232768745599</v>
      </c>
      <c r="E58">
        <v>2</v>
      </c>
      <c r="F58">
        <v>1.0843886132059399</v>
      </c>
      <c r="G58">
        <v>1.1289101780367701</v>
      </c>
      <c r="H58">
        <v>1.15319204837245</v>
      </c>
      <c r="I58">
        <v>1.3172623764899001</v>
      </c>
    </row>
    <row r="59" spans="1:9" x14ac:dyDescent="0.2">
      <c r="A59">
        <v>58</v>
      </c>
      <c r="B59" s="20" t="s">
        <v>630</v>
      </c>
      <c r="C59">
        <v>13.3243921397316</v>
      </c>
      <c r="D59">
        <v>1.30600658955843E-2</v>
      </c>
      <c r="E59">
        <v>2</v>
      </c>
      <c r="F59">
        <v>9.8016222868740996E-2</v>
      </c>
      <c r="G59">
        <v>0.94104886124082399</v>
      </c>
      <c r="H59">
        <v>0.96128999899717904</v>
      </c>
      <c r="I59">
        <v>1.0980574747823999</v>
      </c>
    </row>
    <row r="60" spans="1:9" x14ac:dyDescent="0.2">
      <c r="A60">
        <v>59</v>
      </c>
      <c r="B60" s="20" t="s">
        <v>631</v>
      </c>
      <c r="C60">
        <v>14.335998894073899</v>
      </c>
      <c r="D60">
        <v>8.1476816974415306E-2</v>
      </c>
      <c r="E60">
        <v>2</v>
      </c>
      <c r="F60">
        <v>0.56833721581895202</v>
      </c>
      <c r="G60">
        <v>1.0124946258366201</v>
      </c>
      <c r="H60">
        <v>1.0342724994872099</v>
      </c>
      <c r="I60">
        <v>1.18142355606379</v>
      </c>
    </row>
    <row r="61" spans="1:9" x14ac:dyDescent="0.2">
      <c r="A61">
        <v>60</v>
      </c>
      <c r="B61" s="20" t="s">
        <v>632</v>
      </c>
      <c r="C61">
        <v>13.568984674651</v>
      </c>
      <c r="D61">
        <v>3.6427690837223803E-2</v>
      </c>
      <c r="E61">
        <v>2</v>
      </c>
      <c r="F61">
        <v>0.26846290795269601</v>
      </c>
      <c r="G61">
        <v>0.95832345988969003</v>
      </c>
      <c r="H61">
        <v>0.97893615915080801</v>
      </c>
      <c r="I61">
        <v>1.1182142412920999</v>
      </c>
    </row>
    <row r="62" spans="1:9" x14ac:dyDescent="0.2">
      <c r="A62">
        <v>61</v>
      </c>
      <c r="B62" s="20" t="s">
        <v>633</v>
      </c>
      <c r="C62" t="s">
        <v>5</v>
      </c>
      <c r="D62" t="s">
        <v>5</v>
      </c>
      <c r="E62" t="s">
        <v>5</v>
      </c>
      <c r="F62" t="s">
        <v>5</v>
      </c>
      <c r="G62" t="s">
        <v>5</v>
      </c>
      <c r="H62" t="s">
        <v>5</v>
      </c>
      <c r="I62" t="s">
        <v>5</v>
      </c>
    </row>
    <row r="63" spans="1:9" x14ac:dyDescent="0.2">
      <c r="A63">
        <v>62</v>
      </c>
      <c r="B63" s="20" t="s">
        <v>634</v>
      </c>
      <c r="C63">
        <v>14.3494826473387</v>
      </c>
      <c r="D63">
        <v>0.23957007137550901</v>
      </c>
      <c r="E63">
        <v>3</v>
      </c>
      <c r="F63">
        <v>1.66953804024385</v>
      </c>
      <c r="G63">
        <v>1.01344692974077</v>
      </c>
      <c r="H63">
        <v>1.03524528661524</v>
      </c>
      <c r="I63">
        <v>1.1825347464209399</v>
      </c>
    </row>
    <row r="64" spans="1:9" x14ac:dyDescent="0.2">
      <c r="A64">
        <v>63</v>
      </c>
      <c r="B64" s="20" t="s">
        <v>635</v>
      </c>
      <c r="C64">
        <v>16.989360552942902</v>
      </c>
      <c r="D64">
        <v>8.1990898834614995E-2</v>
      </c>
      <c r="E64">
        <v>2</v>
      </c>
      <c r="F64">
        <v>0.48260144093776802</v>
      </c>
      <c r="G64">
        <v>1.1998910144563499</v>
      </c>
      <c r="H64">
        <v>1.22569962048792</v>
      </c>
      <c r="I64">
        <v>1.4000859589913</v>
      </c>
    </row>
    <row r="65" spans="1:9" x14ac:dyDescent="0.2">
      <c r="A65">
        <v>64</v>
      </c>
      <c r="B65" s="20" t="s">
        <v>636</v>
      </c>
      <c r="C65">
        <v>16.386043266989201</v>
      </c>
      <c r="D65">
        <v>6.7098952160670897E-2</v>
      </c>
      <c r="E65">
        <v>2</v>
      </c>
      <c r="F65">
        <v>0.409488435172428</v>
      </c>
      <c r="G65">
        <v>1.1572811123340101</v>
      </c>
      <c r="H65">
        <v>1.1821732166469501</v>
      </c>
      <c r="I65">
        <v>1.35036683870727</v>
      </c>
    </row>
    <row r="66" spans="1:9" x14ac:dyDescent="0.2">
      <c r="A66">
        <v>65</v>
      </c>
      <c r="B66" s="20" t="s">
        <v>637</v>
      </c>
      <c r="C66">
        <v>16.419433265585699</v>
      </c>
      <c r="D66">
        <v>0.147709037103889</v>
      </c>
      <c r="E66">
        <v>2</v>
      </c>
      <c r="F66">
        <v>0.89959887600676203</v>
      </c>
      <c r="G66">
        <v>1.15963931523186</v>
      </c>
      <c r="H66">
        <v>1.18458214242613</v>
      </c>
      <c r="I66">
        <v>1.35311849425428</v>
      </c>
    </row>
    <row r="67" spans="1:9" x14ac:dyDescent="0.2">
      <c r="A67">
        <v>66</v>
      </c>
      <c r="B67" s="20" t="s">
        <v>638</v>
      </c>
      <c r="C67" t="s">
        <v>5</v>
      </c>
      <c r="D67" t="s">
        <v>5</v>
      </c>
      <c r="E67" t="s">
        <v>5</v>
      </c>
      <c r="F67" t="s">
        <v>5</v>
      </c>
      <c r="G67" t="s">
        <v>5</v>
      </c>
      <c r="H67" t="s">
        <v>5</v>
      </c>
      <c r="I67" t="s">
        <v>5</v>
      </c>
    </row>
    <row r="68" spans="1:9" x14ac:dyDescent="0.2">
      <c r="A68">
        <v>67</v>
      </c>
      <c r="B68" s="20" t="s">
        <v>639</v>
      </c>
      <c r="C68">
        <v>15.2691854125218</v>
      </c>
      <c r="D68">
        <v>0.13374192991252201</v>
      </c>
      <c r="E68">
        <v>2</v>
      </c>
      <c r="F68">
        <v>0.87589433423766405</v>
      </c>
      <c r="G68">
        <v>1.07840188083943</v>
      </c>
      <c r="H68">
        <v>1.1015973618881001</v>
      </c>
      <c r="I68">
        <v>1.2583270591431099</v>
      </c>
    </row>
    <row r="69" spans="1:9" x14ac:dyDescent="0.2">
      <c r="A69">
        <v>68</v>
      </c>
      <c r="B69" s="20" t="s">
        <v>640</v>
      </c>
      <c r="C69" t="s">
        <v>5</v>
      </c>
      <c r="D69" t="s">
        <v>5</v>
      </c>
      <c r="E69" t="s">
        <v>5</v>
      </c>
      <c r="F69" t="s">
        <v>5</v>
      </c>
      <c r="G69" t="s">
        <v>5</v>
      </c>
      <c r="H69" t="s">
        <v>5</v>
      </c>
      <c r="I69" t="s">
        <v>5</v>
      </c>
    </row>
    <row r="70" spans="1:9" x14ac:dyDescent="0.2">
      <c r="A70">
        <v>69</v>
      </c>
      <c r="B70" s="20" t="s">
        <v>641</v>
      </c>
      <c r="C70" t="s">
        <v>5</v>
      </c>
      <c r="D70" t="s">
        <v>5</v>
      </c>
      <c r="E70" t="s">
        <v>5</v>
      </c>
      <c r="F70" t="s">
        <v>5</v>
      </c>
      <c r="G70" t="s">
        <v>5</v>
      </c>
      <c r="H70" t="s">
        <v>5</v>
      </c>
      <c r="I70" t="s">
        <v>5</v>
      </c>
    </row>
    <row r="71" spans="1:9" x14ac:dyDescent="0.2">
      <c r="A71">
        <v>70</v>
      </c>
      <c r="B71" s="20" t="s">
        <v>642</v>
      </c>
      <c r="C71">
        <v>13.8689233681459</v>
      </c>
      <c r="D71">
        <v>0.119673931612253</v>
      </c>
      <c r="E71">
        <v>2</v>
      </c>
      <c r="F71">
        <v>0.86289273100404895</v>
      </c>
      <c r="G71">
        <v>0.97950693775459896</v>
      </c>
      <c r="H71">
        <v>1.00057527509285</v>
      </c>
      <c r="I71">
        <v>1.1429320611306799</v>
      </c>
    </row>
    <row r="72" spans="1:9" x14ac:dyDescent="0.2">
      <c r="A72">
        <v>71</v>
      </c>
      <c r="B72" s="20" t="s">
        <v>643</v>
      </c>
      <c r="C72">
        <v>15.949793879582399</v>
      </c>
      <c r="D72">
        <v>0.114062213855556</v>
      </c>
      <c r="E72">
        <v>2</v>
      </c>
      <c r="F72">
        <v>0.71513283943793504</v>
      </c>
      <c r="G72">
        <v>1.1264705519023599</v>
      </c>
      <c r="H72">
        <v>1.15069994801413</v>
      </c>
      <c r="I72">
        <v>1.3144157127056</v>
      </c>
    </row>
    <row r="73" spans="1:9" x14ac:dyDescent="0.2">
      <c r="A73">
        <v>72</v>
      </c>
      <c r="B73" s="20" t="s">
        <v>644</v>
      </c>
      <c r="C73">
        <v>14.737663680251799</v>
      </c>
      <c r="D73">
        <v>5.3313833037772998E-2</v>
      </c>
      <c r="E73">
        <v>3</v>
      </c>
      <c r="F73">
        <v>0.36175227087867801</v>
      </c>
      <c r="G73">
        <v>1.04086261333424</v>
      </c>
      <c r="H73">
        <v>1.0632506575789999</v>
      </c>
      <c r="I73">
        <v>1.21452457982489</v>
      </c>
    </row>
    <row r="74" spans="1:9" x14ac:dyDescent="0.2">
      <c r="A74">
        <v>73</v>
      </c>
      <c r="B74" s="20" t="s">
        <v>645</v>
      </c>
      <c r="C74">
        <v>13.521276427652101</v>
      </c>
      <c r="D74">
        <v>2.7548658646425202E-2</v>
      </c>
      <c r="E74">
        <v>2</v>
      </c>
      <c r="F74">
        <v>0.20374303264805699</v>
      </c>
      <c r="G74">
        <v>0.95495401601267504</v>
      </c>
      <c r="H74">
        <v>0.97549424148365704</v>
      </c>
      <c r="I74">
        <v>1.11428262499947</v>
      </c>
    </row>
    <row r="75" spans="1:9" x14ac:dyDescent="0.2">
      <c r="A75">
        <v>74</v>
      </c>
      <c r="B75" s="20" t="s">
        <v>646</v>
      </c>
      <c r="C75" t="s">
        <v>5</v>
      </c>
      <c r="D75" t="s">
        <v>5</v>
      </c>
      <c r="E75" t="s">
        <v>5</v>
      </c>
      <c r="F75" t="s">
        <v>5</v>
      </c>
      <c r="G75" t="s">
        <v>5</v>
      </c>
      <c r="H75" t="s">
        <v>5</v>
      </c>
      <c r="I75" t="s">
        <v>5</v>
      </c>
    </row>
    <row r="76" spans="1:9" x14ac:dyDescent="0.2">
      <c r="A76">
        <v>75</v>
      </c>
      <c r="B76" s="20" t="s">
        <v>647</v>
      </c>
      <c r="C76">
        <v>14.464314576069899</v>
      </c>
      <c r="D76">
        <v>1.6513095351415701E-2</v>
      </c>
      <c r="E76">
        <v>2</v>
      </c>
      <c r="F76">
        <v>0.114164382035325</v>
      </c>
      <c r="G76">
        <v>1.02155705248659</v>
      </c>
      <c r="H76">
        <v>1.0435298510064199</v>
      </c>
      <c r="I76">
        <v>1.19199799670393</v>
      </c>
    </row>
    <row r="77" spans="1:9" x14ac:dyDescent="0.2">
      <c r="A77">
        <v>76</v>
      </c>
      <c r="B77" s="20" t="s">
        <v>648</v>
      </c>
      <c r="C77">
        <v>14.835470621227</v>
      </c>
      <c r="D77">
        <v>2.16619749682374E-2</v>
      </c>
      <c r="E77">
        <v>2</v>
      </c>
      <c r="F77">
        <v>0.14601474750145699</v>
      </c>
      <c r="G77">
        <v>1.0477703288578399</v>
      </c>
      <c r="H77">
        <v>1.0703069520205</v>
      </c>
      <c r="I77">
        <v>1.22258480812628</v>
      </c>
    </row>
    <row r="78" spans="1:9" x14ac:dyDescent="0.2">
      <c r="A78">
        <v>77</v>
      </c>
      <c r="B78" s="20" t="s">
        <v>649</v>
      </c>
      <c r="C78">
        <v>13.8637422343054</v>
      </c>
      <c r="D78">
        <v>0.126116560674158</v>
      </c>
      <c r="E78">
        <v>2</v>
      </c>
      <c r="F78">
        <v>0.90968627764938104</v>
      </c>
      <c r="G78">
        <v>0.97914101486300498</v>
      </c>
      <c r="H78">
        <v>1.00020148151997</v>
      </c>
      <c r="I78">
        <v>1.1425050861001</v>
      </c>
    </row>
    <row r="79" spans="1:9" x14ac:dyDescent="0.2">
      <c r="A79">
        <v>78</v>
      </c>
      <c r="B79" s="20" t="s">
        <v>650</v>
      </c>
      <c r="C79">
        <v>13.590589697116799</v>
      </c>
      <c r="D79">
        <v>9.92936100186744E-2</v>
      </c>
      <c r="E79">
        <v>2</v>
      </c>
      <c r="F79">
        <v>0.73060560455106305</v>
      </c>
      <c r="G79">
        <v>0.95984933676086304</v>
      </c>
      <c r="H79">
        <v>0.980494856298611</v>
      </c>
      <c r="I79">
        <v>1.11999470198123</v>
      </c>
    </row>
    <row r="80" spans="1:9" x14ac:dyDescent="0.2">
      <c r="A80">
        <v>79</v>
      </c>
      <c r="B80" s="20" t="s">
        <v>651</v>
      </c>
      <c r="C80">
        <v>13.559915451179201</v>
      </c>
      <c r="D80">
        <v>8.2409033347328103E-2</v>
      </c>
      <c r="E80">
        <v>2</v>
      </c>
      <c r="F80">
        <v>0.60774002348341805</v>
      </c>
      <c r="G80">
        <v>0.95768293667999904</v>
      </c>
      <c r="H80">
        <v>0.97828185884721997</v>
      </c>
      <c r="I80">
        <v>1.11746685045286</v>
      </c>
    </row>
    <row r="81" spans="1:9" x14ac:dyDescent="0.2">
      <c r="A81">
        <v>80</v>
      </c>
      <c r="B81" s="20" t="s">
        <v>652</v>
      </c>
      <c r="C81">
        <v>14.214103273765501</v>
      </c>
      <c r="D81">
        <v>0.14858184396930599</v>
      </c>
      <c r="E81">
        <v>3</v>
      </c>
      <c r="F81">
        <v>1.0453128214112399</v>
      </c>
      <c r="G81">
        <v>1.00388562262818</v>
      </c>
      <c r="H81">
        <v>1.0254783241510901</v>
      </c>
      <c r="I81">
        <v>1.1713781899698501</v>
      </c>
    </row>
    <row r="82" spans="1:9" x14ac:dyDescent="0.2">
      <c r="A82">
        <v>81</v>
      </c>
      <c r="B82" s="20" t="s">
        <v>653</v>
      </c>
      <c r="C82">
        <v>13.946203912732299</v>
      </c>
      <c r="D82">
        <v>1.23731020400977E-2</v>
      </c>
      <c r="E82">
        <v>2</v>
      </c>
      <c r="F82">
        <v>8.87202146012043E-2</v>
      </c>
      <c r="G82">
        <v>0.98496495548002205</v>
      </c>
      <c r="H82">
        <v>1.0061506900047601</v>
      </c>
      <c r="I82">
        <v>1.1493007178580199</v>
      </c>
    </row>
    <row r="83" spans="1:9" x14ac:dyDescent="0.2">
      <c r="A83">
        <v>82</v>
      </c>
      <c r="B83" s="20" t="s">
        <v>654</v>
      </c>
      <c r="C83">
        <v>15.3357852404854</v>
      </c>
      <c r="D83">
        <v>0.20517305594438501</v>
      </c>
      <c r="E83">
        <v>2</v>
      </c>
      <c r="F83">
        <v>1.3378712125072201</v>
      </c>
      <c r="G83">
        <v>1.0831055619985199</v>
      </c>
      <c r="H83">
        <v>1.10640221511404</v>
      </c>
      <c r="I83">
        <v>1.2638155225677601</v>
      </c>
    </row>
    <row r="84" spans="1:9" x14ac:dyDescent="0.2">
      <c r="A84">
        <v>83</v>
      </c>
      <c r="B84" s="20" t="s">
        <v>655</v>
      </c>
      <c r="C84">
        <v>15.086844382326399</v>
      </c>
      <c r="D84">
        <v>6.3252456336114898E-2</v>
      </c>
      <c r="E84">
        <v>2</v>
      </c>
      <c r="F84">
        <v>0.419255708703487</v>
      </c>
      <c r="G84">
        <v>1.0655238585609399</v>
      </c>
      <c r="H84">
        <v>1.08844234461636</v>
      </c>
      <c r="I84">
        <v>1.2433004125939999</v>
      </c>
    </row>
    <row r="85" spans="1:9" x14ac:dyDescent="0.2">
      <c r="A85">
        <v>84</v>
      </c>
      <c r="B85" s="20" t="s">
        <v>656</v>
      </c>
      <c r="C85">
        <v>14.506013391966899</v>
      </c>
      <c r="D85">
        <v>0.137198845944008</v>
      </c>
      <c r="E85">
        <v>3</v>
      </c>
      <c r="F85">
        <v>0.94580669572513199</v>
      </c>
      <c r="G85">
        <v>1.0245020741283599</v>
      </c>
      <c r="H85">
        <v>1.0465382174873401</v>
      </c>
      <c r="I85">
        <v>1.19543437834184</v>
      </c>
    </row>
    <row r="86" spans="1:9" x14ac:dyDescent="0.2">
      <c r="A86">
        <v>85</v>
      </c>
      <c r="B86" s="20" t="s">
        <v>657</v>
      </c>
      <c r="C86">
        <v>12.8180006185351</v>
      </c>
      <c r="D86">
        <v>7.6370173002052996E-2</v>
      </c>
      <c r="E86">
        <v>2</v>
      </c>
      <c r="F86">
        <v>0.59580409827426495</v>
      </c>
      <c r="G86">
        <v>0.90528444066790004</v>
      </c>
      <c r="H86">
        <v>0.92475631702518402</v>
      </c>
      <c r="I86">
        <v>1.0563259654433701</v>
      </c>
    </row>
    <row r="87" spans="1:9" x14ac:dyDescent="0.2">
      <c r="A87">
        <v>86</v>
      </c>
      <c r="B87" s="20" t="s">
        <v>658</v>
      </c>
      <c r="C87">
        <v>13.168629804142901</v>
      </c>
      <c r="D87">
        <v>0.161389532287985</v>
      </c>
      <c r="E87">
        <v>3</v>
      </c>
      <c r="F87">
        <v>1.2255605532871101</v>
      </c>
      <c r="G87">
        <v>0.93004798652978504</v>
      </c>
      <c r="H87">
        <v>0.95005250509489803</v>
      </c>
      <c r="I87">
        <v>1.0852211671228</v>
      </c>
    </row>
    <row r="88" spans="1:9" x14ac:dyDescent="0.2">
      <c r="A88">
        <v>87</v>
      </c>
      <c r="B88" s="20" t="s">
        <v>659</v>
      </c>
      <c r="C88">
        <v>12.134512487492501</v>
      </c>
      <c r="D88">
        <v>0.21652161139134299</v>
      </c>
      <c r="E88">
        <v>3</v>
      </c>
      <c r="F88">
        <v>1.7843453671049301</v>
      </c>
      <c r="G88">
        <v>0.85701239038266896</v>
      </c>
      <c r="H88">
        <v>0.87544597716770201</v>
      </c>
      <c r="I88">
        <v>1</v>
      </c>
    </row>
    <row r="89" spans="1:9" x14ac:dyDescent="0.2">
      <c r="A89">
        <v>88</v>
      </c>
      <c r="B89" s="20" t="s">
        <v>660</v>
      </c>
      <c r="C89">
        <v>14.2598458549695</v>
      </c>
      <c r="D89">
        <v>5.7480355248439599E-2</v>
      </c>
      <c r="E89">
        <v>3</v>
      </c>
      <c r="F89">
        <v>0.40309240249190997</v>
      </c>
      <c r="G89">
        <v>1.0071162393423101</v>
      </c>
      <c r="H89">
        <v>1.0287784286045301</v>
      </c>
      <c r="I89">
        <v>1.17514781658247</v>
      </c>
    </row>
    <row r="90" spans="1:9" x14ac:dyDescent="0.2">
      <c r="A90">
        <v>89</v>
      </c>
      <c r="B90" s="20" t="s">
        <v>661</v>
      </c>
      <c r="C90">
        <v>13.7433595800343</v>
      </c>
      <c r="D90">
        <v>0.109404112710918</v>
      </c>
      <c r="E90">
        <v>3</v>
      </c>
      <c r="F90">
        <v>0.79605071870385202</v>
      </c>
      <c r="G90">
        <v>0.97063886643274899</v>
      </c>
      <c r="H90">
        <v>0.99151645931483601</v>
      </c>
      <c r="I90">
        <v>1.1325844028921701</v>
      </c>
    </row>
    <row r="91" spans="1:9" x14ac:dyDescent="0.2">
      <c r="A91">
        <v>90</v>
      </c>
      <c r="B91" s="20" t="s">
        <v>662</v>
      </c>
      <c r="C91">
        <v>16.9018514717303</v>
      </c>
      <c r="D91">
        <v>0.24336704525205999</v>
      </c>
      <c r="E91">
        <v>2</v>
      </c>
      <c r="F91">
        <v>1.4398839420587199</v>
      </c>
      <c r="G91">
        <v>1.19371059584064</v>
      </c>
      <c r="H91">
        <v>1.2193862664745501</v>
      </c>
      <c r="I91">
        <v>1.3928743729219899</v>
      </c>
    </row>
    <row r="92" spans="1:9" x14ac:dyDescent="0.2">
      <c r="A92">
        <v>91</v>
      </c>
      <c r="B92" s="20" t="s">
        <v>663</v>
      </c>
      <c r="C92" t="s">
        <v>5</v>
      </c>
      <c r="D92" t="s">
        <v>5</v>
      </c>
      <c r="E92" t="s">
        <v>5</v>
      </c>
      <c r="F92" t="s">
        <v>5</v>
      </c>
      <c r="G92" t="s">
        <v>5</v>
      </c>
      <c r="H92" t="s">
        <v>5</v>
      </c>
      <c r="I92" t="s">
        <v>5</v>
      </c>
    </row>
    <row r="93" spans="1:9" x14ac:dyDescent="0.2">
      <c r="A93">
        <v>92</v>
      </c>
      <c r="B93" s="20" t="s">
        <v>664</v>
      </c>
      <c r="C93">
        <v>13.9496808041419</v>
      </c>
      <c r="D93">
        <v>9.26174191549929E-2</v>
      </c>
      <c r="E93">
        <v>2</v>
      </c>
      <c r="F93">
        <v>0.66393934352600603</v>
      </c>
      <c r="G93">
        <v>0.98521051450195196</v>
      </c>
      <c r="H93">
        <v>1.00640153078643</v>
      </c>
      <c r="I93">
        <v>1.14958724699656</v>
      </c>
    </row>
    <row r="94" spans="1:9" x14ac:dyDescent="0.2">
      <c r="A94">
        <v>93</v>
      </c>
      <c r="B94" s="20" t="s">
        <v>665</v>
      </c>
      <c r="C94">
        <v>15.7685160406158</v>
      </c>
      <c r="D94">
        <v>0.14529306133293901</v>
      </c>
      <c r="E94">
        <v>2</v>
      </c>
      <c r="F94">
        <v>0.92141239517212403</v>
      </c>
      <c r="G94">
        <v>1.1136676185948799</v>
      </c>
      <c r="H94">
        <v>1.1376216348114701</v>
      </c>
      <c r="I94">
        <v>1.2994766832922999</v>
      </c>
    </row>
    <row r="95" spans="1:9" x14ac:dyDescent="0.2">
      <c r="A95">
        <v>94</v>
      </c>
      <c r="B95" s="20" t="s">
        <v>666</v>
      </c>
      <c r="C95">
        <v>14.9978277375397</v>
      </c>
      <c r="D95">
        <v>0.131759343953643</v>
      </c>
      <c r="E95">
        <v>2</v>
      </c>
      <c r="F95">
        <v>0.87852285183839096</v>
      </c>
      <c r="G95">
        <v>1.05923696672155</v>
      </c>
      <c r="H95">
        <v>1.0820202272334101</v>
      </c>
      <c r="I95">
        <v>1.2359645888533599</v>
      </c>
    </row>
    <row r="96" spans="1:9" x14ac:dyDescent="0.2">
      <c r="A96">
        <v>95</v>
      </c>
      <c r="B96" s="20" t="s">
        <v>667</v>
      </c>
      <c r="C96">
        <v>13.0206076145429</v>
      </c>
      <c r="D96">
        <v>0.13361234199501601</v>
      </c>
      <c r="E96">
        <v>3</v>
      </c>
      <c r="F96">
        <v>1.02616057522371</v>
      </c>
      <c r="G96">
        <v>0.91959376756800304</v>
      </c>
      <c r="H96">
        <v>0.93937342502881405</v>
      </c>
      <c r="I96">
        <v>1.07302272159378</v>
      </c>
    </row>
    <row r="97" spans="1:9" x14ac:dyDescent="0.2">
      <c r="A97">
        <v>96</v>
      </c>
      <c r="B97" s="20" t="s">
        <v>668</v>
      </c>
      <c r="C97">
        <v>14.7115284719755</v>
      </c>
      <c r="D97">
        <v>1.8299239428921201E-3</v>
      </c>
      <c r="E97">
        <v>2</v>
      </c>
      <c r="F97">
        <v>1.24387071430273E-2</v>
      </c>
      <c r="G97">
        <v>1.0390167874437399</v>
      </c>
      <c r="H97">
        <v>1.0613651295883599</v>
      </c>
      <c r="I97">
        <v>1.2123707884547701</v>
      </c>
    </row>
    <row r="98" spans="1:9" x14ac:dyDescent="0.2">
      <c r="A98">
        <v>97</v>
      </c>
      <c r="B98" s="20" t="s">
        <v>669</v>
      </c>
      <c r="C98" t="s">
        <v>5</v>
      </c>
      <c r="D98" t="s">
        <v>5</v>
      </c>
      <c r="E98" t="s">
        <v>5</v>
      </c>
      <c r="F98" t="s">
        <v>5</v>
      </c>
      <c r="G98" t="s">
        <v>5</v>
      </c>
      <c r="H98" t="s">
        <v>5</v>
      </c>
      <c r="I98" t="s">
        <v>5</v>
      </c>
    </row>
    <row r="99" spans="1:9" x14ac:dyDescent="0.2">
      <c r="A99">
        <v>98</v>
      </c>
      <c r="B99" s="20" t="s">
        <v>670</v>
      </c>
      <c r="C99">
        <v>16.008359126480698</v>
      </c>
      <c r="D99">
        <v>1.28897061722452E-2</v>
      </c>
      <c r="E99">
        <v>2</v>
      </c>
      <c r="F99">
        <v>8.0518597005506204E-2</v>
      </c>
      <c r="G99">
        <v>1.13060678253292</v>
      </c>
      <c r="H99">
        <v>1.1549251453470899</v>
      </c>
      <c r="I99">
        <v>1.3192420497305599</v>
      </c>
    </row>
    <row r="100" spans="1:9" x14ac:dyDescent="0.2">
      <c r="A100">
        <v>99</v>
      </c>
      <c r="B100" s="20" t="s">
        <v>671</v>
      </c>
      <c r="C100">
        <v>16.129914118311898</v>
      </c>
      <c r="D100">
        <v>0.227253530686608</v>
      </c>
      <c r="E100">
        <v>3</v>
      </c>
      <c r="F100">
        <v>1.40889485845813</v>
      </c>
      <c r="G100">
        <v>1.13919172850578</v>
      </c>
      <c r="H100">
        <v>1.16369474599754</v>
      </c>
      <c r="I100">
        <v>1.3292593447769401</v>
      </c>
    </row>
    <row r="101" spans="1:9" x14ac:dyDescent="0.2">
      <c r="A101">
        <v>100</v>
      </c>
      <c r="B101" s="20" t="s">
        <v>672</v>
      </c>
      <c r="C101">
        <v>15.5533697973038</v>
      </c>
      <c r="D101">
        <v>0.14802052102332</v>
      </c>
      <c r="E101">
        <v>2</v>
      </c>
      <c r="F101">
        <v>0.95169421773138396</v>
      </c>
      <c r="G101">
        <v>1.09847269449284</v>
      </c>
      <c r="H101">
        <v>1.1220998811848399</v>
      </c>
      <c r="I101">
        <v>1.28174657311822</v>
      </c>
    </row>
    <row r="102" spans="1:9" x14ac:dyDescent="0.2">
      <c r="A102">
        <v>101</v>
      </c>
      <c r="B102" s="20" t="s">
        <v>673</v>
      </c>
      <c r="C102" t="s">
        <v>5</v>
      </c>
      <c r="D102" t="s">
        <v>5</v>
      </c>
      <c r="E102" t="s">
        <v>5</v>
      </c>
      <c r="F102" t="s">
        <v>5</v>
      </c>
      <c r="G102" t="s">
        <v>5</v>
      </c>
      <c r="H102" t="s">
        <v>5</v>
      </c>
      <c r="I102" t="s">
        <v>5</v>
      </c>
    </row>
    <row r="103" spans="1:9" x14ac:dyDescent="0.2">
      <c r="A103">
        <v>102</v>
      </c>
      <c r="B103" s="20" t="s">
        <v>674</v>
      </c>
      <c r="C103">
        <v>14.1548423976341</v>
      </c>
      <c r="D103">
        <v>0.22976665594336901</v>
      </c>
      <c r="E103">
        <v>2</v>
      </c>
      <c r="F103">
        <v>1.62323711906374</v>
      </c>
      <c r="G103">
        <v>0.99970026246955401</v>
      </c>
      <c r="H103">
        <v>1.0212029405568901</v>
      </c>
      <c r="I103">
        <v>1.16649452643639</v>
      </c>
    </row>
    <row r="104" spans="1:9" x14ac:dyDescent="0.2">
      <c r="A104">
        <v>103</v>
      </c>
      <c r="B104" s="20" t="s">
        <v>675</v>
      </c>
      <c r="C104">
        <v>13.933909003984001</v>
      </c>
      <c r="D104">
        <v>0.17482018999815899</v>
      </c>
      <c r="E104">
        <v>3</v>
      </c>
      <c r="F104">
        <v>1.25463852209867</v>
      </c>
      <c r="G104">
        <v>0.98409661493920797</v>
      </c>
      <c r="H104">
        <v>1.00526367221855</v>
      </c>
      <c r="I104">
        <v>1.1482874996705601</v>
      </c>
    </row>
    <row r="105" spans="1:9" x14ac:dyDescent="0.2">
      <c r="A105">
        <v>104</v>
      </c>
      <c r="B105" s="20" t="s">
        <v>676</v>
      </c>
      <c r="C105">
        <v>15.6485159422644</v>
      </c>
      <c r="D105">
        <v>9.4208760011826695E-2</v>
      </c>
      <c r="E105">
        <v>2</v>
      </c>
      <c r="F105">
        <v>0.60202999670647706</v>
      </c>
      <c r="G105">
        <v>1.10519248856882</v>
      </c>
      <c r="H105">
        <v>1.1289642121527701</v>
      </c>
      <c r="I105">
        <v>1.28958752635459</v>
      </c>
    </row>
    <row r="106" spans="1:9" x14ac:dyDescent="0.2">
      <c r="A106">
        <v>105</v>
      </c>
      <c r="B106" s="20" t="s">
        <v>677</v>
      </c>
      <c r="C106">
        <v>12.792811604378899</v>
      </c>
      <c r="D106">
        <v>0.16410074605677</v>
      </c>
      <c r="E106">
        <v>2</v>
      </c>
      <c r="F106">
        <v>1.28275746670575</v>
      </c>
      <c r="G106">
        <v>0.90350544070761096</v>
      </c>
      <c r="H106">
        <v>0.92293905233205498</v>
      </c>
      <c r="I106">
        <v>1.0542501495272201</v>
      </c>
    </row>
    <row r="107" spans="1:9" x14ac:dyDescent="0.2">
      <c r="A107">
        <v>106</v>
      </c>
      <c r="B107" s="20" t="s">
        <v>678</v>
      </c>
      <c r="C107">
        <v>15.648131322671</v>
      </c>
      <c r="D107">
        <v>0.134947347338152</v>
      </c>
      <c r="E107">
        <v>2</v>
      </c>
      <c r="F107">
        <v>0.86238634221225596</v>
      </c>
      <c r="G107">
        <v>1.1051653244155399</v>
      </c>
      <c r="H107">
        <v>1.12893646372232</v>
      </c>
      <c r="I107">
        <v>1.2895558300179</v>
      </c>
    </row>
    <row r="108" spans="1:9" x14ac:dyDescent="0.2">
      <c r="A108">
        <v>107</v>
      </c>
      <c r="B108" s="20" t="s">
        <v>679</v>
      </c>
      <c r="C108">
        <v>14.8383972769371</v>
      </c>
      <c r="D108">
        <v>0.183686453797097</v>
      </c>
      <c r="E108">
        <v>3</v>
      </c>
      <c r="F108">
        <v>1.23791303311844</v>
      </c>
      <c r="G108">
        <v>1.04797702691914</v>
      </c>
      <c r="H108">
        <v>1.0705180959762699</v>
      </c>
      <c r="I108">
        <v>1.2228259925754399</v>
      </c>
    </row>
    <row r="109" spans="1:9" x14ac:dyDescent="0.2">
      <c r="A109">
        <v>108</v>
      </c>
      <c r="B109" s="20" t="s">
        <v>680</v>
      </c>
      <c r="C109">
        <v>13.1442812741255</v>
      </c>
      <c r="D109">
        <v>0.23786830726229999</v>
      </c>
      <c r="E109">
        <v>3</v>
      </c>
      <c r="F109">
        <v>1.80967146321301</v>
      </c>
      <c r="G109">
        <v>0.928328346623852</v>
      </c>
      <c r="H109">
        <v>0.94829587723896502</v>
      </c>
      <c r="I109">
        <v>1.0832146151461599</v>
      </c>
    </row>
    <row r="110" spans="1:9" x14ac:dyDescent="0.2">
      <c r="A110">
        <v>109</v>
      </c>
      <c r="B110" s="20" t="s">
        <v>681</v>
      </c>
      <c r="C110">
        <v>13.633299075186001</v>
      </c>
      <c r="D110">
        <v>0.140272412359147</v>
      </c>
      <c r="E110">
        <v>2</v>
      </c>
      <c r="F110">
        <v>1.02889558562136</v>
      </c>
      <c r="G110">
        <v>0.96286573039254897</v>
      </c>
      <c r="H110">
        <v>0.98357612991851096</v>
      </c>
      <c r="I110">
        <v>1.1235143636168601</v>
      </c>
    </row>
    <row r="111" spans="1:9" x14ac:dyDescent="0.2">
      <c r="A111">
        <v>110</v>
      </c>
      <c r="B111" s="20" t="s">
        <v>682</v>
      </c>
      <c r="C111">
        <v>12.7606402251249</v>
      </c>
      <c r="D111">
        <v>3.5570042386158601E-2</v>
      </c>
      <c r="E111">
        <v>2</v>
      </c>
      <c r="F111">
        <v>0.27874810165185498</v>
      </c>
      <c r="G111">
        <v>0.901233304050713</v>
      </c>
      <c r="H111">
        <v>0.92061804400337899</v>
      </c>
      <c r="I111">
        <v>1.0515989198806099</v>
      </c>
    </row>
    <row r="112" spans="1:9" x14ac:dyDescent="0.2">
      <c r="A112">
        <v>111</v>
      </c>
      <c r="B112" s="20" t="s">
        <v>683</v>
      </c>
      <c r="C112">
        <v>14.963344329572299</v>
      </c>
      <c r="D112">
        <v>2.57714171007156E-2</v>
      </c>
      <c r="E112">
        <v>2</v>
      </c>
      <c r="F112">
        <v>0.17223032854883399</v>
      </c>
      <c r="G112">
        <v>1.0568015406654001</v>
      </c>
      <c r="H112">
        <v>1.07953241729335</v>
      </c>
      <c r="I112">
        <v>1.2331228259063101</v>
      </c>
    </row>
    <row r="113" spans="1:9" x14ac:dyDescent="0.2">
      <c r="A113">
        <v>112</v>
      </c>
      <c r="B113" s="20" t="s">
        <v>684</v>
      </c>
      <c r="C113" t="s">
        <v>5</v>
      </c>
      <c r="D113" t="s">
        <v>5</v>
      </c>
      <c r="E113" t="s">
        <v>5</v>
      </c>
      <c r="F113" t="s">
        <v>5</v>
      </c>
      <c r="G113" t="s">
        <v>5</v>
      </c>
      <c r="H113" t="s">
        <v>5</v>
      </c>
      <c r="I113" t="s">
        <v>5</v>
      </c>
    </row>
    <row r="114" spans="1:9" x14ac:dyDescent="0.2">
      <c r="A114">
        <v>113</v>
      </c>
      <c r="B114" s="20" t="s">
        <v>685</v>
      </c>
      <c r="C114" t="s">
        <v>5</v>
      </c>
      <c r="D114" t="s">
        <v>5</v>
      </c>
      <c r="E114" t="s">
        <v>5</v>
      </c>
      <c r="F114" t="s">
        <v>5</v>
      </c>
      <c r="G114" t="s">
        <v>5</v>
      </c>
      <c r="H114" t="s">
        <v>5</v>
      </c>
      <c r="I114" t="s">
        <v>5</v>
      </c>
    </row>
    <row r="115" spans="1:9" x14ac:dyDescent="0.2">
      <c r="A115">
        <v>114</v>
      </c>
      <c r="B115" s="20" t="s">
        <v>686</v>
      </c>
      <c r="C115" t="s">
        <v>5</v>
      </c>
      <c r="D115" t="s">
        <v>5</v>
      </c>
      <c r="E115" t="s">
        <v>5</v>
      </c>
      <c r="F115" t="s">
        <v>5</v>
      </c>
      <c r="G115" t="s">
        <v>5</v>
      </c>
      <c r="H115" t="s">
        <v>5</v>
      </c>
      <c r="I115" t="s">
        <v>5</v>
      </c>
    </row>
    <row r="116" spans="1:9" x14ac:dyDescent="0.2">
      <c r="A116">
        <v>115</v>
      </c>
      <c r="B116" s="20" t="s">
        <v>687</v>
      </c>
      <c r="C116">
        <v>13.3239455304278</v>
      </c>
      <c r="D116">
        <v>0.15413630776079201</v>
      </c>
      <c r="E116">
        <v>3</v>
      </c>
      <c r="F116">
        <v>1.15683681991037</v>
      </c>
      <c r="G116">
        <v>0.94101731900067498</v>
      </c>
      <c r="H116">
        <v>0.96125777831103798</v>
      </c>
      <c r="I116">
        <v>1.09802066990011</v>
      </c>
    </row>
    <row r="117" spans="1:9" x14ac:dyDescent="0.2">
      <c r="A117">
        <v>116</v>
      </c>
      <c r="B117" s="20" t="s">
        <v>688</v>
      </c>
      <c r="C117">
        <v>13.921936770298499</v>
      </c>
      <c r="D117">
        <v>8.1712112997157096E-2</v>
      </c>
      <c r="E117">
        <v>3</v>
      </c>
      <c r="F117">
        <v>0.58693064295108999</v>
      </c>
      <c r="G117">
        <v>0.98325106365565695</v>
      </c>
      <c r="H117">
        <v>1.0043999338666001</v>
      </c>
      <c r="I117">
        <v>1.1473008729974401</v>
      </c>
    </row>
    <row r="118" spans="1:9" x14ac:dyDescent="0.2">
      <c r="A118">
        <v>117</v>
      </c>
      <c r="B118" s="20" t="s">
        <v>689</v>
      </c>
      <c r="C118">
        <v>13.2530164827385</v>
      </c>
      <c r="D118">
        <v>0.207623354762004</v>
      </c>
      <c r="E118">
        <v>2</v>
      </c>
      <c r="F118">
        <v>1.56661206173269</v>
      </c>
      <c r="G118">
        <v>0.93600788225812603</v>
      </c>
      <c r="H118">
        <v>0.95614059296651599</v>
      </c>
      <c r="I118">
        <v>1.0921754373238199</v>
      </c>
    </row>
    <row r="119" spans="1:9" x14ac:dyDescent="0.2">
      <c r="A119">
        <v>118</v>
      </c>
      <c r="B119" s="20" t="s">
        <v>690</v>
      </c>
      <c r="C119" t="s">
        <v>5</v>
      </c>
      <c r="D119" t="s">
        <v>5</v>
      </c>
      <c r="E119" t="s">
        <v>5</v>
      </c>
      <c r="F119" t="s">
        <v>5</v>
      </c>
      <c r="G119" t="s">
        <v>5</v>
      </c>
      <c r="H119" t="s">
        <v>5</v>
      </c>
      <c r="I119" t="s">
        <v>5</v>
      </c>
    </row>
    <row r="120" spans="1:9" x14ac:dyDescent="0.2">
      <c r="A120">
        <v>119</v>
      </c>
      <c r="B120" s="20" t="s">
        <v>691</v>
      </c>
      <c r="C120">
        <v>14.3585293666893</v>
      </c>
      <c r="D120">
        <v>0.14787256064045601</v>
      </c>
      <c r="E120">
        <v>3</v>
      </c>
      <c r="F120">
        <v>1.02985867747368</v>
      </c>
      <c r="G120">
        <v>1.0140858635738199</v>
      </c>
      <c r="H120">
        <v>1.0358979633560901</v>
      </c>
      <c r="I120">
        <v>1.1832802827051501</v>
      </c>
    </row>
    <row r="121" spans="1:9" x14ac:dyDescent="0.2">
      <c r="A121">
        <v>120</v>
      </c>
      <c r="B121" s="20" t="s">
        <v>692</v>
      </c>
      <c r="C121">
        <v>16.8589983236844</v>
      </c>
      <c r="D121">
        <v>0.18641610126562999</v>
      </c>
      <c r="E121">
        <v>3</v>
      </c>
      <c r="F121">
        <v>1.1057365193740001</v>
      </c>
      <c r="G121">
        <v>1.1906840483068999</v>
      </c>
      <c r="H121">
        <v>1.2162946205510401</v>
      </c>
      <c r="I121">
        <v>1.3893428632639</v>
      </c>
    </row>
    <row r="122" spans="1:9" x14ac:dyDescent="0.2">
      <c r="A122">
        <v>121</v>
      </c>
      <c r="B122" s="20" t="s">
        <v>693</v>
      </c>
      <c r="C122" t="s">
        <v>5</v>
      </c>
      <c r="D122" t="s">
        <v>5</v>
      </c>
      <c r="E122" t="s">
        <v>5</v>
      </c>
      <c r="F122" t="s">
        <v>5</v>
      </c>
      <c r="G122" t="s">
        <v>5</v>
      </c>
      <c r="H122" t="s">
        <v>5</v>
      </c>
      <c r="I122" t="s">
        <v>5</v>
      </c>
    </row>
    <row r="123" spans="1:9" x14ac:dyDescent="0.2">
      <c r="A123">
        <v>122</v>
      </c>
      <c r="B123" s="20" t="s">
        <v>1434</v>
      </c>
      <c r="C123" t="s">
        <v>5</v>
      </c>
      <c r="D123" t="s">
        <v>5</v>
      </c>
      <c r="E123" t="s">
        <v>5</v>
      </c>
      <c r="F123" t="s">
        <v>5</v>
      </c>
      <c r="G123" t="s">
        <v>5</v>
      </c>
      <c r="H123" t="s">
        <v>5</v>
      </c>
      <c r="I123" t="s">
        <v>5</v>
      </c>
    </row>
    <row r="124" spans="1:9" x14ac:dyDescent="0.2">
      <c r="A124">
        <v>123</v>
      </c>
      <c r="B124" s="20" t="s">
        <v>1429</v>
      </c>
      <c r="C124">
        <v>12.5310011103096</v>
      </c>
      <c r="D124">
        <v>2.8854117211147199E-2</v>
      </c>
      <c r="E124">
        <v>2</v>
      </c>
      <c r="F124">
        <v>0.23026186780406599</v>
      </c>
      <c r="G124">
        <v>0.88501480603391802</v>
      </c>
      <c r="H124">
        <v>0.90405070028251899</v>
      </c>
      <c r="I124">
        <v>1.03267445834563</v>
      </c>
    </row>
    <row r="125" spans="1:9" x14ac:dyDescent="0.2">
      <c r="A125">
        <v>124</v>
      </c>
      <c r="B125" s="20" t="s">
        <v>1430</v>
      </c>
      <c r="C125">
        <v>12.6494198957002</v>
      </c>
      <c r="D125">
        <v>0.157777416775189</v>
      </c>
      <c r="E125">
        <v>2</v>
      </c>
      <c r="F125">
        <v>1.2473095057016901</v>
      </c>
      <c r="G125">
        <v>0.89337825421021599</v>
      </c>
      <c r="H125">
        <v>0.91259403891257196</v>
      </c>
      <c r="I125">
        <v>1.0424332999565</v>
      </c>
    </row>
    <row r="126" spans="1:9" x14ac:dyDescent="0.2">
      <c r="A126">
        <v>125</v>
      </c>
      <c r="B126" s="20" t="s">
        <v>1431</v>
      </c>
      <c r="C126">
        <v>13.86094950913</v>
      </c>
      <c r="D126">
        <v>0.15583117394653401</v>
      </c>
      <c r="E126">
        <v>3</v>
      </c>
      <c r="F126">
        <v>1.1242460254536699</v>
      </c>
      <c r="G126">
        <v>0.978943775783092</v>
      </c>
      <c r="H126">
        <v>1</v>
      </c>
      <c r="I126">
        <v>1.1422749388091999</v>
      </c>
    </row>
    <row r="127" spans="1:9" x14ac:dyDescent="0.2">
      <c r="A127">
        <v>126</v>
      </c>
      <c r="B127" s="20" t="s">
        <v>1432</v>
      </c>
      <c r="C127">
        <v>15.2321825841543</v>
      </c>
      <c r="D127">
        <v>9.4346610662914901E-2</v>
      </c>
      <c r="E127">
        <v>2</v>
      </c>
      <c r="F127">
        <v>0.61938996687882097</v>
      </c>
      <c r="G127">
        <v>1.0757885181334399</v>
      </c>
      <c r="H127">
        <v>1.09892778803653</v>
      </c>
      <c r="I127">
        <v>1.2552776718351599</v>
      </c>
    </row>
    <row r="128" spans="1:9" x14ac:dyDescent="0.2">
      <c r="A128">
        <v>127</v>
      </c>
      <c r="B128" s="20" t="s">
        <v>1433</v>
      </c>
      <c r="C128">
        <v>16.456858771896002</v>
      </c>
      <c r="D128">
        <v>0.133763858552265</v>
      </c>
      <c r="E128">
        <v>3</v>
      </c>
      <c r="F128">
        <v>0.81281525475991301</v>
      </c>
      <c r="G128">
        <v>1.1622825300010899</v>
      </c>
      <c r="H128">
        <v>1.1872822104327001</v>
      </c>
      <c r="I128">
        <v>1.35620271427127</v>
      </c>
    </row>
    <row r="129" spans="1:9" x14ac:dyDescent="0.2">
      <c r="A129">
        <v>128</v>
      </c>
      <c r="B129" s="20" t="s">
        <v>1428</v>
      </c>
      <c r="C129">
        <v>14.1590864072272</v>
      </c>
      <c r="D129">
        <v>0.15118499072420899</v>
      </c>
      <c r="E129">
        <v>3</v>
      </c>
      <c r="F129">
        <v>1.0677595035159899</v>
      </c>
      <c r="G129">
        <v>1</v>
      </c>
      <c r="H129">
        <v>1.02150912517939</v>
      </c>
      <c r="I129">
        <v>1.1668442734573401</v>
      </c>
    </row>
    <row r="131" spans="1:9" x14ac:dyDescent="0.2">
      <c r="A131" t="s">
        <v>1638</v>
      </c>
      <c r="C131">
        <v>23</v>
      </c>
    </row>
    <row r="132" spans="1:9" x14ac:dyDescent="0.2">
      <c r="A132">
        <v>107.3</v>
      </c>
    </row>
    <row r="133" spans="1:9" x14ac:dyDescent="0.2">
      <c r="A133">
        <v>108.1</v>
      </c>
    </row>
    <row r="134" spans="1:9" x14ac:dyDescent="0.2">
      <c r="A134">
        <v>94.7</v>
      </c>
    </row>
    <row r="135" spans="1:9" x14ac:dyDescent="0.2">
      <c r="A135">
        <f>AVERAGE(A132:A134)</f>
        <v>103.36666666666666</v>
      </c>
    </row>
  </sheetData>
  <mergeCells count="1">
    <mergeCell ref="J23:M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ADE9-E88B-DE47-8473-567FD7719B32}">
  <dimension ref="A1:BC135"/>
  <sheetViews>
    <sheetView workbookViewId="0">
      <selection activeCell="M7" sqref="M7"/>
    </sheetView>
  </sheetViews>
  <sheetFormatPr baseColWidth="10" defaultRowHeight="16" x14ac:dyDescent="0.2"/>
  <cols>
    <col min="4" max="4" width="16.6640625" customWidth="1"/>
    <col min="6" max="6" width="7.5" bestFit="1" customWidth="1"/>
    <col min="12" max="12" width="7.6640625" bestFit="1" customWidth="1"/>
    <col min="13" max="13" width="10.6640625" customWidth="1"/>
    <col min="14" max="14" width="15.6640625" customWidth="1"/>
    <col min="15" max="15" width="18.33203125" customWidth="1"/>
    <col min="16" max="16" width="24.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573</v>
      </c>
      <c r="D2">
        <v>22.245523040497599</v>
      </c>
      <c r="E2">
        <v>4.7163297286937397E-2</v>
      </c>
      <c r="F2">
        <v>3</v>
      </c>
      <c r="G2">
        <v>0.21201253484162799</v>
      </c>
      <c r="H2">
        <v>0.97434769712710201</v>
      </c>
      <c r="I2">
        <v>0.96656224831029403</v>
      </c>
      <c r="J2">
        <v>1.0430500917105401</v>
      </c>
      <c r="L2" s="33" t="s">
        <v>1418</v>
      </c>
      <c r="M2" s="33">
        <v>2.2399999999999993</v>
      </c>
      <c r="N2" s="29">
        <f>M2*384</f>
        <v>860.15999999999974</v>
      </c>
      <c r="O2" s="34">
        <f>N2*1.2</f>
        <v>1032.1919999999996</v>
      </c>
      <c r="P2">
        <f>O2/3</f>
        <v>344.06399999999985</v>
      </c>
      <c r="Q2">
        <f>P2/2</f>
        <v>172.03199999999993</v>
      </c>
    </row>
    <row r="3" spans="1:55" x14ac:dyDescent="0.2">
      <c r="A3">
        <v>2</v>
      </c>
      <c r="B3" s="20" t="s">
        <v>574</v>
      </c>
      <c r="D3">
        <v>22.620583076786001</v>
      </c>
      <c r="E3">
        <v>0.13333662313751499</v>
      </c>
      <c r="F3">
        <v>3</v>
      </c>
      <c r="G3">
        <v>0.58944821486210797</v>
      </c>
      <c r="H3">
        <v>0.99077522198128398</v>
      </c>
      <c r="I3">
        <v>0.98285851031619798</v>
      </c>
      <c r="J3">
        <v>1.0606359405366299</v>
      </c>
      <c r="L3" s="33" t="s">
        <v>1419</v>
      </c>
      <c r="M3" s="33">
        <v>7</v>
      </c>
      <c r="N3" s="29">
        <f t="shared" ref="N3:N5" si="0">M3*384</f>
        <v>2688</v>
      </c>
      <c r="O3" s="34">
        <f t="shared" ref="O3:O5" si="1">N3*1.2</f>
        <v>3225.6</v>
      </c>
      <c r="P3">
        <f t="shared" ref="P3:P6" si="2">O3/3</f>
        <v>1075.2</v>
      </c>
    </row>
    <row r="4" spans="1:55" x14ac:dyDescent="0.2">
      <c r="A4">
        <v>3</v>
      </c>
      <c r="B4" s="20" t="s">
        <v>575</v>
      </c>
      <c r="D4">
        <v>22.1120315721084</v>
      </c>
      <c r="E4">
        <v>0.105917323061851</v>
      </c>
      <c r="F4">
        <v>3</v>
      </c>
      <c r="G4">
        <v>0.47900312875571399</v>
      </c>
      <c r="H4">
        <v>0.96850080808905603</v>
      </c>
      <c r="I4">
        <v>0.96076207838030103</v>
      </c>
      <c r="J4">
        <v>1.0367909316947299</v>
      </c>
      <c r="L4" s="33" t="s">
        <v>1420</v>
      </c>
      <c r="M4" s="33">
        <v>2.8000000000000001E-2</v>
      </c>
      <c r="N4" s="29">
        <f>M4*384</f>
        <v>10.752000000000001</v>
      </c>
      <c r="O4" s="34">
        <f t="shared" si="1"/>
        <v>12.9024</v>
      </c>
      <c r="P4">
        <f t="shared" si="2"/>
        <v>4.3007999999999997</v>
      </c>
    </row>
    <row r="5" spans="1:55" x14ac:dyDescent="0.2">
      <c r="A5">
        <v>4</v>
      </c>
      <c r="B5" s="20" t="s">
        <v>576</v>
      </c>
      <c r="D5">
        <v>22.517195231297698</v>
      </c>
      <c r="E5">
        <v>4.0148513695808297E-2</v>
      </c>
      <c r="F5">
        <v>2</v>
      </c>
      <c r="G5">
        <v>0.178301574789404</v>
      </c>
      <c r="H5">
        <v>0.98624686321987698</v>
      </c>
      <c r="I5">
        <v>0.97836633505013404</v>
      </c>
      <c r="J5">
        <v>1.0557882819078801</v>
      </c>
      <c r="L5" s="33" t="s">
        <v>1421</v>
      </c>
      <c r="M5" s="33">
        <v>2.8000000000000001E-2</v>
      </c>
      <c r="N5" s="29">
        <f t="shared" si="0"/>
        <v>10.752000000000001</v>
      </c>
      <c r="O5" s="34">
        <f t="shared" si="1"/>
        <v>12.9024</v>
      </c>
      <c r="P5">
        <f t="shared" si="2"/>
        <v>4.3007999999999997</v>
      </c>
    </row>
    <row r="6" spans="1:55" x14ac:dyDescent="0.2">
      <c r="A6">
        <v>5</v>
      </c>
      <c r="B6" s="20" t="s">
        <v>577</v>
      </c>
      <c r="D6">
        <v>22.387212477005299</v>
      </c>
      <c r="E6">
        <v>0.10855377432397501</v>
      </c>
      <c r="F6">
        <v>3</v>
      </c>
      <c r="G6">
        <v>0.48489187492848401</v>
      </c>
      <c r="H6">
        <v>0.980553654879466</v>
      </c>
      <c r="I6">
        <v>0.97271861784421998</v>
      </c>
      <c r="J6">
        <v>1.04969363879526</v>
      </c>
      <c r="L6" s="33" t="s">
        <v>1422</v>
      </c>
      <c r="M6" s="33">
        <v>9.3000000000000007</v>
      </c>
      <c r="N6" s="33"/>
      <c r="O6" s="29">
        <f>SUM(O2:O5)</f>
        <v>4283.5967999999993</v>
      </c>
      <c r="P6">
        <f t="shared" si="2"/>
        <v>1427.8655999999999</v>
      </c>
    </row>
    <row r="7" spans="1:55" ht="17" x14ac:dyDescent="0.2">
      <c r="A7">
        <v>6</v>
      </c>
      <c r="B7" s="20" t="s">
        <v>578</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579</v>
      </c>
      <c r="D8">
        <v>21.9708685909889</v>
      </c>
      <c r="E8">
        <v>0.16456147424991599</v>
      </c>
      <c r="F8">
        <v>3</v>
      </c>
      <c r="G8">
        <v>0.74899849119942696</v>
      </c>
      <c r="H8">
        <v>0.96231790893568403</v>
      </c>
      <c r="I8">
        <v>0.95462858319744304</v>
      </c>
      <c r="J8">
        <v>1.0301720690977501</v>
      </c>
      <c r="L8" s="33"/>
      <c r="M8" s="33"/>
      <c r="O8">
        <f>M8*3.1</f>
        <v>0</v>
      </c>
      <c r="P8" s="65" t="s">
        <v>1457</v>
      </c>
    </row>
    <row r="9" spans="1:55" x14ac:dyDescent="0.2">
      <c r="A9">
        <v>8</v>
      </c>
      <c r="B9" s="20" t="s">
        <v>580</v>
      </c>
      <c r="D9">
        <v>22.356091910626301</v>
      </c>
      <c r="E9">
        <v>4.5288937288390001E-2</v>
      </c>
      <c r="F9">
        <v>3</v>
      </c>
      <c r="G9">
        <v>0.20257984923949601</v>
      </c>
      <c r="H9">
        <v>0.97919058276246096</v>
      </c>
      <c r="I9">
        <v>0.97136643724800598</v>
      </c>
      <c r="J9">
        <v>1.0482344548706299</v>
      </c>
    </row>
    <row r="10" spans="1:55" x14ac:dyDescent="0.2">
      <c r="A10">
        <v>9</v>
      </c>
      <c r="B10" s="20" t="s">
        <v>581</v>
      </c>
      <c r="D10">
        <v>22.649503676311902</v>
      </c>
      <c r="E10">
        <v>0.11255657321599</v>
      </c>
      <c r="F10">
        <v>3</v>
      </c>
      <c r="G10">
        <v>0.49694940262071802</v>
      </c>
      <c r="H10">
        <v>0.99204193616446201</v>
      </c>
      <c r="I10">
        <v>0.98411510291909399</v>
      </c>
      <c r="J10">
        <v>1.06199197221694</v>
      </c>
      <c r="L10" s="1" t="s">
        <v>1452</v>
      </c>
    </row>
    <row r="11" spans="1:55" x14ac:dyDescent="0.2">
      <c r="A11">
        <v>10</v>
      </c>
      <c r="B11" s="20" t="s">
        <v>582</v>
      </c>
      <c r="D11">
        <v>21.960773677302701</v>
      </c>
      <c r="E11">
        <v>5.0605117704254403E-2</v>
      </c>
      <c r="F11">
        <v>3</v>
      </c>
      <c r="G11">
        <v>0.23043412972538699</v>
      </c>
      <c r="H11">
        <v>0.961875754535227</v>
      </c>
      <c r="I11">
        <v>0.95418996179702598</v>
      </c>
      <c r="J11">
        <v>1.02969873787389</v>
      </c>
      <c r="L11" t="s">
        <v>1453</v>
      </c>
      <c r="Q11" t="s">
        <v>1426</v>
      </c>
    </row>
    <row r="12" spans="1:55" x14ac:dyDescent="0.2">
      <c r="A12">
        <v>11</v>
      </c>
      <c r="B12" s="20" t="s">
        <v>583</v>
      </c>
      <c r="D12">
        <v>21.819759640500202</v>
      </c>
      <c r="E12">
        <v>0.10090135781517499</v>
      </c>
      <c r="F12">
        <v>2</v>
      </c>
      <c r="G12">
        <v>0.46243111508840601</v>
      </c>
      <c r="H12">
        <v>0.95569937910134894</v>
      </c>
      <c r="I12">
        <v>0.94806293820639298</v>
      </c>
      <c r="J12">
        <v>1.0230868589915001</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21.928861050511699</v>
      </c>
      <c r="E13">
        <v>4.6991731946404297E-2</v>
      </c>
      <c r="F13">
        <v>3</v>
      </c>
      <c r="G13">
        <v>0.21429171281701201</v>
      </c>
      <c r="H13">
        <v>0.96047799039336101</v>
      </c>
      <c r="I13">
        <v>0.95280336637985397</v>
      </c>
      <c r="J13">
        <v>1.02820241574919</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25.119353470918899</v>
      </c>
      <c r="E14">
        <v>0.192668000644448</v>
      </c>
      <c r="F14">
        <v>2</v>
      </c>
      <c r="G14">
        <v>0.76701018944418098</v>
      </c>
      <c r="H14">
        <v>1.1002206674644299</v>
      </c>
      <c r="I14">
        <v>1.0914294405553899</v>
      </c>
      <c r="J14">
        <v>1.17779851226035</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23.299481391155599</v>
      </c>
      <c r="E15">
        <v>0.15744550223621201</v>
      </c>
      <c r="F15">
        <v>3</v>
      </c>
      <c r="G15">
        <v>0.67574680995250702</v>
      </c>
      <c r="H15">
        <v>1.0205107785687999</v>
      </c>
      <c r="I15">
        <v>1.0123564672721499</v>
      </c>
      <c r="J15">
        <v>1.09246818596311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22.089009359935499</v>
      </c>
      <c r="E16">
        <v>7.2236659179488599E-2</v>
      </c>
      <c r="F16">
        <v>3</v>
      </c>
      <c r="G16">
        <v>0.32702534551191598</v>
      </c>
      <c r="H16">
        <v>0.96749244162481896</v>
      </c>
      <c r="I16">
        <v>0.959761769189171</v>
      </c>
      <c r="J16">
        <v>1.0357114641328899</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23.1787291040377</v>
      </c>
      <c r="E17">
        <v>0.12687905087564999</v>
      </c>
      <c r="F17">
        <v>3</v>
      </c>
      <c r="G17">
        <v>0.54739433860309405</v>
      </c>
      <c r="H17">
        <v>1.01522186211302</v>
      </c>
      <c r="I17">
        <v>1.0071098114882899</v>
      </c>
      <c r="J17">
        <v>1.0868063418283</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24.5259312475829</v>
      </c>
      <c r="E18">
        <v>5.4951256740583702E-2</v>
      </c>
      <c r="F18">
        <v>2</v>
      </c>
      <c r="G18">
        <v>0.22405370130848501</v>
      </c>
      <c r="H18">
        <v>1.07422893979505</v>
      </c>
      <c r="I18">
        <v>1.06564539774639</v>
      </c>
      <c r="J18">
        <v>1.1499740775034399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23.009911486267999</v>
      </c>
      <c r="E20">
        <v>1.51082011256775E-2</v>
      </c>
      <c r="F20">
        <v>2</v>
      </c>
      <c r="G20">
        <v>6.5659536042517494E-2</v>
      </c>
      <c r="H20">
        <v>1.00782769759691</v>
      </c>
      <c r="I20">
        <v>0.99977472946352397</v>
      </c>
      <c r="J20">
        <v>1.0788908061325699</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t="s">
        <v>5</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21.612775991013901</v>
      </c>
      <c r="E22">
        <v>0.10495285437622499</v>
      </c>
      <c r="F22">
        <v>2</v>
      </c>
      <c r="G22">
        <v>0.48560561780616202</v>
      </c>
      <c r="H22">
        <v>0.94663355305388397</v>
      </c>
      <c r="I22">
        <v>0.93906955193056496</v>
      </c>
      <c r="J22">
        <v>1.0133817909566301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21.622075301785699</v>
      </c>
      <c r="E23">
        <v>0.23679584390755901</v>
      </c>
      <c r="F23">
        <v>2</v>
      </c>
      <c r="G23">
        <v>1.0951577986966099</v>
      </c>
      <c r="H23">
        <v>0.94704086026886602</v>
      </c>
      <c r="I23">
        <v>0.93947360458920603</v>
      </c>
      <c r="J23">
        <v>1.0138178178792501</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21.391497230325601</v>
      </c>
      <c r="E24">
        <v>8.5287249034276397E-2</v>
      </c>
      <c r="F24">
        <v>2</v>
      </c>
      <c r="G24">
        <v>0.398696959431942</v>
      </c>
      <c r="H24">
        <v>0.93694160512767799</v>
      </c>
      <c r="I24">
        <v>0.92945504675373503</v>
      </c>
      <c r="J24">
        <v>1.00300645245776</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t="s">
        <v>5</v>
      </c>
      <c r="E25" t="s">
        <v>5</v>
      </c>
      <c r="F25" t="s">
        <v>5</v>
      </c>
      <c r="G25" t="s">
        <v>5</v>
      </c>
      <c r="H25" t="s">
        <v>5</v>
      </c>
      <c r="I25" t="s">
        <v>5</v>
      </c>
      <c r="J25" t="s">
        <v>5</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t="s">
        <v>5</v>
      </c>
      <c r="E26" t="s">
        <v>5</v>
      </c>
      <c r="F26" t="s">
        <v>5</v>
      </c>
      <c r="G26" t="s">
        <v>5</v>
      </c>
      <c r="H26" t="s">
        <v>5</v>
      </c>
      <c r="I26" t="s">
        <v>5</v>
      </c>
      <c r="J26" t="s">
        <v>5</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21.6907466094986</v>
      </c>
      <c r="E27">
        <v>3.94566921299951E-2</v>
      </c>
      <c r="F27">
        <v>2</v>
      </c>
      <c r="G27">
        <v>0.18190564317742999</v>
      </c>
      <c r="H27">
        <v>0.95004864437027803</v>
      </c>
      <c r="I27">
        <v>0.94245735522777696</v>
      </c>
      <c r="J27">
        <v>1.0170376843520399</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23.270004836977499</v>
      </c>
      <c r="E28">
        <v>9.9699125285111503E-2</v>
      </c>
      <c r="F28">
        <v>2</v>
      </c>
      <c r="G28">
        <v>0.42844479828677701</v>
      </c>
      <c r="H28">
        <v>1.0192197137271</v>
      </c>
      <c r="I28">
        <v>1.0110757185827599</v>
      </c>
      <c r="J28">
        <v>1.0910860866309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22.087463533763</v>
      </c>
      <c r="E29">
        <v>0.108963820336604</v>
      </c>
      <c r="F29">
        <v>2</v>
      </c>
      <c r="G29">
        <v>0.49332880694988701</v>
      </c>
      <c r="H29">
        <v>0.96742473487013303</v>
      </c>
      <c r="I29">
        <v>0.95969460343999502</v>
      </c>
      <c r="J29">
        <v>1.0356389832958199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21.741271412580399</v>
      </c>
      <c r="E30">
        <v>0.155487780123304</v>
      </c>
      <c r="F30">
        <v>2</v>
      </c>
      <c r="G30">
        <v>0.71517335473459198</v>
      </c>
      <c r="H30">
        <v>0.95226161663624098</v>
      </c>
      <c r="I30">
        <v>0.944652644912501</v>
      </c>
      <c r="J30">
        <v>1.01940669587818</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22.223140218861701</v>
      </c>
      <c r="E31">
        <v>1.51199368986703E-2</v>
      </c>
      <c r="F31">
        <v>2</v>
      </c>
      <c r="G31">
        <v>6.8036905449740906E-2</v>
      </c>
      <c r="H31">
        <v>0.97336733578983703</v>
      </c>
      <c r="I31">
        <v>0.965589720473366</v>
      </c>
      <c r="J31">
        <v>1.0420006039498999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21.823873675997699</v>
      </c>
      <c r="E32">
        <v>0.105490987012706</v>
      </c>
      <c r="F32">
        <v>3</v>
      </c>
      <c r="G32">
        <v>0.483374256004453</v>
      </c>
      <c r="H32">
        <v>0.95587957270729695</v>
      </c>
      <c r="I32">
        <v>0.94824169198947195</v>
      </c>
      <c r="J32">
        <v>1.02327975825915</v>
      </c>
    </row>
    <row r="33" spans="1:10" x14ac:dyDescent="0.2">
      <c r="A33">
        <v>32</v>
      </c>
      <c r="B33" s="20" t="s">
        <v>604</v>
      </c>
      <c r="D33">
        <v>21.730907054824701</v>
      </c>
      <c r="E33">
        <v>2.3236966958637899E-2</v>
      </c>
      <c r="F33">
        <v>3</v>
      </c>
      <c r="G33">
        <v>0.10693049719467999</v>
      </c>
      <c r="H33">
        <v>0.95180766066078504</v>
      </c>
      <c r="I33">
        <v>0.94420231623664397</v>
      </c>
      <c r="J33">
        <v>1.0189207309364801</v>
      </c>
    </row>
    <row r="34" spans="1:10" x14ac:dyDescent="0.2">
      <c r="A34">
        <v>33</v>
      </c>
      <c r="B34" s="20" t="s">
        <v>605</v>
      </c>
      <c r="D34">
        <v>21.995061370423301</v>
      </c>
      <c r="E34">
        <v>0.127495556047238</v>
      </c>
      <c r="F34">
        <v>3</v>
      </c>
      <c r="G34">
        <v>0.57965537763255004</v>
      </c>
      <c r="H34">
        <v>0.96337754591909497</v>
      </c>
      <c r="I34">
        <v>0.95567975323468701</v>
      </c>
      <c r="J34">
        <v>1.03130642232298</v>
      </c>
    </row>
    <row r="35" spans="1:10" x14ac:dyDescent="0.2">
      <c r="A35">
        <v>34</v>
      </c>
      <c r="B35" s="20" t="s">
        <v>606</v>
      </c>
      <c r="D35">
        <v>22.081582509873598</v>
      </c>
      <c r="E35">
        <v>6.7936050242510398E-2</v>
      </c>
      <c r="F35">
        <v>2</v>
      </c>
      <c r="G35">
        <v>0.30765933651781302</v>
      </c>
      <c r="H35">
        <v>0.96716714766604805</v>
      </c>
      <c r="I35">
        <v>0.95943907446625099</v>
      </c>
      <c r="J35">
        <v>1.035363233317</v>
      </c>
    </row>
    <row r="36" spans="1:10" x14ac:dyDescent="0.2">
      <c r="A36">
        <v>35</v>
      </c>
      <c r="B36" s="20" t="s">
        <v>607</v>
      </c>
      <c r="D36">
        <v>20.751887619884101</v>
      </c>
      <c r="E36">
        <v>0.190263821011151</v>
      </c>
      <c r="F36">
        <v>3</v>
      </c>
      <c r="G36">
        <v>0.91685067159309397</v>
      </c>
      <c r="H36">
        <v>0.90892688280087497</v>
      </c>
      <c r="I36">
        <v>0.90166417386736797</v>
      </c>
      <c r="J36">
        <v>0.97301637932639695</v>
      </c>
    </row>
    <row r="37" spans="1:10" x14ac:dyDescent="0.2">
      <c r="A37">
        <v>36</v>
      </c>
      <c r="B37" s="20" t="s">
        <v>608</v>
      </c>
      <c r="D37">
        <v>24.141077431820701</v>
      </c>
      <c r="E37">
        <v>0.10902805626539901</v>
      </c>
      <c r="F37">
        <v>2</v>
      </c>
      <c r="G37">
        <v>0.45162879152066399</v>
      </c>
      <c r="H37">
        <v>1.0573724501348201</v>
      </c>
      <c r="I37">
        <v>1.0489235985440599</v>
      </c>
      <c r="J37">
        <v>1.1319290170616101</v>
      </c>
    </row>
    <row r="38" spans="1:10" x14ac:dyDescent="0.2">
      <c r="A38">
        <v>37</v>
      </c>
      <c r="B38" s="20" t="s">
        <v>609</v>
      </c>
      <c r="D38">
        <v>22.4316080605455</v>
      </c>
      <c r="E38">
        <v>9.6965283113189096E-2</v>
      </c>
      <c r="F38">
        <v>2</v>
      </c>
      <c r="G38">
        <v>0.43227076209368798</v>
      </c>
      <c r="H38">
        <v>0.982498169041089</v>
      </c>
      <c r="I38">
        <v>0.97464759451801997</v>
      </c>
      <c r="J38">
        <v>1.0517752629224499</v>
      </c>
    </row>
    <row r="39" spans="1:10" x14ac:dyDescent="0.2">
      <c r="A39">
        <v>38</v>
      </c>
      <c r="B39" s="20" t="s">
        <v>610</v>
      </c>
      <c r="D39">
        <v>21.6872200500679</v>
      </c>
      <c r="E39">
        <v>8.8968415587068306E-2</v>
      </c>
      <c r="F39">
        <v>3</v>
      </c>
      <c r="G39">
        <v>0.41023430103845798</v>
      </c>
      <c r="H39">
        <v>0.94989418205200005</v>
      </c>
      <c r="I39">
        <v>0.94230412712853295</v>
      </c>
      <c r="J39">
        <v>1.0168723307152201</v>
      </c>
    </row>
    <row r="40" spans="1:10" x14ac:dyDescent="0.2">
      <c r="A40">
        <v>39</v>
      </c>
      <c r="B40" s="20" t="s">
        <v>611</v>
      </c>
      <c r="D40">
        <v>22.2831573336668</v>
      </c>
      <c r="E40">
        <v>3.8694445129475903E-2</v>
      </c>
      <c r="F40">
        <v>3</v>
      </c>
      <c r="G40">
        <v>0.17364884405772199</v>
      </c>
      <c r="H40">
        <v>0.97599606865856603</v>
      </c>
      <c r="I40">
        <v>0.96819744865838397</v>
      </c>
      <c r="J40">
        <v>1.0448146918447001</v>
      </c>
    </row>
    <row r="41" spans="1:10" x14ac:dyDescent="0.2">
      <c r="A41">
        <v>40</v>
      </c>
      <c r="B41" s="20" t="s">
        <v>612</v>
      </c>
      <c r="D41">
        <v>25.1727906620286</v>
      </c>
      <c r="E41">
        <v>0.171543754326616</v>
      </c>
      <c r="F41">
        <v>3</v>
      </c>
      <c r="G41">
        <v>0.68146498586419102</v>
      </c>
      <c r="H41">
        <v>1.10256120151273</v>
      </c>
      <c r="I41">
        <v>1.09375127275005</v>
      </c>
      <c r="J41">
        <v>1.18030408009916</v>
      </c>
    </row>
    <row r="42" spans="1:10" x14ac:dyDescent="0.2">
      <c r="A42">
        <v>41</v>
      </c>
      <c r="B42" s="20" t="s">
        <v>613</v>
      </c>
      <c r="D42">
        <v>21.799048314882899</v>
      </c>
      <c r="E42">
        <v>0.239760656999882</v>
      </c>
      <c r="F42">
        <v>3</v>
      </c>
      <c r="G42">
        <v>1.09986754254859</v>
      </c>
      <c r="H42">
        <v>0.95479222882293402</v>
      </c>
      <c r="I42">
        <v>0.94716303644109301</v>
      </c>
      <c r="J42">
        <v>1.0221157444870099</v>
      </c>
    </row>
    <row r="43" spans="1:10" x14ac:dyDescent="0.2">
      <c r="A43">
        <v>42</v>
      </c>
      <c r="B43" s="20" t="s">
        <v>614</v>
      </c>
      <c r="D43">
        <v>21.8355621335999</v>
      </c>
      <c r="E43">
        <v>0.142568623193259</v>
      </c>
      <c r="F43">
        <v>2</v>
      </c>
      <c r="G43">
        <v>0.65291940881099697</v>
      </c>
      <c r="H43">
        <v>0.95639152388628101</v>
      </c>
      <c r="I43">
        <v>0.94874955246273296</v>
      </c>
      <c r="J43">
        <v>1.02382780771394</v>
      </c>
    </row>
    <row r="44" spans="1:10" x14ac:dyDescent="0.2">
      <c r="A44">
        <v>43</v>
      </c>
      <c r="B44" s="20" t="s">
        <v>615</v>
      </c>
      <c r="D44">
        <v>22.174503761658801</v>
      </c>
      <c r="E44">
        <v>1.8879714366698799E-2</v>
      </c>
      <c r="F44">
        <v>2</v>
      </c>
      <c r="G44">
        <v>8.5141541698638301E-2</v>
      </c>
      <c r="H44">
        <v>0.97123707254604597</v>
      </c>
      <c r="I44">
        <v>0.96347647893086297</v>
      </c>
      <c r="J44">
        <v>1.03972013335572</v>
      </c>
    </row>
    <row r="45" spans="1:10" x14ac:dyDescent="0.2">
      <c r="A45">
        <v>44</v>
      </c>
      <c r="B45" s="20" t="s">
        <v>616</v>
      </c>
      <c r="D45">
        <v>24.008946307190801</v>
      </c>
      <c r="E45">
        <v>0.19416141900954401</v>
      </c>
      <c r="F45">
        <v>3</v>
      </c>
      <c r="G45">
        <v>0.80870445760208898</v>
      </c>
      <c r="H45">
        <v>1.0515851437735499</v>
      </c>
      <c r="I45">
        <v>1.04318253520014</v>
      </c>
      <c r="J45">
        <v>1.12573364096673</v>
      </c>
    </row>
    <row r="46" spans="1:10" x14ac:dyDescent="0.2">
      <c r="A46">
        <v>45</v>
      </c>
      <c r="B46" s="20" t="s">
        <v>617</v>
      </c>
      <c r="D46">
        <v>21.999241198006398</v>
      </c>
      <c r="E46">
        <v>1.56889728091563E-2</v>
      </c>
      <c r="F46">
        <v>2</v>
      </c>
      <c r="G46">
        <v>7.1315972528079696E-2</v>
      </c>
      <c r="H46">
        <v>0.96356062120002095</v>
      </c>
      <c r="I46">
        <v>0.95586136566694702</v>
      </c>
      <c r="J46">
        <v>1.03150240645587</v>
      </c>
    </row>
    <row r="47" spans="1:10" x14ac:dyDescent="0.2">
      <c r="A47">
        <v>46</v>
      </c>
      <c r="B47" s="20" t="s">
        <v>618</v>
      </c>
      <c r="D47">
        <v>21.7749216895754</v>
      </c>
      <c r="E47">
        <v>0.17156156515020801</v>
      </c>
      <c r="F47">
        <v>3</v>
      </c>
      <c r="G47">
        <v>0.78788602593387003</v>
      </c>
      <c r="H47">
        <v>0.95373548937180597</v>
      </c>
      <c r="I47">
        <v>0.94611474078362701</v>
      </c>
      <c r="J47">
        <v>1.0209844931024501</v>
      </c>
    </row>
    <row r="48" spans="1:10" x14ac:dyDescent="0.2">
      <c r="A48">
        <v>47</v>
      </c>
      <c r="B48" s="20" t="s">
        <v>619</v>
      </c>
      <c r="D48">
        <v>22.320865945817001</v>
      </c>
      <c r="E48">
        <v>4.5381149250329399E-2</v>
      </c>
      <c r="F48">
        <v>2</v>
      </c>
      <c r="G48">
        <v>0.20331267326496399</v>
      </c>
      <c r="H48">
        <v>0.977647695340637</v>
      </c>
      <c r="I48">
        <v>0.96983587814705596</v>
      </c>
      <c r="J48">
        <v>1.04658277665393</v>
      </c>
    </row>
    <row r="49" spans="1:10" x14ac:dyDescent="0.2">
      <c r="A49">
        <v>48</v>
      </c>
      <c r="B49" s="20" t="s">
        <v>620</v>
      </c>
      <c r="D49">
        <v>22.248922632925201</v>
      </c>
      <c r="E49">
        <v>0.213138399764742</v>
      </c>
      <c r="F49">
        <v>3</v>
      </c>
      <c r="G49">
        <v>0.957971778145015</v>
      </c>
      <c r="H49">
        <v>0.97449659832609603</v>
      </c>
      <c r="I49">
        <v>0.96670995972594298</v>
      </c>
      <c r="J49">
        <v>1.0432094921070501</v>
      </c>
    </row>
    <row r="50" spans="1:10" x14ac:dyDescent="0.2">
      <c r="A50">
        <v>49</v>
      </c>
      <c r="B50" s="20" t="s">
        <v>621</v>
      </c>
      <c r="D50">
        <v>22.613493458149101</v>
      </c>
      <c r="E50">
        <v>0.13525727591862299</v>
      </c>
      <c r="F50">
        <v>2</v>
      </c>
      <c r="G50">
        <v>0.59812640700095299</v>
      </c>
      <c r="H50">
        <v>0.99046469866475695</v>
      </c>
      <c r="I50">
        <v>0.98255046821186498</v>
      </c>
      <c r="J50">
        <v>1.06030352185823</v>
      </c>
    </row>
    <row r="51" spans="1:10" x14ac:dyDescent="0.2">
      <c r="A51">
        <v>50</v>
      </c>
      <c r="B51" s="20" t="s">
        <v>622</v>
      </c>
      <c r="D51">
        <v>23.130429723743401</v>
      </c>
      <c r="E51">
        <v>8.7617497771337996E-2</v>
      </c>
      <c r="F51">
        <v>3</v>
      </c>
      <c r="G51">
        <v>0.37879753561776103</v>
      </c>
      <c r="H51">
        <v>1.0131063627437</v>
      </c>
      <c r="I51">
        <v>1.0050112158506801</v>
      </c>
      <c r="J51">
        <v>1.08454167612663</v>
      </c>
    </row>
    <row r="52" spans="1:10" x14ac:dyDescent="0.2">
      <c r="A52">
        <v>51</v>
      </c>
      <c r="B52" s="20" t="s">
        <v>623</v>
      </c>
      <c r="D52">
        <v>21.865838470901501</v>
      </c>
      <c r="E52">
        <v>0.14264008507221301</v>
      </c>
      <c r="F52">
        <v>3</v>
      </c>
      <c r="G52">
        <v>0.65234216955382296</v>
      </c>
      <c r="H52">
        <v>0.95771761900544194</v>
      </c>
      <c r="I52">
        <v>0.95006505152290399</v>
      </c>
      <c r="J52">
        <v>1.02524740734941</v>
      </c>
    </row>
    <row r="53" spans="1:10" x14ac:dyDescent="0.2">
      <c r="A53">
        <v>52</v>
      </c>
      <c r="B53" s="20" t="s">
        <v>624</v>
      </c>
      <c r="D53" t="s">
        <v>5</v>
      </c>
      <c r="E53" t="s">
        <v>5</v>
      </c>
      <c r="F53" t="s">
        <v>5</v>
      </c>
      <c r="G53" t="s">
        <v>5</v>
      </c>
      <c r="H53" t="s">
        <v>5</v>
      </c>
      <c r="I53" t="s">
        <v>5</v>
      </c>
      <c r="J53" t="s">
        <v>5</v>
      </c>
    </row>
    <row r="54" spans="1:10" x14ac:dyDescent="0.2">
      <c r="A54">
        <v>53</v>
      </c>
      <c r="B54" s="20" t="s">
        <v>625</v>
      </c>
      <c r="D54">
        <v>25.782053132905201</v>
      </c>
      <c r="E54">
        <v>4.3885188681362999E-2</v>
      </c>
      <c r="F54">
        <v>2</v>
      </c>
      <c r="G54">
        <v>0.170216035375992</v>
      </c>
      <c r="H54">
        <v>1.1292467276010101</v>
      </c>
      <c r="I54">
        <v>1.1202235702361301</v>
      </c>
      <c r="J54">
        <v>1.2088712338121399</v>
      </c>
    </row>
    <row r="55" spans="1:10" x14ac:dyDescent="0.2">
      <c r="A55">
        <v>54</v>
      </c>
      <c r="B55" s="20" t="s">
        <v>626</v>
      </c>
      <c r="D55">
        <v>23.402627485997499</v>
      </c>
      <c r="E55">
        <v>0.23007886813299999</v>
      </c>
      <c r="F55">
        <v>3</v>
      </c>
      <c r="G55">
        <v>0.98313263444740595</v>
      </c>
      <c r="H55">
        <v>1.0250285487194</v>
      </c>
      <c r="I55">
        <v>1.0168381385348699</v>
      </c>
      <c r="J55">
        <v>1.0973045093657301</v>
      </c>
    </row>
    <row r="56" spans="1:10" x14ac:dyDescent="0.2">
      <c r="A56">
        <v>55</v>
      </c>
      <c r="B56" s="20" t="s">
        <v>627</v>
      </c>
      <c r="D56">
        <v>21.046223464490399</v>
      </c>
      <c r="E56">
        <v>0.18419857181288599</v>
      </c>
      <c r="F56">
        <v>3</v>
      </c>
      <c r="G56">
        <v>0.87520961717274004</v>
      </c>
      <c r="H56">
        <v>0.92181871060155096</v>
      </c>
      <c r="I56">
        <v>0.91445299052962503</v>
      </c>
      <c r="J56">
        <v>0.98681722496852298</v>
      </c>
    </row>
    <row r="57" spans="1:10" x14ac:dyDescent="0.2">
      <c r="A57">
        <v>56</v>
      </c>
      <c r="B57" s="20" t="s">
        <v>628</v>
      </c>
      <c r="D57">
        <v>21.118845396050499</v>
      </c>
      <c r="E57">
        <v>2.5756387138950302E-3</v>
      </c>
      <c r="F57">
        <v>3</v>
      </c>
      <c r="G57">
        <v>1.2195925797992301E-2</v>
      </c>
      <c r="H57">
        <v>0.92499953092426301</v>
      </c>
      <c r="I57">
        <v>0.91760839475714695</v>
      </c>
      <c r="J57">
        <v>0.99022232864876103</v>
      </c>
    </row>
    <row r="58" spans="1:10" x14ac:dyDescent="0.2">
      <c r="A58">
        <v>57</v>
      </c>
      <c r="B58" s="20" t="s">
        <v>629</v>
      </c>
      <c r="D58">
        <v>22.805586104384901</v>
      </c>
      <c r="E58">
        <v>0.16476459466503901</v>
      </c>
      <c r="F58">
        <v>3</v>
      </c>
      <c r="G58">
        <v>0.72247472137258095</v>
      </c>
      <c r="H58">
        <v>0.99887830292815005</v>
      </c>
      <c r="I58">
        <v>0.99089684423060598</v>
      </c>
      <c r="J58">
        <v>1.06931037918896</v>
      </c>
    </row>
    <row r="59" spans="1:10" x14ac:dyDescent="0.2">
      <c r="A59">
        <v>58</v>
      </c>
      <c r="B59" s="20" t="s">
        <v>630</v>
      </c>
      <c r="D59">
        <v>21.529418819825899</v>
      </c>
      <c r="E59">
        <v>1.95180456344776E-2</v>
      </c>
      <c r="F59">
        <v>2</v>
      </c>
      <c r="G59">
        <v>9.0657559304405999E-2</v>
      </c>
      <c r="H59">
        <v>0.94298253223328399</v>
      </c>
      <c r="I59">
        <v>0.93544770430533597</v>
      </c>
      <c r="J59">
        <v>1.009473332392</v>
      </c>
    </row>
    <row r="60" spans="1:10" x14ac:dyDescent="0.2">
      <c r="A60">
        <v>59</v>
      </c>
      <c r="B60" s="20" t="s">
        <v>631</v>
      </c>
      <c r="D60">
        <v>22.4754064583115</v>
      </c>
      <c r="E60">
        <v>0.14614002263961101</v>
      </c>
      <c r="F60">
        <v>3</v>
      </c>
      <c r="G60">
        <v>0.65022193440940901</v>
      </c>
      <c r="H60">
        <v>0.98441652663256995</v>
      </c>
      <c r="I60">
        <v>0.97655062362370104</v>
      </c>
      <c r="J60">
        <v>1.05382888614918</v>
      </c>
    </row>
    <row r="61" spans="1:10" x14ac:dyDescent="0.2">
      <c r="A61">
        <v>60</v>
      </c>
      <c r="B61" s="20" t="s">
        <v>632</v>
      </c>
      <c r="D61">
        <v>21.954104764368701</v>
      </c>
      <c r="E61">
        <v>8.5423483794249105E-2</v>
      </c>
      <c r="F61">
        <v>3</v>
      </c>
      <c r="G61">
        <v>0.38910028311831002</v>
      </c>
      <c r="H61">
        <v>0.96158365801100598</v>
      </c>
      <c r="I61">
        <v>0.95390019924716196</v>
      </c>
      <c r="J61">
        <v>1.0293860452824599</v>
      </c>
    </row>
    <row r="62" spans="1:10" x14ac:dyDescent="0.2">
      <c r="A62">
        <v>61</v>
      </c>
      <c r="B62" s="20" t="s">
        <v>633</v>
      </c>
      <c r="D62">
        <v>21.650699604503998</v>
      </c>
      <c r="E62">
        <v>0.105572872610708</v>
      </c>
      <c r="F62">
        <v>3</v>
      </c>
      <c r="G62">
        <v>0.48761875846610098</v>
      </c>
      <c r="H62">
        <v>0.94829459673461203</v>
      </c>
      <c r="I62">
        <v>0.94071732317210299</v>
      </c>
      <c r="J62">
        <v>1.0151599567681</v>
      </c>
    </row>
    <row r="63" spans="1:10" x14ac:dyDescent="0.2">
      <c r="A63">
        <v>62</v>
      </c>
      <c r="B63" s="20" t="s">
        <v>634</v>
      </c>
      <c r="D63">
        <v>22.379379478761098</v>
      </c>
      <c r="E63">
        <v>3.3380137583883598E-2</v>
      </c>
      <c r="F63">
        <v>3</v>
      </c>
      <c r="G63">
        <v>0.14915577804810301</v>
      </c>
      <c r="H63">
        <v>0.98021057174372705</v>
      </c>
      <c r="I63">
        <v>0.97237827608735505</v>
      </c>
      <c r="J63">
        <v>1.0493263644667501</v>
      </c>
    </row>
    <row r="64" spans="1:10" x14ac:dyDescent="0.2">
      <c r="A64">
        <v>63</v>
      </c>
      <c r="B64" s="20" t="s">
        <v>635</v>
      </c>
      <c r="D64">
        <v>25.037566363870798</v>
      </c>
      <c r="E64">
        <v>9.3237719326598301E-2</v>
      </c>
      <c r="F64">
        <v>3</v>
      </c>
      <c r="G64">
        <v>0.37239130182053298</v>
      </c>
      <c r="H64">
        <v>1.0966384150147099</v>
      </c>
      <c r="I64">
        <v>1.08787581181278</v>
      </c>
      <c r="J64">
        <v>1.17396367100479</v>
      </c>
    </row>
    <row r="65" spans="1:10" x14ac:dyDescent="0.2">
      <c r="A65">
        <v>64</v>
      </c>
      <c r="B65" s="20" t="s">
        <v>636</v>
      </c>
      <c r="D65">
        <v>25.503039002338301</v>
      </c>
      <c r="E65">
        <v>9.5013809218095602E-2</v>
      </c>
      <c r="F65">
        <v>3</v>
      </c>
      <c r="G65">
        <v>0.37255877313046498</v>
      </c>
      <c r="H65">
        <v>1.1170259865966801</v>
      </c>
      <c r="I65">
        <v>1.1081004781038399</v>
      </c>
      <c r="J65">
        <v>1.1957887940804901</v>
      </c>
    </row>
    <row r="66" spans="1:10" x14ac:dyDescent="0.2">
      <c r="A66">
        <v>65</v>
      </c>
      <c r="B66" s="20" t="s">
        <v>637</v>
      </c>
      <c r="D66">
        <v>24.772095603027399</v>
      </c>
      <c r="E66">
        <v>6.9610971446906506E-2</v>
      </c>
      <c r="F66">
        <v>3</v>
      </c>
      <c r="G66">
        <v>0.28100558209697601</v>
      </c>
      <c r="H66">
        <v>1.08501086982229</v>
      </c>
      <c r="I66">
        <v>1.0763411756078101</v>
      </c>
      <c r="J66">
        <v>1.16151625401486</v>
      </c>
    </row>
    <row r="67" spans="1:10" x14ac:dyDescent="0.2">
      <c r="A67">
        <v>66</v>
      </c>
      <c r="B67" s="20" t="s">
        <v>638</v>
      </c>
      <c r="D67">
        <v>21.747742866048601</v>
      </c>
      <c r="E67">
        <v>7.1835055245016197E-2</v>
      </c>
      <c r="F67">
        <v>3</v>
      </c>
      <c r="G67">
        <v>0.33031039445091598</v>
      </c>
      <c r="H67">
        <v>0.95254506449100196</v>
      </c>
      <c r="I67">
        <v>0.94493382789942004</v>
      </c>
      <c r="J67">
        <v>1.0197101299723701</v>
      </c>
    </row>
    <row r="68" spans="1:10" x14ac:dyDescent="0.2">
      <c r="A68">
        <v>67</v>
      </c>
      <c r="B68" s="20" t="s">
        <v>639</v>
      </c>
      <c r="D68">
        <v>24.201410672210699</v>
      </c>
      <c r="E68">
        <v>7.9422190302444601E-2</v>
      </c>
      <c r="F68">
        <v>3</v>
      </c>
      <c r="G68">
        <v>0.32817173915254999</v>
      </c>
      <c r="H68">
        <v>1.0600150292158901</v>
      </c>
      <c r="I68">
        <v>1.0515450623043401</v>
      </c>
      <c r="J68">
        <v>1.13475792748136</v>
      </c>
    </row>
    <row r="69" spans="1:10" x14ac:dyDescent="0.2">
      <c r="A69">
        <v>68</v>
      </c>
      <c r="B69" s="20" t="s">
        <v>640</v>
      </c>
      <c r="D69">
        <v>22.624636897973399</v>
      </c>
      <c r="E69">
        <v>5.3048257501212899E-2</v>
      </c>
      <c r="F69">
        <v>3</v>
      </c>
      <c r="G69">
        <v>0.23447119942934699</v>
      </c>
      <c r="H69">
        <v>0.99095277821726502</v>
      </c>
      <c r="I69">
        <v>0.98303464780300798</v>
      </c>
      <c r="J69">
        <v>1.0608260164702801</v>
      </c>
    </row>
    <row r="70" spans="1:10" x14ac:dyDescent="0.2">
      <c r="A70">
        <v>69</v>
      </c>
      <c r="B70" s="20" t="s">
        <v>641</v>
      </c>
      <c r="D70">
        <v>21.8389872265283</v>
      </c>
      <c r="E70">
        <v>2.5209939033924201E-2</v>
      </c>
      <c r="F70">
        <v>2</v>
      </c>
      <c r="G70">
        <v>0.11543547680316001</v>
      </c>
      <c r="H70">
        <v>0.95654154200009101</v>
      </c>
      <c r="I70">
        <v>0.94889837186857595</v>
      </c>
      <c r="J70">
        <v>1.02398840378024</v>
      </c>
    </row>
    <row r="71" spans="1:10" x14ac:dyDescent="0.2">
      <c r="A71">
        <v>70</v>
      </c>
      <c r="B71" s="20" t="s">
        <v>642</v>
      </c>
      <c r="D71">
        <v>21.698513679434701</v>
      </c>
      <c r="E71">
        <v>5.6006421273275597E-2</v>
      </c>
      <c r="F71">
        <v>3</v>
      </c>
      <c r="G71">
        <v>0.25811178636791698</v>
      </c>
      <c r="H71">
        <v>0.95038883986452705</v>
      </c>
      <c r="I71">
        <v>0.94279483241662398</v>
      </c>
      <c r="J71">
        <v>1.01740186742808</v>
      </c>
    </row>
    <row r="72" spans="1:10" x14ac:dyDescent="0.2">
      <c r="A72">
        <v>71</v>
      </c>
      <c r="B72" s="20" t="s">
        <v>643</v>
      </c>
      <c r="D72">
        <v>23.6806957964201</v>
      </c>
      <c r="E72">
        <v>0.13051580948246599</v>
      </c>
      <c r="F72">
        <v>3</v>
      </c>
      <c r="G72">
        <v>0.55114854143008896</v>
      </c>
      <c r="H72">
        <v>1.0372078630655299</v>
      </c>
      <c r="I72">
        <v>1.02892013502543</v>
      </c>
      <c r="J72">
        <v>1.1103426013971101</v>
      </c>
    </row>
    <row r="73" spans="1:10" x14ac:dyDescent="0.2">
      <c r="A73">
        <v>72</v>
      </c>
      <c r="B73" s="20" t="s">
        <v>644</v>
      </c>
      <c r="D73">
        <v>22.651944433033101</v>
      </c>
      <c r="E73">
        <v>0.227789336122903</v>
      </c>
      <c r="F73">
        <v>3</v>
      </c>
      <c r="G73">
        <v>1.0056061050137499</v>
      </c>
      <c r="H73">
        <v>0.99214884062727104</v>
      </c>
      <c r="I73">
        <v>0.984221153170181</v>
      </c>
      <c r="J73">
        <v>1.0621064146383301</v>
      </c>
    </row>
    <row r="74" spans="1:10" x14ac:dyDescent="0.2">
      <c r="A74">
        <v>73</v>
      </c>
      <c r="B74" s="20" t="s">
        <v>645</v>
      </c>
      <c r="D74">
        <v>22.026807636706401</v>
      </c>
      <c r="E74">
        <v>0.16257403492128999</v>
      </c>
      <c r="F74">
        <v>3</v>
      </c>
      <c r="G74">
        <v>0.73807352205850496</v>
      </c>
      <c r="H74">
        <v>0.96476802351717095</v>
      </c>
      <c r="I74">
        <v>0.95705912033062601</v>
      </c>
      <c r="J74">
        <v>1.0327949441211699</v>
      </c>
    </row>
    <row r="75" spans="1:10" x14ac:dyDescent="0.2">
      <c r="A75">
        <v>74</v>
      </c>
      <c r="B75" s="20" t="s">
        <v>646</v>
      </c>
      <c r="D75">
        <v>21.899972827706399</v>
      </c>
      <c r="E75">
        <v>5.0785887492622098E-2</v>
      </c>
      <c r="F75">
        <v>3</v>
      </c>
      <c r="G75">
        <v>0.23189931737436301</v>
      </c>
      <c r="H75">
        <v>0.95921269430150302</v>
      </c>
      <c r="I75">
        <v>0.95154818053712997</v>
      </c>
      <c r="J75">
        <v>1.02684790215149</v>
      </c>
    </row>
    <row r="76" spans="1:10" x14ac:dyDescent="0.2">
      <c r="A76">
        <v>75</v>
      </c>
      <c r="B76" s="20" t="s">
        <v>647</v>
      </c>
      <c r="D76">
        <v>21.913294070788101</v>
      </c>
      <c r="E76">
        <v>8.7856574114505495E-2</v>
      </c>
      <c r="F76">
        <v>3</v>
      </c>
      <c r="G76">
        <v>0.40092819377450201</v>
      </c>
      <c r="H76">
        <v>0.95979616102853205</v>
      </c>
      <c r="I76">
        <v>0.95212698511906102</v>
      </c>
      <c r="J76">
        <v>1.0274725097991799</v>
      </c>
    </row>
    <row r="77" spans="1:10" x14ac:dyDescent="0.2">
      <c r="A77">
        <v>76</v>
      </c>
      <c r="B77" s="20" t="s">
        <v>648</v>
      </c>
      <c r="D77">
        <v>23.268257025795901</v>
      </c>
      <c r="E77">
        <v>8.4112888891020907E-2</v>
      </c>
      <c r="F77">
        <v>3</v>
      </c>
      <c r="G77">
        <v>0.361492005171556</v>
      </c>
      <c r="H77">
        <v>1.0191431600854199</v>
      </c>
      <c r="I77">
        <v>1.0109997766369501</v>
      </c>
      <c r="J77">
        <v>1.0910041351024999</v>
      </c>
    </row>
    <row r="78" spans="1:10" x14ac:dyDescent="0.2">
      <c r="A78">
        <v>77</v>
      </c>
      <c r="B78" s="20" t="s">
        <v>649</v>
      </c>
      <c r="D78">
        <v>22.351693592271499</v>
      </c>
      <c r="E78">
        <v>0.11048918663674399</v>
      </c>
      <c r="F78">
        <v>3</v>
      </c>
      <c r="G78">
        <v>0.494321319235277</v>
      </c>
      <c r="H78">
        <v>0.97899793764675003</v>
      </c>
      <c r="I78">
        <v>0.97117533144797497</v>
      </c>
      <c r="J78">
        <v>1.0480282261227201</v>
      </c>
    </row>
    <row r="79" spans="1:10" x14ac:dyDescent="0.2">
      <c r="A79">
        <v>78</v>
      </c>
      <c r="B79" s="20" t="s">
        <v>650</v>
      </c>
      <c r="D79">
        <v>22.098568329913601</v>
      </c>
      <c r="E79">
        <v>0.15636775134199901</v>
      </c>
      <c r="F79">
        <v>3</v>
      </c>
      <c r="G79">
        <v>0.70759222501456298</v>
      </c>
      <c r="H79">
        <v>0.96791112184052197</v>
      </c>
      <c r="I79">
        <v>0.96017710397346401</v>
      </c>
      <c r="J79">
        <v>1.0361596659798</v>
      </c>
    </row>
    <row r="80" spans="1:10" x14ac:dyDescent="0.2">
      <c r="A80">
        <v>79</v>
      </c>
      <c r="B80" s="20" t="s">
        <v>651</v>
      </c>
      <c r="D80">
        <v>22.666191574934</v>
      </c>
      <c r="E80">
        <v>6.9479553057402402E-2</v>
      </c>
      <c r="F80">
        <v>2</v>
      </c>
      <c r="G80">
        <v>0.30653386488729001</v>
      </c>
      <c r="H80">
        <v>0.99277286146402399</v>
      </c>
      <c r="I80">
        <v>0.98484018781740601</v>
      </c>
      <c r="J80">
        <v>1.0627744359134099</v>
      </c>
    </row>
    <row r="81" spans="1:10" x14ac:dyDescent="0.2">
      <c r="A81">
        <v>80</v>
      </c>
      <c r="B81" s="20" t="s">
        <v>652</v>
      </c>
      <c r="D81">
        <v>22.3943273083459</v>
      </c>
      <c r="E81">
        <v>9.2330671346146906E-2</v>
      </c>
      <c r="F81">
        <v>3</v>
      </c>
      <c r="G81">
        <v>0.41229490877244201</v>
      </c>
      <c r="H81">
        <v>0.98086528250537297</v>
      </c>
      <c r="I81">
        <v>0.97302775543403497</v>
      </c>
      <c r="J81">
        <v>1.0500272396491901</v>
      </c>
    </row>
    <row r="82" spans="1:10" x14ac:dyDescent="0.2">
      <c r="A82">
        <v>81</v>
      </c>
      <c r="B82" s="20" t="s">
        <v>653</v>
      </c>
      <c r="D82">
        <v>22.429210500237499</v>
      </c>
      <c r="E82">
        <v>1.6095339023539601E-2</v>
      </c>
      <c r="F82">
        <v>2</v>
      </c>
      <c r="G82">
        <v>7.1760613345570698E-2</v>
      </c>
      <c r="H82">
        <v>0.98239315656911597</v>
      </c>
      <c r="I82">
        <v>0.97454342113996495</v>
      </c>
      <c r="J82">
        <v>1.0516628458983801</v>
      </c>
    </row>
    <row r="83" spans="1:10" x14ac:dyDescent="0.2">
      <c r="A83">
        <v>82</v>
      </c>
      <c r="B83" s="20" t="s">
        <v>654</v>
      </c>
      <c r="D83">
        <v>23.2954808129547</v>
      </c>
      <c r="E83">
        <v>0.123709283238201</v>
      </c>
      <c r="F83">
        <v>3</v>
      </c>
      <c r="G83">
        <v>0.53104412925190803</v>
      </c>
      <c r="H83">
        <v>1.02033555436075</v>
      </c>
      <c r="I83">
        <v>1.0121826431793901</v>
      </c>
      <c r="J83">
        <v>1.0922806064914199</v>
      </c>
    </row>
    <row r="84" spans="1:10" x14ac:dyDescent="0.2">
      <c r="A84">
        <v>83</v>
      </c>
      <c r="B84" s="20" t="s">
        <v>655</v>
      </c>
      <c r="D84">
        <v>23.4852518407796</v>
      </c>
      <c r="E84">
        <v>0.169575864318045</v>
      </c>
      <c r="F84">
        <v>2</v>
      </c>
      <c r="G84">
        <v>0.72205256927922101</v>
      </c>
      <c r="H84">
        <v>1.0286474723860599</v>
      </c>
      <c r="I84">
        <v>1.0204281454759501</v>
      </c>
      <c r="J84">
        <v>1.1011786075686001</v>
      </c>
    </row>
    <row r="85" spans="1:10" x14ac:dyDescent="0.2">
      <c r="A85">
        <v>84</v>
      </c>
      <c r="B85" s="20" t="s">
        <v>656</v>
      </c>
      <c r="D85">
        <v>22.4249900223219</v>
      </c>
      <c r="E85">
        <v>9.9410192422400998E-2</v>
      </c>
      <c r="F85">
        <v>3</v>
      </c>
      <c r="G85">
        <v>0.44330094382850499</v>
      </c>
      <c r="H85">
        <v>0.98220830081497801</v>
      </c>
      <c r="I85">
        <v>0.97436004246122399</v>
      </c>
      <c r="J85">
        <v>1.0514649557490301</v>
      </c>
    </row>
    <row r="86" spans="1:10" x14ac:dyDescent="0.2">
      <c r="A86">
        <v>85</v>
      </c>
      <c r="B86" s="20" t="s">
        <v>657</v>
      </c>
      <c r="D86">
        <v>21.9258049633297</v>
      </c>
      <c r="E86">
        <v>3.9694053678084103E-2</v>
      </c>
      <c r="F86">
        <v>3</v>
      </c>
      <c r="G86">
        <v>0.181038067904331</v>
      </c>
      <c r="H86">
        <v>0.96034413462819901</v>
      </c>
      <c r="I86">
        <v>0.95267058017868</v>
      </c>
      <c r="J86">
        <v>1.02805912165763</v>
      </c>
    </row>
    <row r="87" spans="1:10" x14ac:dyDescent="0.2">
      <c r="A87">
        <v>86</v>
      </c>
      <c r="B87" s="20" t="s">
        <v>658</v>
      </c>
      <c r="D87">
        <v>21.796988027527998</v>
      </c>
      <c r="E87">
        <v>4.80005095744526E-2</v>
      </c>
      <c r="F87">
        <v>3</v>
      </c>
      <c r="G87">
        <v>0.22021624966638301</v>
      </c>
      <c r="H87">
        <v>0.95470198881212098</v>
      </c>
      <c r="I87">
        <v>0.94707351748600499</v>
      </c>
      <c r="J87">
        <v>1.0220191415475901</v>
      </c>
    </row>
    <row r="88" spans="1:10" x14ac:dyDescent="0.2">
      <c r="A88">
        <v>87</v>
      </c>
      <c r="B88" s="20" t="s">
        <v>659</v>
      </c>
      <c r="D88">
        <v>21.327377483871601</v>
      </c>
      <c r="E88">
        <v>4.1724437716034603E-2</v>
      </c>
      <c r="F88">
        <v>3</v>
      </c>
      <c r="G88">
        <v>0.195637920075207</v>
      </c>
      <c r="H88">
        <v>0.93413317813838803</v>
      </c>
      <c r="I88">
        <v>0.92666906027992502</v>
      </c>
      <c r="J88">
        <v>1</v>
      </c>
    </row>
    <row r="89" spans="1:10" x14ac:dyDescent="0.2">
      <c r="A89">
        <v>88</v>
      </c>
      <c r="B89" s="20" t="s">
        <v>660</v>
      </c>
      <c r="D89">
        <v>22.577149120159799</v>
      </c>
      <c r="E89">
        <v>3.4660229650457203E-2</v>
      </c>
      <c r="F89">
        <v>3</v>
      </c>
      <c r="G89">
        <v>0.153519071278614</v>
      </c>
      <c r="H89">
        <v>0.98887282680995803</v>
      </c>
      <c r="I89">
        <v>0.98097131608420796</v>
      </c>
      <c r="J89">
        <v>1.05859940525896</v>
      </c>
    </row>
    <row r="90" spans="1:10" x14ac:dyDescent="0.2">
      <c r="A90">
        <v>89</v>
      </c>
      <c r="B90" s="20" t="s">
        <v>661</v>
      </c>
      <c r="D90">
        <v>22.296374138557901</v>
      </c>
      <c r="E90">
        <v>0.11706746953569699</v>
      </c>
      <c r="F90">
        <v>3</v>
      </c>
      <c r="G90">
        <v>0.52505160170078102</v>
      </c>
      <c r="H90">
        <v>0.97657496102201002</v>
      </c>
      <c r="I90">
        <v>0.96877171542782403</v>
      </c>
      <c r="J90">
        <v>1.0454344025850799</v>
      </c>
    </row>
    <row r="91" spans="1:10" x14ac:dyDescent="0.2">
      <c r="A91">
        <v>90</v>
      </c>
      <c r="B91" s="20" t="s">
        <v>662</v>
      </c>
      <c r="D91">
        <v>24.606707094776699</v>
      </c>
      <c r="E91">
        <v>3.67742216737992E-2</v>
      </c>
      <c r="F91">
        <v>2</v>
      </c>
      <c r="G91">
        <v>0.14944795958336601</v>
      </c>
      <c r="H91">
        <v>1.07776689934554</v>
      </c>
      <c r="I91">
        <v>1.0691550875087099</v>
      </c>
      <c r="J91">
        <v>1.1537615027157</v>
      </c>
    </row>
    <row r="92" spans="1:10" x14ac:dyDescent="0.2">
      <c r="A92">
        <v>91</v>
      </c>
      <c r="B92" s="20" t="s">
        <v>663</v>
      </c>
      <c r="D92">
        <v>24.825734850987601</v>
      </c>
      <c r="E92">
        <v>7.0082022226731405E-2</v>
      </c>
      <c r="F92">
        <v>2</v>
      </c>
      <c r="G92">
        <v>0.28229586212608498</v>
      </c>
      <c r="H92">
        <v>1.08736025390423</v>
      </c>
      <c r="I92">
        <v>1.07867178712059</v>
      </c>
      <c r="J92">
        <v>1.1640312959135</v>
      </c>
    </row>
    <row r="93" spans="1:10" x14ac:dyDescent="0.2">
      <c r="A93">
        <v>92</v>
      </c>
      <c r="B93" s="20" t="s">
        <v>664</v>
      </c>
      <c r="D93">
        <v>22.343924325669999</v>
      </c>
      <c r="E93">
        <v>6.9552924332097504E-2</v>
      </c>
      <c r="F93">
        <v>3</v>
      </c>
      <c r="G93">
        <v>0.31128338656334897</v>
      </c>
      <c r="H93">
        <v>0.97865764593916504</v>
      </c>
      <c r="I93">
        <v>0.97083775881457701</v>
      </c>
      <c r="J93">
        <v>1.04766394004922</v>
      </c>
    </row>
    <row r="94" spans="1:10" x14ac:dyDescent="0.2">
      <c r="A94">
        <v>93</v>
      </c>
      <c r="B94" s="20" t="s">
        <v>665</v>
      </c>
      <c r="D94">
        <v>24.3179889368967</v>
      </c>
      <c r="E94">
        <v>9.7559622354691899E-2</v>
      </c>
      <c r="F94">
        <v>3</v>
      </c>
      <c r="G94">
        <v>0.401182937486531</v>
      </c>
      <c r="H94">
        <v>1.0651211246547401</v>
      </c>
      <c r="I94">
        <v>1.05661035788826</v>
      </c>
      <c r="J94">
        <v>1.14022405967572</v>
      </c>
    </row>
    <row r="95" spans="1:10" x14ac:dyDescent="0.2">
      <c r="A95">
        <v>94</v>
      </c>
      <c r="B95" s="20" t="s">
        <v>666</v>
      </c>
      <c r="D95">
        <v>22.8079542371595</v>
      </c>
      <c r="E95">
        <v>1.00711923835832E-2</v>
      </c>
      <c r="F95">
        <v>3</v>
      </c>
      <c r="G95">
        <v>4.4156491541774798E-2</v>
      </c>
      <c r="H95">
        <v>0.99898202648237999</v>
      </c>
      <c r="I95">
        <v>0.990999738989915</v>
      </c>
      <c r="J95">
        <v>1.06942141641219</v>
      </c>
    </row>
    <row r="96" spans="1:10" x14ac:dyDescent="0.2">
      <c r="A96">
        <v>95</v>
      </c>
      <c r="B96" s="20" t="s">
        <v>667</v>
      </c>
      <c r="D96">
        <v>21.842247226720598</v>
      </c>
      <c r="E96">
        <v>5.8308593731723202E-2</v>
      </c>
      <c r="F96">
        <v>3</v>
      </c>
      <c r="G96">
        <v>0.266953272373877</v>
      </c>
      <c r="H96">
        <v>0.95668432909816004</v>
      </c>
      <c r="I96">
        <v>0.94904001803754301</v>
      </c>
      <c r="J96">
        <v>1.02414125896343</v>
      </c>
    </row>
    <row r="97" spans="1:10" x14ac:dyDescent="0.2">
      <c r="A97">
        <v>96</v>
      </c>
      <c r="B97" s="20" t="s">
        <v>668</v>
      </c>
      <c r="D97">
        <v>21.967598701481901</v>
      </c>
      <c r="E97">
        <v>2.4573871067155799E-2</v>
      </c>
      <c r="F97">
        <v>3</v>
      </c>
      <c r="G97">
        <v>0.111864165952276</v>
      </c>
      <c r="H97">
        <v>0.96217468868839295</v>
      </c>
      <c r="I97">
        <v>0.95448650734029905</v>
      </c>
      <c r="J97">
        <v>1.0300187502234801</v>
      </c>
    </row>
    <row r="98" spans="1:10" x14ac:dyDescent="0.2">
      <c r="A98">
        <v>97</v>
      </c>
      <c r="B98" s="20" t="s">
        <v>669</v>
      </c>
      <c r="D98">
        <v>22.099422346988</v>
      </c>
      <c r="E98">
        <v>1.6447190897196099E-2</v>
      </c>
      <c r="F98">
        <v>3</v>
      </c>
      <c r="G98">
        <v>7.4423623563345198E-2</v>
      </c>
      <c r="H98">
        <v>0.96794852754989602</v>
      </c>
      <c r="I98">
        <v>0.96021421079545299</v>
      </c>
      <c r="J98">
        <v>1.0361997092094499</v>
      </c>
    </row>
    <row r="99" spans="1:10" x14ac:dyDescent="0.2">
      <c r="A99">
        <v>98</v>
      </c>
      <c r="B99" s="20" t="s">
        <v>670</v>
      </c>
      <c r="D99">
        <v>23.7121707626921</v>
      </c>
      <c r="E99">
        <v>2.9706126646709099E-2</v>
      </c>
      <c r="F99">
        <v>3</v>
      </c>
      <c r="G99">
        <v>0.12527797199169799</v>
      </c>
      <c r="H99">
        <v>1.0385864577988799</v>
      </c>
      <c r="I99">
        <v>1.0302877142057401</v>
      </c>
      <c r="J99">
        <v>1.1118184024558999</v>
      </c>
    </row>
    <row r="100" spans="1:10" x14ac:dyDescent="0.2">
      <c r="A100">
        <v>99</v>
      </c>
      <c r="B100" s="20" t="s">
        <v>671</v>
      </c>
      <c r="D100">
        <v>25.02742717153</v>
      </c>
      <c r="E100">
        <v>0.15312009506628099</v>
      </c>
      <c r="F100">
        <v>3</v>
      </c>
      <c r="G100">
        <v>0.61180917246045496</v>
      </c>
      <c r="H100">
        <v>1.0961943212215399</v>
      </c>
      <c r="I100">
        <v>1.0874352665162199</v>
      </c>
      <c r="J100">
        <v>1.17348826363937</v>
      </c>
    </row>
    <row r="101" spans="1:10" x14ac:dyDescent="0.2">
      <c r="A101">
        <v>100</v>
      </c>
      <c r="B101" s="20" t="s">
        <v>672</v>
      </c>
      <c r="D101">
        <v>23.479911263432101</v>
      </c>
      <c r="E101">
        <v>4.77297326080484E-2</v>
      </c>
      <c r="F101">
        <v>3</v>
      </c>
      <c r="G101">
        <v>0.20327901614510399</v>
      </c>
      <c r="H101">
        <v>1.02841355658959</v>
      </c>
      <c r="I101">
        <v>1.0201960987653</v>
      </c>
      <c r="J101">
        <v>1.1009281980960099</v>
      </c>
    </row>
    <row r="102" spans="1:10" x14ac:dyDescent="0.2">
      <c r="A102">
        <v>101</v>
      </c>
      <c r="B102" s="20" t="s">
        <v>673</v>
      </c>
      <c r="D102">
        <v>23.812114057156101</v>
      </c>
      <c r="E102">
        <v>5.7218382762628001E-2</v>
      </c>
      <c r="F102">
        <v>2</v>
      </c>
      <c r="G102">
        <v>0.240291066241691</v>
      </c>
      <c r="H102">
        <v>1.0429639461872999</v>
      </c>
      <c r="I102">
        <v>1.0346302246167001</v>
      </c>
      <c r="J102">
        <v>1.1165045526654001</v>
      </c>
    </row>
    <row r="103" spans="1:10" x14ac:dyDescent="0.2">
      <c r="A103">
        <v>102</v>
      </c>
      <c r="B103" s="20" t="s">
        <v>674</v>
      </c>
      <c r="D103">
        <v>22.7028974746414</v>
      </c>
      <c r="E103">
        <v>0.14371892790420901</v>
      </c>
      <c r="F103">
        <v>3</v>
      </c>
      <c r="G103">
        <v>0.633042227604383</v>
      </c>
      <c r="H103">
        <v>0.99438056962111199</v>
      </c>
      <c r="I103">
        <v>0.98643504970862095</v>
      </c>
      <c r="J103">
        <v>1.06449550545115</v>
      </c>
    </row>
    <row r="104" spans="1:10" x14ac:dyDescent="0.2">
      <c r="A104">
        <v>103</v>
      </c>
      <c r="B104" s="20" t="s">
        <v>675</v>
      </c>
      <c r="D104">
        <v>21.845623513121701</v>
      </c>
      <c r="E104">
        <v>4.36766958862553E-2</v>
      </c>
      <c r="F104">
        <v>3</v>
      </c>
      <c r="G104">
        <v>0.19993339105208199</v>
      </c>
      <c r="H104">
        <v>0.95683220949970205</v>
      </c>
      <c r="I104">
        <v>0.94918671681234101</v>
      </c>
      <c r="J104">
        <v>1.02429956658487</v>
      </c>
    </row>
    <row r="105" spans="1:10" x14ac:dyDescent="0.2">
      <c r="A105">
        <v>104</v>
      </c>
      <c r="B105" s="20" t="s">
        <v>676</v>
      </c>
      <c r="D105">
        <v>24.6154362756008</v>
      </c>
      <c r="E105">
        <v>4.5161375616917999E-2</v>
      </c>
      <c r="F105">
        <v>2</v>
      </c>
      <c r="G105">
        <v>0.183467703400742</v>
      </c>
      <c r="H105">
        <v>1.07814923502802</v>
      </c>
      <c r="I105">
        <v>1.0695343681679199</v>
      </c>
      <c r="J105">
        <v>1.1541707973338799</v>
      </c>
    </row>
    <row r="106" spans="1:10" x14ac:dyDescent="0.2">
      <c r="A106">
        <v>105</v>
      </c>
      <c r="B106" s="20" t="s">
        <v>677</v>
      </c>
      <c r="D106">
        <v>21.9751342088279</v>
      </c>
      <c r="E106">
        <v>6.8886475560635194E-2</v>
      </c>
      <c r="F106">
        <v>3</v>
      </c>
      <c r="G106">
        <v>0.31347465233209798</v>
      </c>
      <c r="H106">
        <v>0.96250474180586199</v>
      </c>
      <c r="I106">
        <v>0.95481392319423197</v>
      </c>
      <c r="J106">
        <v>1.0303720757719099</v>
      </c>
    </row>
    <row r="107" spans="1:10" x14ac:dyDescent="0.2">
      <c r="A107">
        <v>106</v>
      </c>
      <c r="B107" s="20" t="s">
        <v>678</v>
      </c>
      <c r="D107">
        <v>23.729153645452602</v>
      </c>
      <c r="E107">
        <v>4.1832599855811399E-2</v>
      </c>
      <c r="F107">
        <v>3</v>
      </c>
      <c r="G107">
        <v>0.17629200131134101</v>
      </c>
      <c r="H107">
        <v>1.0393303033213299</v>
      </c>
      <c r="I107">
        <v>1.03102561608891</v>
      </c>
      <c r="J107">
        <v>1.11261469739527</v>
      </c>
    </row>
    <row r="108" spans="1:10" x14ac:dyDescent="0.2">
      <c r="A108">
        <v>107</v>
      </c>
      <c r="B108" s="20" t="s">
        <v>679</v>
      </c>
      <c r="D108">
        <v>23.682788271624499</v>
      </c>
      <c r="E108">
        <v>9.09169381376356E-2</v>
      </c>
      <c r="F108">
        <v>3</v>
      </c>
      <c r="G108">
        <v>0.38389456973935598</v>
      </c>
      <c r="H108">
        <v>1.0372995128951601</v>
      </c>
      <c r="I108">
        <v>1.0290110525342799</v>
      </c>
      <c r="J108">
        <v>1.1104407135633101</v>
      </c>
    </row>
    <row r="109" spans="1:10" x14ac:dyDescent="0.2">
      <c r="A109">
        <v>108</v>
      </c>
      <c r="B109" s="20" t="s">
        <v>680</v>
      </c>
      <c r="D109">
        <v>22.7006057781355</v>
      </c>
      <c r="E109">
        <v>7.8883524751044098E-2</v>
      </c>
      <c r="F109">
        <v>3</v>
      </c>
      <c r="G109">
        <v>0.34749524097291801</v>
      </c>
      <c r="H109">
        <v>0.99428019395410705</v>
      </c>
      <c r="I109">
        <v>0.98633547608550698</v>
      </c>
      <c r="J109">
        <v>1.06438805217858</v>
      </c>
    </row>
    <row r="110" spans="1:10" x14ac:dyDescent="0.2">
      <c r="A110">
        <v>109</v>
      </c>
      <c r="B110" s="20" t="s">
        <v>681</v>
      </c>
      <c r="D110">
        <v>22.4405048385076</v>
      </c>
      <c r="E110">
        <v>0.143361816599018</v>
      </c>
      <c r="F110">
        <v>3</v>
      </c>
      <c r="G110">
        <v>0.63885290295702601</v>
      </c>
      <c r="H110">
        <v>0.98288784543141305</v>
      </c>
      <c r="I110">
        <v>0.97503415722972597</v>
      </c>
      <c r="J110">
        <v>1.0521924158503699</v>
      </c>
    </row>
    <row r="111" spans="1:10" x14ac:dyDescent="0.2">
      <c r="A111">
        <v>110</v>
      </c>
      <c r="B111" s="20" t="s">
        <v>682</v>
      </c>
      <c r="D111">
        <v>21.6816513892636</v>
      </c>
      <c r="E111">
        <v>1.9639171301946801E-2</v>
      </c>
      <c r="F111">
        <v>3</v>
      </c>
      <c r="G111">
        <v>9.0579683942671199E-2</v>
      </c>
      <c r="H111">
        <v>0.94965027626381704</v>
      </c>
      <c r="I111">
        <v>0.94206217025041095</v>
      </c>
      <c r="J111">
        <v>1.0166112268449301</v>
      </c>
    </row>
    <row r="112" spans="1:10" x14ac:dyDescent="0.2">
      <c r="A112">
        <v>111</v>
      </c>
      <c r="B112" s="20" t="s">
        <v>683</v>
      </c>
      <c r="D112">
        <v>24.113271622359999</v>
      </c>
      <c r="E112">
        <v>8.0932659954747299E-2</v>
      </c>
      <c r="F112">
        <v>3</v>
      </c>
      <c r="G112">
        <v>0.335635334857255</v>
      </c>
      <c r="H112">
        <v>1.0561545634451901</v>
      </c>
      <c r="I112">
        <v>1.04771544328246</v>
      </c>
      <c r="J112">
        <v>1.1306252557584799</v>
      </c>
    </row>
    <row r="113" spans="1:10" x14ac:dyDescent="0.2">
      <c r="A113">
        <v>112</v>
      </c>
      <c r="B113" s="20" t="s">
        <v>684</v>
      </c>
      <c r="D113">
        <v>21.7177489789057</v>
      </c>
      <c r="E113">
        <v>4.93914305390762E-2</v>
      </c>
      <c r="F113">
        <v>3</v>
      </c>
      <c r="G113">
        <v>0.227424262924531</v>
      </c>
      <c r="H113">
        <v>0.95123134060991499</v>
      </c>
      <c r="I113">
        <v>0.94363060122591802</v>
      </c>
      <c r="J113">
        <v>1.0183037738854399</v>
      </c>
    </row>
    <row r="114" spans="1:10" x14ac:dyDescent="0.2">
      <c r="A114">
        <v>113</v>
      </c>
      <c r="B114" s="20" t="s">
        <v>685</v>
      </c>
      <c r="D114">
        <v>22.403868394845599</v>
      </c>
      <c r="E114">
        <v>0.177647612863405</v>
      </c>
      <c r="F114">
        <v>3</v>
      </c>
      <c r="G114">
        <v>0.79293276380911204</v>
      </c>
      <c r="H114">
        <v>0.98128317942971699</v>
      </c>
      <c r="I114">
        <v>0.97344231318579799</v>
      </c>
      <c r="J114">
        <v>1.05047460297395</v>
      </c>
    </row>
    <row r="115" spans="1:10" x14ac:dyDescent="0.2">
      <c r="A115">
        <v>114</v>
      </c>
      <c r="B115" s="20" t="s">
        <v>686</v>
      </c>
      <c r="D115">
        <v>22.582951481809001</v>
      </c>
      <c r="E115">
        <v>5.5657332685800899E-2</v>
      </c>
      <c r="F115">
        <v>3</v>
      </c>
      <c r="G115">
        <v>0.24645730090078799</v>
      </c>
      <c r="H115">
        <v>0.98912696862988803</v>
      </c>
      <c r="I115">
        <v>0.98122342720386801</v>
      </c>
      <c r="J115">
        <v>1.0588714669155599</v>
      </c>
    </row>
    <row r="116" spans="1:10" x14ac:dyDescent="0.2">
      <c r="A116">
        <v>115</v>
      </c>
      <c r="B116" s="20" t="s">
        <v>687</v>
      </c>
      <c r="D116">
        <v>21.845485915301001</v>
      </c>
      <c r="E116">
        <v>5.7822838164174599E-2</v>
      </c>
      <c r="F116">
        <v>3</v>
      </c>
      <c r="G116">
        <v>0.26469009839545099</v>
      </c>
      <c r="H116">
        <v>0.95682618275358</v>
      </c>
      <c r="I116">
        <v>0.94918073822245996</v>
      </c>
      <c r="J116">
        <v>1.0242931148858401</v>
      </c>
    </row>
    <row r="117" spans="1:10" x14ac:dyDescent="0.2">
      <c r="A117">
        <v>116</v>
      </c>
      <c r="B117" s="20" t="s">
        <v>688</v>
      </c>
      <c r="D117">
        <v>22.428195788690701</v>
      </c>
      <c r="E117">
        <v>2.8951153484583301E-2</v>
      </c>
      <c r="F117">
        <v>3</v>
      </c>
      <c r="G117">
        <v>0.12908373797584599</v>
      </c>
      <c r="H117">
        <v>0.98234871248672595</v>
      </c>
      <c r="I117">
        <v>0.974499332184527</v>
      </c>
      <c r="J117">
        <v>1.05161526801181</v>
      </c>
    </row>
    <row r="118" spans="1:10" x14ac:dyDescent="0.2">
      <c r="A118">
        <v>117</v>
      </c>
      <c r="B118" s="20" t="s">
        <v>689</v>
      </c>
      <c r="D118">
        <v>21.801103633439901</v>
      </c>
      <c r="E118">
        <v>8.1767407812050996E-2</v>
      </c>
      <c r="F118">
        <v>3</v>
      </c>
      <c r="G118">
        <v>0.37506086474737399</v>
      </c>
      <c r="H118">
        <v>0.95488225120178405</v>
      </c>
      <c r="I118">
        <v>0.94725233950318999</v>
      </c>
      <c r="J118">
        <v>1.02221211444898</v>
      </c>
    </row>
    <row r="119" spans="1:10" x14ac:dyDescent="0.2">
      <c r="A119">
        <v>118</v>
      </c>
      <c r="B119" s="20" t="s">
        <v>690</v>
      </c>
      <c r="D119">
        <v>24.860975673219102</v>
      </c>
      <c r="E119">
        <v>0.236326779935424</v>
      </c>
      <c r="F119">
        <v>3</v>
      </c>
      <c r="G119">
        <v>0.95059334372786197</v>
      </c>
      <c r="H119">
        <v>1.08890379207699</v>
      </c>
      <c r="I119">
        <v>1.0802029917727101</v>
      </c>
      <c r="J119">
        <v>1.16568367076635</v>
      </c>
    </row>
    <row r="120" spans="1:10" x14ac:dyDescent="0.2">
      <c r="A120">
        <v>119</v>
      </c>
      <c r="B120" s="20" t="s">
        <v>691</v>
      </c>
      <c r="D120">
        <v>22.702719044874101</v>
      </c>
      <c r="E120">
        <v>2.2415743773299399E-2</v>
      </c>
      <c r="F120">
        <v>3</v>
      </c>
      <c r="G120">
        <v>9.8735943166069803E-2</v>
      </c>
      <c r="H120">
        <v>0.99437275444713003</v>
      </c>
      <c r="I120">
        <v>0.98642729698117404</v>
      </c>
      <c r="J120">
        <v>1.0644871392201201</v>
      </c>
    </row>
    <row r="121" spans="1:10" x14ac:dyDescent="0.2">
      <c r="A121">
        <v>120</v>
      </c>
      <c r="B121" s="20" t="s">
        <v>692</v>
      </c>
      <c r="D121">
        <v>26.310582674070101</v>
      </c>
      <c r="E121">
        <v>7.8333439189065698E-2</v>
      </c>
      <c r="F121">
        <v>3</v>
      </c>
      <c r="G121">
        <v>0.297725976499433</v>
      </c>
      <c r="H121">
        <v>1.1523961739125299</v>
      </c>
      <c r="I121">
        <v>1.14318804271344</v>
      </c>
      <c r="J121">
        <v>1.23365297463164</v>
      </c>
    </row>
    <row r="122" spans="1:10" x14ac:dyDescent="0.2">
      <c r="A122">
        <v>121</v>
      </c>
      <c r="B122" s="20" t="s">
        <v>693</v>
      </c>
      <c r="D122">
        <v>23.544181616448601</v>
      </c>
      <c r="E122">
        <v>4.2781166441727199E-2</v>
      </c>
      <c r="F122">
        <v>3</v>
      </c>
      <c r="G122">
        <v>0.181705897187945</v>
      </c>
      <c r="H122">
        <v>1.03122858010426</v>
      </c>
      <c r="I122">
        <v>1.0229886290554699</v>
      </c>
      <c r="J122">
        <v>1.1039417122078601</v>
      </c>
    </row>
    <row r="123" spans="1:10" x14ac:dyDescent="0.2">
      <c r="A123">
        <v>122</v>
      </c>
      <c r="B123" s="20" t="s">
        <v>1434</v>
      </c>
      <c r="D123" t="s">
        <v>5</v>
      </c>
      <c r="E123" t="s">
        <v>5</v>
      </c>
      <c r="F123" t="s">
        <v>5</v>
      </c>
      <c r="G123" t="s">
        <v>5</v>
      </c>
      <c r="H123" t="s">
        <v>5</v>
      </c>
      <c r="I123" t="s">
        <v>5</v>
      </c>
      <c r="J123" t="s">
        <v>5</v>
      </c>
    </row>
    <row r="124" spans="1:10" x14ac:dyDescent="0.2">
      <c r="A124">
        <v>123</v>
      </c>
      <c r="B124" s="20" t="s">
        <v>1429</v>
      </c>
      <c r="C124">
        <v>9.27</v>
      </c>
      <c r="D124">
        <v>20.887525818266798</v>
      </c>
      <c r="E124">
        <v>0.196095891665093</v>
      </c>
      <c r="F124">
        <v>3</v>
      </c>
      <c r="G124">
        <v>0.93881818924480498</v>
      </c>
      <c r="H124">
        <v>0.91486779801316298</v>
      </c>
      <c r="I124">
        <v>0.90755761866283702</v>
      </c>
      <c r="J124">
        <v>0.97937619541186005</v>
      </c>
    </row>
    <row r="125" spans="1:10" x14ac:dyDescent="0.2">
      <c r="A125">
        <v>124</v>
      </c>
      <c r="B125" s="20" t="s">
        <v>1430</v>
      </c>
      <c r="C125">
        <v>4.78</v>
      </c>
      <c r="D125">
        <v>21.885593168589899</v>
      </c>
      <c r="E125">
        <v>5.2978628545146698E-2</v>
      </c>
      <c r="F125">
        <v>3</v>
      </c>
      <c r="G125">
        <v>0.24207079121429301</v>
      </c>
      <c r="H125">
        <v>0.95858286924770797</v>
      </c>
      <c r="I125">
        <v>0.95092338805100396</v>
      </c>
      <c r="J125">
        <v>1.0261736673972399</v>
      </c>
    </row>
    <row r="126" spans="1:10" x14ac:dyDescent="0.2">
      <c r="A126">
        <v>125</v>
      </c>
      <c r="B126" s="20" t="s">
        <v>1431</v>
      </c>
      <c r="C126">
        <v>2.42</v>
      </c>
      <c r="D126">
        <v>23.0150961093156</v>
      </c>
      <c r="E126">
        <v>5.1574609202986101E-2</v>
      </c>
      <c r="F126">
        <v>3</v>
      </c>
      <c r="G126">
        <v>0.22409034903882399</v>
      </c>
      <c r="H126">
        <v>1.0080547826385899</v>
      </c>
      <c r="I126">
        <v>1</v>
      </c>
      <c r="J126">
        <v>1.07913390320588</v>
      </c>
    </row>
    <row r="127" spans="1:10" x14ac:dyDescent="0.2">
      <c r="A127">
        <v>126</v>
      </c>
      <c r="B127" s="20" t="s">
        <v>1432</v>
      </c>
      <c r="C127">
        <v>0.99299999999999999</v>
      </c>
      <c r="D127">
        <v>24.017082082562901</v>
      </c>
      <c r="E127">
        <v>0.192937587466816</v>
      </c>
      <c r="F127">
        <v>3</v>
      </c>
      <c r="G127">
        <v>0.80333483811047302</v>
      </c>
      <c r="H127">
        <v>1.0519414884629401</v>
      </c>
      <c r="I127">
        <v>1.0435360325452501</v>
      </c>
      <c r="J127">
        <v>1.12611511193654</v>
      </c>
    </row>
    <row r="128" spans="1:10" x14ac:dyDescent="0.2">
      <c r="A128">
        <v>127</v>
      </c>
      <c r="B128" s="20" t="s">
        <v>1433</v>
      </c>
      <c r="C128">
        <v>0.44</v>
      </c>
      <c r="D128">
        <v>25.188466188165101</v>
      </c>
      <c r="E128">
        <v>6.5151110689385505E-2</v>
      </c>
      <c r="F128">
        <v>3</v>
      </c>
      <c r="G128">
        <v>0.258654537369159</v>
      </c>
      <c r="H128">
        <v>1.1032477851801299</v>
      </c>
      <c r="I128">
        <v>1.09443237032453</v>
      </c>
      <c r="J128">
        <v>1.1810390755831699</v>
      </c>
    </row>
    <row r="129" spans="1:10" x14ac:dyDescent="0.2">
      <c r="A129">
        <v>128</v>
      </c>
      <c r="B129" s="20" t="s">
        <v>1428</v>
      </c>
      <c r="D129">
        <v>22.8311957898492</v>
      </c>
      <c r="E129">
        <v>5.9722597775120401E-2</v>
      </c>
      <c r="F129">
        <v>3</v>
      </c>
      <c r="G129">
        <v>0.26158331050567701</v>
      </c>
      <c r="H129">
        <v>1</v>
      </c>
      <c r="I129">
        <v>0.99200957847002402</v>
      </c>
      <c r="J129">
        <v>1.0705111684319799</v>
      </c>
    </row>
    <row r="131" spans="1:10" x14ac:dyDescent="0.2">
      <c r="A131" t="s">
        <v>1640</v>
      </c>
    </row>
    <row r="132" spans="1:10" x14ac:dyDescent="0.2">
      <c r="A132">
        <v>104</v>
      </c>
    </row>
    <row r="133" spans="1:10" x14ac:dyDescent="0.2">
      <c r="A133">
        <v>104</v>
      </c>
    </row>
    <row r="134" spans="1:10" x14ac:dyDescent="0.2">
      <c r="A134">
        <v>90</v>
      </c>
    </row>
    <row r="135" spans="1:10" x14ac:dyDescent="0.2">
      <c r="A135">
        <f>AVERAGE(A132:A134)</f>
        <v>99.333333333333329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1BD4-46B3-AF48-ACCD-61A531E8252C}">
  <dimension ref="A1:BG42"/>
  <sheetViews>
    <sheetView workbookViewId="0">
      <selection activeCell="P4" sqref="P4:Q5"/>
    </sheetView>
  </sheetViews>
  <sheetFormatPr baseColWidth="10" defaultRowHeight="16" x14ac:dyDescent="0.2"/>
  <cols>
    <col min="16" max="16" width="17.1640625" customWidth="1"/>
    <col min="18" max="18" width="17.1640625" customWidth="1"/>
    <col min="21" max="21" width="7.6640625" bestFit="1" customWidth="1"/>
    <col min="22" max="22" width="4.6640625" bestFit="1" customWidth="1"/>
    <col min="23" max="23" width="5" bestFit="1" customWidth="1"/>
    <col min="24" max="28" width="4.83203125" bestFit="1" customWidth="1"/>
    <col min="29" max="33" width="4.5"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9" width="4.1640625" bestFit="1" customWidth="1"/>
  </cols>
  <sheetData>
    <row r="1" spans="1:59" x14ac:dyDescent="0.2">
      <c r="A1" t="s">
        <v>1413</v>
      </c>
      <c r="B1" t="s">
        <v>1412</v>
      </c>
      <c r="C1" t="s">
        <v>1412</v>
      </c>
      <c r="D1" t="s">
        <v>1486</v>
      </c>
      <c r="E1" t="s">
        <v>1487</v>
      </c>
      <c r="F1" t="s">
        <v>1488</v>
      </c>
      <c r="G1" t="s">
        <v>1489</v>
      </c>
      <c r="H1" t="s">
        <v>1620</v>
      </c>
      <c r="J1" t="s">
        <v>1379</v>
      </c>
      <c r="O1">
        <v>0.13</v>
      </c>
      <c r="P1" s="32" t="s">
        <v>1414</v>
      </c>
      <c r="R1" s="32" t="s">
        <v>1559</v>
      </c>
      <c r="S1" s="32" t="s">
        <v>1547</v>
      </c>
      <c r="T1" s="32" t="s">
        <v>1425</v>
      </c>
      <c r="W1" s="32" t="s">
        <v>1619</v>
      </c>
    </row>
    <row r="2" spans="1:59" x14ac:dyDescent="0.2">
      <c r="A2">
        <v>1</v>
      </c>
      <c r="B2" s="20" t="s">
        <v>1553</v>
      </c>
      <c r="C2">
        <v>1</v>
      </c>
      <c r="D2">
        <v>12.560140349180868</v>
      </c>
      <c r="E2">
        <v>9.8916063435581528E-2</v>
      </c>
      <c r="F2">
        <v>0.78753947556033899</v>
      </c>
      <c r="G2">
        <v>0.89901288261729984</v>
      </c>
      <c r="H2">
        <f>IF(E2&lt;0.25,1,0)</f>
        <v>1</v>
      </c>
      <c r="J2">
        <v>10.3</v>
      </c>
      <c r="K2">
        <f>LOG(J2,10)</f>
        <v>1.012837224705172</v>
      </c>
      <c r="P2" s="33" t="s">
        <v>1418</v>
      </c>
      <c r="Q2">
        <f>W2*1.4</f>
        <v>2.2399999999999993</v>
      </c>
      <c r="R2" s="29">
        <f>Q2*63</f>
        <v>141.11999999999995</v>
      </c>
      <c r="S2" s="34">
        <f>R2*1.3</f>
        <v>183.45599999999993</v>
      </c>
      <c r="T2">
        <f>S2/2</f>
        <v>91.727999999999966</v>
      </c>
      <c r="W2" s="33">
        <f>7-SUM(W3:W5)</f>
        <v>1.5999999999999996</v>
      </c>
    </row>
    <row r="3" spans="1:59" x14ac:dyDescent="0.2">
      <c r="A3">
        <v>2</v>
      </c>
      <c r="B3" s="20" t="s">
        <v>1554</v>
      </c>
      <c r="C3">
        <v>2</v>
      </c>
      <c r="D3">
        <v>13.379772836585067</v>
      </c>
      <c r="E3">
        <v>0.13515836660439937</v>
      </c>
      <c r="F3">
        <v>1.0101693672618135</v>
      </c>
      <c r="G3">
        <v>0.95767943766388364</v>
      </c>
      <c r="H3">
        <f t="shared" ref="H3:H22" si="0">IF(E3&lt;0.25,1,0)</f>
        <v>1</v>
      </c>
      <c r="J3">
        <v>4.7300000000000004</v>
      </c>
      <c r="K3">
        <f t="shared" ref="K3:K6" si="1">LOG(J3,10)</f>
        <v>0.67486114073781156</v>
      </c>
      <c r="M3">
        <f>AVERAGE(E2:E6)</f>
        <v>0.22347087916210345</v>
      </c>
      <c r="P3" s="33" t="s">
        <v>1419</v>
      </c>
      <c r="Q3">
        <f t="shared" ref="Q3:Q5" si="2">W3*1.4</f>
        <v>7</v>
      </c>
      <c r="R3" s="29">
        <f>Q3*63</f>
        <v>441</v>
      </c>
      <c r="S3" s="34">
        <f t="shared" ref="S3:S5" si="3">R3*1.3</f>
        <v>573.30000000000007</v>
      </c>
      <c r="T3">
        <f>S3/2</f>
        <v>286.65000000000003</v>
      </c>
      <c r="W3" s="33">
        <v>5</v>
      </c>
    </row>
    <row r="4" spans="1:59" x14ac:dyDescent="0.2">
      <c r="A4">
        <v>3</v>
      </c>
      <c r="B4" s="20" t="s">
        <v>1555</v>
      </c>
      <c r="C4">
        <v>3</v>
      </c>
      <c r="D4">
        <v>14.286086459024498</v>
      </c>
      <c r="E4">
        <v>0.11893614585891191</v>
      </c>
      <c r="F4">
        <v>0.83253133179647076</v>
      </c>
      <c r="G4">
        <v>1.0225503387535946</v>
      </c>
      <c r="H4">
        <f t="shared" si="0"/>
        <v>1</v>
      </c>
      <c r="J4">
        <v>1.79</v>
      </c>
      <c r="K4">
        <f t="shared" si="1"/>
        <v>0.25285303097989315</v>
      </c>
      <c r="M4">
        <f>AVERAGE(E18:E22)</f>
        <v>6.9717146580608888E-2</v>
      </c>
      <c r="P4" s="33" t="s">
        <v>1519</v>
      </c>
      <c r="Q4">
        <f t="shared" si="2"/>
        <v>0.27999999999999997</v>
      </c>
      <c r="R4" s="29">
        <f t="shared" ref="R4:R5" si="4">Q4*63</f>
        <v>17.639999999999997</v>
      </c>
      <c r="S4" s="34">
        <f t="shared" si="3"/>
        <v>22.931999999999999</v>
      </c>
      <c r="T4">
        <f>S4/2</f>
        <v>11.465999999999999</v>
      </c>
      <c r="W4" s="33">
        <v>0.2</v>
      </c>
    </row>
    <row r="5" spans="1:59" x14ac:dyDescent="0.2">
      <c r="A5">
        <v>4</v>
      </c>
      <c r="B5" s="20" t="s">
        <v>1556</v>
      </c>
      <c r="C5">
        <v>4</v>
      </c>
      <c r="D5">
        <v>15.485201563626168</v>
      </c>
      <c r="E5">
        <v>0.44939924899372446</v>
      </c>
      <c r="F5">
        <v>2.9021207579844295</v>
      </c>
      <c r="G5">
        <v>1.1083789916832729</v>
      </c>
      <c r="H5">
        <f t="shared" si="0"/>
        <v>0</v>
      </c>
      <c r="J5">
        <v>0.76</v>
      </c>
      <c r="K5">
        <f t="shared" si="1"/>
        <v>-0.11918640771920865</v>
      </c>
      <c r="M5">
        <f>AVERAGE(E7:E15)</f>
        <v>0.22322005843261217</v>
      </c>
      <c r="P5" s="33" t="s">
        <v>1520</v>
      </c>
      <c r="Q5">
        <f t="shared" si="2"/>
        <v>0.27999999999999997</v>
      </c>
      <c r="R5" s="29">
        <f t="shared" si="4"/>
        <v>17.639999999999997</v>
      </c>
      <c r="S5" s="34">
        <f t="shared" si="3"/>
        <v>22.931999999999999</v>
      </c>
      <c r="T5">
        <f>S5/2</f>
        <v>11.465999999999999</v>
      </c>
      <c r="W5" s="33">
        <v>0.2</v>
      </c>
    </row>
    <row r="6" spans="1:59" x14ac:dyDescent="0.2">
      <c r="A6">
        <v>5</v>
      </c>
      <c r="B6" s="20" t="s">
        <v>1557</v>
      </c>
      <c r="C6">
        <v>5</v>
      </c>
      <c r="D6">
        <v>16.349590440003301</v>
      </c>
      <c r="E6">
        <v>0.3149445709178999</v>
      </c>
      <c r="F6">
        <v>1.9263147420947651</v>
      </c>
      <c r="G6">
        <v>1.1702490595209156</v>
      </c>
      <c r="H6">
        <f t="shared" si="0"/>
        <v>0</v>
      </c>
      <c r="J6">
        <v>0.3</v>
      </c>
      <c r="K6">
        <f t="shared" si="1"/>
        <v>-0.52287874528033762</v>
      </c>
      <c r="P6" s="33" t="s">
        <v>1422</v>
      </c>
      <c r="Q6">
        <f>SUM(Q2:Q5)</f>
        <v>9.7999999999999972</v>
      </c>
      <c r="R6" s="33"/>
      <c r="S6" s="29">
        <f>SUM(S2:S5)</f>
        <v>802.62</v>
      </c>
      <c r="T6">
        <f>S6/2</f>
        <v>401.31</v>
      </c>
      <c r="W6" s="33">
        <f>SUM(W2:W5)</f>
        <v>7</v>
      </c>
    </row>
    <row r="7" spans="1:59" ht="34" x14ac:dyDescent="0.2">
      <c r="A7">
        <v>6</v>
      </c>
      <c r="B7" s="67" t="s">
        <v>1219</v>
      </c>
      <c r="C7">
        <v>6</v>
      </c>
      <c r="D7">
        <v>13.732053980175401</v>
      </c>
      <c r="E7">
        <v>0.18237399251412298</v>
      </c>
      <c r="F7">
        <v>1.3280896854717541</v>
      </c>
      <c r="G7">
        <v>0.98289454494662343</v>
      </c>
      <c r="H7">
        <f t="shared" si="0"/>
        <v>1</v>
      </c>
      <c r="I7" s="67" t="s">
        <v>1219</v>
      </c>
      <c r="J7">
        <v>14.324954286270701</v>
      </c>
      <c r="P7" s="33" t="s">
        <v>1423</v>
      </c>
      <c r="Q7">
        <f>W7*1.4</f>
        <v>4.1999999999999993</v>
      </c>
      <c r="S7">
        <f>S6/12</f>
        <v>66.885000000000005</v>
      </c>
      <c r="T7" s="65" t="s">
        <v>1457</v>
      </c>
      <c r="W7" s="33">
        <v>3</v>
      </c>
    </row>
    <row r="8" spans="1:59" ht="34" x14ac:dyDescent="0.2">
      <c r="A8">
        <v>7</v>
      </c>
      <c r="B8" s="67" t="s">
        <v>1223</v>
      </c>
      <c r="C8">
        <v>7</v>
      </c>
      <c r="D8">
        <v>12.680336837814266</v>
      </c>
      <c r="E8">
        <v>0.30092870712821357</v>
      </c>
      <c r="F8">
        <v>2.3731917454338318</v>
      </c>
      <c r="G8">
        <v>0.90761614569579219</v>
      </c>
      <c r="H8">
        <f t="shared" si="0"/>
        <v>0</v>
      </c>
      <c r="I8" s="67" t="s">
        <v>1223</v>
      </c>
      <c r="J8">
        <v>13.4359786028632</v>
      </c>
      <c r="P8" s="33"/>
      <c r="Q8" s="33">
        <f>Q7*3.1</f>
        <v>13.019999999999998</v>
      </c>
      <c r="S8">
        <f>Q8*3.1</f>
        <v>40.361999999999995</v>
      </c>
      <c r="T8" s="65" t="s">
        <v>1457</v>
      </c>
    </row>
    <row r="9" spans="1:59" x14ac:dyDescent="0.2">
      <c r="A9">
        <v>8</v>
      </c>
      <c r="B9" s="67" t="s">
        <v>1228</v>
      </c>
      <c r="C9">
        <v>8</v>
      </c>
      <c r="D9">
        <v>13.277383937316934</v>
      </c>
      <c r="E9">
        <v>0.11928069686882374</v>
      </c>
      <c r="F9">
        <v>0.89837499188057479</v>
      </c>
      <c r="G9">
        <v>0.95035078233679082</v>
      </c>
      <c r="H9">
        <f t="shared" si="0"/>
        <v>1</v>
      </c>
      <c r="I9" s="67" t="s">
        <v>1228</v>
      </c>
      <c r="J9">
        <v>14.477045093244664</v>
      </c>
    </row>
    <row r="10" spans="1:59" x14ac:dyDescent="0.2">
      <c r="A10">
        <v>9</v>
      </c>
      <c r="B10" s="67" t="s">
        <v>1229</v>
      </c>
      <c r="C10">
        <v>9</v>
      </c>
      <c r="D10">
        <v>14.612047004262834</v>
      </c>
      <c r="E10">
        <v>0.11274412907997104</v>
      </c>
      <c r="F10">
        <v>0.77158339996497227</v>
      </c>
      <c r="G10">
        <v>1.0458815055437281</v>
      </c>
      <c r="H10">
        <f t="shared" si="0"/>
        <v>1</v>
      </c>
      <c r="I10" s="67" t="s">
        <v>1229</v>
      </c>
      <c r="J10">
        <v>15.302316380875601</v>
      </c>
      <c r="P10" s="1" t="s">
        <v>1452</v>
      </c>
    </row>
    <row r="11" spans="1:59" x14ac:dyDescent="0.2">
      <c r="A11">
        <v>10</v>
      </c>
      <c r="B11" s="67" t="s">
        <v>1235</v>
      </c>
      <c r="C11">
        <v>10</v>
      </c>
      <c r="D11">
        <v>15.415985903857733</v>
      </c>
      <c r="E11">
        <v>0.40216321366997415</v>
      </c>
      <c r="F11">
        <v>2.608741446561234</v>
      </c>
      <c r="G11">
        <v>1.1034247660073839</v>
      </c>
      <c r="H11">
        <f t="shared" si="0"/>
        <v>0</v>
      </c>
      <c r="I11" s="67" t="s">
        <v>1235</v>
      </c>
      <c r="J11">
        <v>16.176378822185569</v>
      </c>
      <c r="P11" t="s">
        <v>1453</v>
      </c>
      <c r="U11" t="s">
        <v>1426</v>
      </c>
    </row>
    <row r="12" spans="1:59" x14ac:dyDescent="0.2">
      <c r="A12">
        <v>11</v>
      </c>
      <c r="B12" s="67" t="s">
        <v>1236</v>
      </c>
      <c r="C12">
        <v>11</v>
      </c>
      <c r="D12">
        <v>13.879684003499433</v>
      </c>
      <c r="E12">
        <v>0.44544331894999689</v>
      </c>
      <c r="F12">
        <v>3.2093188781364828</v>
      </c>
      <c r="G12">
        <v>0.99346140878250833</v>
      </c>
      <c r="H12">
        <f t="shared" si="0"/>
        <v>0</v>
      </c>
      <c r="I12" s="67" t="s">
        <v>1236</v>
      </c>
      <c r="J12">
        <v>14.235568591642533</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67" t="s">
        <v>1239</v>
      </c>
      <c r="C13">
        <v>12</v>
      </c>
      <c r="D13">
        <v>16.036124690638697</v>
      </c>
      <c r="E13">
        <v>0.22328462465942672</v>
      </c>
      <c r="F13">
        <v>1.392385186364709</v>
      </c>
      <c r="G13">
        <v>1.1478122284741636</v>
      </c>
      <c r="H13">
        <f t="shared" si="0"/>
        <v>1</v>
      </c>
      <c r="I13" s="67" t="s">
        <v>1239</v>
      </c>
      <c r="J13">
        <v>16.342692058653501</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67" t="s">
        <v>1243</v>
      </c>
      <c r="C14">
        <v>13</v>
      </c>
      <c r="D14">
        <v>13.686106464675866</v>
      </c>
      <c r="E14">
        <v>0.19672816939738946</v>
      </c>
      <c r="F14">
        <v>1.4374297752625926</v>
      </c>
      <c r="G14">
        <v>0.97960577529835802</v>
      </c>
      <c r="H14">
        <f t="shared" si="0"/>
        <v>1</v>
      </c>
      <c r="I14" s="67" t="s">
        <v>1243</v>
      </c>
      <c r="J14">
        <v>14.528930622459166</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1428</v>
      </c>
      <c r="AM14" s="43">
        <v>7</v>
      </c>
      <c r="AN14" s="42" t="s">
        <v>1429</v>
      </c>
      <c r="AO14" s="43">
        <v>8</v>
      </c>
      <c r="AP14" s="42" t="s">
        <v>1430</v>
      </c>
      <c r="AQ14" s="43">
        <v>9</v>
      </c>
      <c r="AR14" s="42" t="s">
        <v>1431</v>
      </c>
      <c r="AS14" s="43">
        <v>10</v>
      </c>
      <c r="AT14" s="42" t="s">
        <v>1432</v>
      </c>
      <c r="AU14" s="43">
        <v>11</v>
      </c>
      <c r="AV14" s="42" t="s">
        <v>1433</v>
      </c>
      <c r="AW14" s="43">
        <v>12</v>
      </c>
      <c r="AX14" s="42">
        <v>1</v>
      </c>
      <c r="AY14" s="43">
        <v>13</v>
      </c>
      <c r="AZ14" s="42">
        <v>2</v>
      </c>
      <c r="BA14" s="43">
        <v>14</v>
      </c>
      <c r="BB14" s="42">
        <v>3</v>
      </c>
      <c r="BC14" s="43">
        <v>15</v>
      </c>
      <c r="BD14" s="42">
        <v>4</v>
      </c>
      <c r="BE14" s="43">
        <v>16</v>
      </c>
      <c r="BF14" s="42">
        <v>5</v>
      </c>
      <c r="BG14" s="43">
        <v>17</v>
      </c>
    </row>
    <row r="15" spans="1:59" x14ac:dyDescent="0.2">
      <c r="A15">
        <v>14</v>
      </c>
      <c r="B15" s="67" t="s">
        <v>1244</v>
      </c>
      <c r="C15">
        <v>14</v>
      </c>
      <c r="D15">
        <v>13.730159890741001</v>
      </c>
      <c r="E15">
        <v>2.6033673625590975E-2</v>
      </c>
      <c r="F15">
        <v>0.1896093988180495</v>
      </c>
      <c r="G15">
        <v>0.98275897235308429</v>
      </c>
      <c r="H15">
        <f t="shared" si="0"/>
        <v>1</v>
      </c>
      <c r="I15" s="67" t="s">
        <v>1244</v>
      </c>
      <c r="J15">
        <v>14.013904129538467</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1428</v>
      </c>
      <c r="AM15" s="43">
        <v>7</v>
      </c>
      <c r="AN15" s="42" t="s">
        <v>1429</v>
      </c>
      <c r="AO15" s="43">
        <v>8</v>
      </c>
      <c r="AP15" s="42" t="s">
        <v>1430</v>
      </c>
      <c r="AQ15" s="43">
        <v>9</v>
      </c>
      <c r="AR15" s="42" t="s">
        <v>1431</v>
      </c>
      <c r="AS15" s="43">
        <v>10</v>
      </c>
      <c r="AT15" s="42" t="s">
        <v>1432</v>
      </c>
      <c r="AU15" s="43">
        <v>11</v>
      </c>
      <c r="AV15" s="42" t="s">
        <v>1433</v>
      </c>
      <c r="AW15" s="43">
        <v>12</v>
      </c>
      <c r="AX15" s="42">
        <v>1</v>
      </c>
      <c r="AY15" s="43">
        <v>13</v>
      </c>
      <c r="AZ15" s="42">
        <v>2</v>
      </c>
      <c r="BA15" s="43">
        <v>14</v>
      </c>
      <c r="BB15" s="42">
        <v>3</v>
      </c>
      <c r="BC15" s="43">
        <v>15</v>
      </c>
      <c r="BD15" s="42">
        <v>4</v>
      </c>
      <c r="BE15" s="43">
        <v>16</v>
      </c>
      <c r="BF15" s="42">
        <v>5</v>
      </c>
      <c r="BG15" s="43">
        <v>17</v>
      </c>
    </row>
    <row r="16" spans="1:59" x14ac:dyDescent="0.2">
      <c r="C16" t="s">
        <v>1428</v>
      </c>
      <c r="D16">
        <v>13.971034889527367</v>
      </c>
      <c r="E16">
        <v>8.1865145695022581E-2</v>
      </c>
      <c r="F16">
        <v>0.58596336164322638</v>
      </c>
      <c r="G16">
        <v>1</v>
      </c>
      <c r="H16">
        <f t="shared" si="0"/>
        <v>1</v>
      </c>
      <c r="I16">
        <f t="shared" ref="I16:I22" si="5">IF(E16&gt;$O$1,1,0)</f>
        <v>0</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1428</v>
      </c>
      <c r="AM16" s="43">
        <v>7</v>
      </c>
      <c r="AN16" s="42" t="s">
        <v>1429</v>
      </c>
      <c r="AO16" s="43">
        <v>8</v>
      </c>
      <c r="AP16" s="42" t="s">
        <v>1430</v>
      </c>
      <c r="AQ16" s="43">
        <v>9</v>
      </c>
      <c r="AR16" s="42" t="s">
        <v>1431</v>
      </c>
      <c r="AS16" s="43">
        <v>10</v>
      </c>
      <c r="AT16" s="42" t="s">
        <v>1432</v>
      </c>
      <c r="AU16" s="43">
        <v>11</v>
      </c>
      <c r="AV16" s="42" t="s">
        <v>1433</v>
      </c>
      <c r="AW16" s="43">
        <v>12</v>
      </c>
      <c r="AX16" s="42">
        <v>1</v>
      </c>
      <c r="AY16" s="43">
        <v>13</v>
      </c>
      <c r="AZ16" s="42">
        <v>2</v>
      </c>
      <c r="BA16" s="43">
        <v>14</v>
      </c>
      <c r="BB16" s="42">
        <v>3</v>
      </c>
      <c r="BC16" s="43">
        <v>15</v>
      </c>
      <c r="BD16" s="42">
        <v>4</v>
      </c>
      <c r="BE16" s="43">
        <v>16</v>
      </c>
      <c r="BF16" s="42">
        <v>5</v>
      </c>
      <c r="BG16" s="43">
        <v>17</v>
      </c>
    </row>
    <row r="17" spans="2:59" x14ac:dyDescent="0.2">
      <c r="C17" t="s">
        <v>1434</v>
      </c>
      <c r="D17" t="e">
        <v>#DIV/0!</v>
      </c>
      <c r="H17">
        <f t="shared" si="0"/>
        <v>1</v>
      </c>
      <c r="I17">
        <f t="shared" si="5"/>
        <v>0</v>
      </c>
      <c r="J17" t="s">
        <v>1379</v>
      </c>
      <c r="U17" s="38" t="s">
        <v>111</v>
      </c>
      <c r="V17" s="87">
        <v>42</v>
      </c>
      <c r="W17" s="87">
        <v>43</v>
      </c>
      <c r="X17" s="87">
        <v>44</v>
      </c>
      <c r="Y17" s="87">
        <v>45</v>
      </c>
      <c r="Z17" s="87">
        <v>46</v>
      </c>
      <c r="AA17" s="87">
        <v>47</v>
      </c>
      <c r="AB17" s="87">
        <v>48</v>
      </c>
      <c r="AC17" s="87">
        <v>49</v>
      </c>
      <c r="AD17" s="87">
        <v>50</v>
      </c>
      <c r="AE17" s="87">
        <v>51</v>
      </c>
      <c r="AF17" s="87">
        <v>52</v>
      </c>
      <c r="AG17" s="87">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2:59" x14ac:dyDescent="0.2">
      <c r="C18" t="s">
        <v>1621</v>
      </c>
      <c r="D18">
        <v>12.312339994730868</v>
      </c>
      <c r="E18">
        <v>7.9715127901005434E-2</v>
      </c>
      <c r="F18">
        <v>0.64744092459369984</v>
      </c>
      <c r="G18">
        <v>0.88127616114967622</v>
      </c>
      <c r="H18">
        <f t="shared" si="0"/>
        <v>1</v>
      </c>
      <c r="I18">
        <f t="shared" si="5"/>
        <v>0</v>
      </c>
      <c r="J18">
        <v>9.27</v>
      </c>
      <c r="K18">
        <f>LOG(J18,10)</f>
        <v>0.96707973414449688</v>
      </c>
      <c r="P18" s="1" t="s">
        <v>1460</v>
      </c>
      <c r="U18" s="38" t="s">
        <v>112</v>
      </c>
      <c r="V18" s="87">
        <v>54</v>
      </c>
      <c r="W18" s="87">
        <v>55</v>
      </c>
      <c r="X18" s="87">
        <v>56</v>
      </c>
      <c r="Y18" s="87">
        <v>57</v>
      </c>
      <c r="Z18" s="87">
        <v>58</v>
      </c>
      <c r="AA18" s="87">
        <v>59</v>
      </c>
      <c r="AB18" s="87">
        <v>60</v>
      </c>
      <c r="AC18" s="87">
        <v>61</v>
      </c>
      <c r="AD18" s="87">
        <v>62</v>
      </c>
      <c r="AE18" s="87">
        <v>63</v>
      </c>
      <c r="AF18" s="87">
        <v>64</v>
      </c>
      <c r="AG18" s="87">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2:59" x14ac:dyDescent="0.2">
      <c r="C19" t="s">
        <v>1622</v>
      </c>
      <c r="D19">
        <v>13.298138166761801</v>
      </c>
      <c r="E19">
        <v>5.1171741996183816E-2</v>
      </c>
      <c r="F19">
        <v>0.38480380752912968</v>
      </c>
      <c r="G19">
        <v>0.9518363007403291</v>
      </c>
      <c r="H19">
        <f t="shared" si="0"/>
        <v>1</v>
      </c>
      <c r="I19">
        <f t="shared" si="5"/>
        <v>0</v>
      </c>
      <c r="J19">
        <v>4.78</v>
      </c>
      <c r="K19">
        <f t="shared" ref="K19:K22" si="6">LOG(J19,10)</f>
        <v>0.67942789661211878</v>
      </c>
      <c r="P19" s="1"/>
      <c r="U19" s="38" t="s">
        <v>1435</v>
      </c>
      <c r="V19" s="87">
        <v>66</v>
      </c>
      <c r="W19" s="87">
        <v>67</v>
      </c>
      <c r="X19" s="87">
        <v>68</v>
      </c>
      <c r="Y19" s="87">
        <v>69</v>
      </c>
      <c r="Z19" s="87">
        <v>70</v>
      </c>
      <c r="AA19" s="87">
        <v>71</v>
      </c>
      <c r="AB19" s="87">
        <v>72</v>
      </c>
      <c r="AC19" s="87">
        <v>73</v>
      </c>
      <c r="AD19" s="87">
        <v>74</v>
      </c>
      <c r="AE19" s="87">
        <v>75</v>
      </c>
      <c r="AF19" s="87">
        <v>76</v>
      </c>
      <c r="AG19" s="87">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2:59" x14ac:dyDescent="0.2">
      <c r="C20" t="s">
        <v>1623</v>
      </c>
      <c r="D20">
        <v>14.109140290215166</v>
      </c>
      <c r="E20">
        <v>3.2536792355966557E-2</v>
      </c>
      <c r="F20">
        <v>0.23060790159221226</v>
      </c>
      <c r="G20">
        <v>1.0098851231694599</v>
      </c>
      <c r="H20">
        <f t="shared" si="0"/>
        <v>1</v>
      </c>
      <c r="I20">
        <f t="shared" si="5"/>
        <v>0</v>
      </c>
      <c r="J20">
        <v>2.42</v>
      </c>
      <c r="K20">
        <f t="shared" si="6"/>
        <v>0.38381536598043126</v>
      </c>
      <c r="U20" s="38" t="s">
        <v>1437</v>
      </c>
      <c r="V20" s="87">
        <v>78</v>
      </c>
      <c r="W20" s="87">
        <v>79</v>
      </c>
      <c r="X20" s="87">
        <v>80</v>
      </c>
      <c r="Y20" s="87">
        <v>81</v>
      </c>
      <c r="Z20" s="87">
        <v>82</v>
      </c>
      <c r="AA20" s="87">
        <v>83</v>
      </c>
      <c r="AB20" s="87">
        <v>84</v>
      </c>
      <c r="AC20" s="87">
        <v>85</v>
      </c>
      <c r="AD20" s="87">
        <v>86</v>
      </c>
      <c r="AE20" s="87">
        <v>87</v>
      </c>
      <c r="AF20" s="87">
        <v>88</v>
      </c>
      <c r="AG20" s="87">
        <v>89</v>
      </c>
      <c r="AI20" s="40" t="s">
        <v>1435</v>
      </c>
      <c r="AJ20" s="88">
        <v>42</v>
      </c>
      <c r="AK20" s="88">
        <v>54</v>
      </c>
      <c r="AL20" s="88">
        <v>43</v>
      </c>
      <c r="AM20" s="88">
        <v>55</v>
      </c>
      <c r="AN20" s="88">
        <v>44</v>
      </c>
      <c r="AO20" s="88">
        <v>56</v>
      </c>
      <c r="AP20" s="88">
        <v>45</v>
      </c>
      <c r="AQ20" s="88">
        <v>57</v>
      </c>
      <c r="AR20" s="88">
        <v>46</v>
      </c>
      <c r="AS20" s="88">
        <v>58</v>
      </c>
      <c r="AT20" s="88">
        <v>47</v>
      </c>
      <c r="AU20" s="88">
        <v>59</v>
      </c>
      <c r="AV20" s="88">
        <v>48</v>
      </c>
      <c r="AW20" s="88">
        <v>60</v>
      </c>
      <c r="AX20" s="88">
        <v>49</v>
      </c>
      <c r="AY20" s="88">
        <v>61</v>
      </c>
      <c r="AZ20" s="88">
        <v>50</v>
      </c>
      <c r="BA20" s="88">
        <v>62</v>
      </c>
      <c r="BB20" s="88">
        <v>51</v>
      </c>
      <c r="BC20" s="88">
        <v>63</v>
      </c>
      <c r="BD20" s="88">
        <v>52</v>
      </c>
      <c r="BE20" s="88">
        <v>64</v>
      </c>
      <c r="BF20" s="88">
        <v>53</v>
      </c>
      <c r="BG20" s="88">
        <v>65</v>
      </c>
    </row>
    <row r="21" spans="2:59" x14ac:dyDescent="0.2">
      <c r="C21" t="s">
        <v>1624</v>
      </c>
      <c r="D21">
        <v>15.4211077138508</v>
      </c>
      <c r="E21">
        <v>0.12718562729319063</v>
      </c>
      <c r="F21">
        <v>0.82475026861368805</v>
      </c>
      <c r="G21">
        <v>1.10379136805466</v>
      </c>
      <c r="H21">
        <f t="shared" si="0"/>
        <v>1</v>
      </c>
      <c r="I21">
        <f t="shared" si="5"/>
        <v>0</v>
      </c>
      <c r="J21">
        <v>0.99299999999999999</v>
      </c>
      <c r="K21">
        <f t="shared" si="6"/>
        <v>-3.0507515046188267E-3</v>
      </c>
      <c r="AI21" s="40" t="s">
        <v>1437</v>
      </c>
      <c r="AJ21" s="88">
        <v>42</v>
      </c>
      <c r="AK21" s="88">
        <v>54</v>
      </c>
      <c r="AL21" s="88">
        <v>43</v>
      </c>
      <c r="AM21" s="88">
        <v>55</v>
      </c>
      <c r="AN21" s="88">
        <v>44</v>
      </c>
      <c r="AO21" s="88">
        <v>56</v>
      </c>
      <c r="AP21" s="88">
        <v>45</v>
      </c>
      <c r="AQ21" s="88">
        <v>57</v>
      </c>
      <c r="AR21" s="88">
        <v>46</v>
      </c>
      <c r="AS21" s="88">
        <v>58</v>
      </c>
      <c r="AT21" s="88">
        <v>47</v>
      </c>
      <c r="AU21" s="88">
        <v>59</v>
      </c>
      <c r="AV21" s="88">
        <v>48</v>
      </c>
      <c r="AW21" s="88">
        <v>60</v>
      </c>
      <c r="AX21" s="88">
        <v>49</v>
      </c>
      <c r="AY21" s="88">
        <v>61</v>
      </c>
      <c r="AZ21" s="88">
        <v>50</v>
      </c>
      <c r="BA21" s="88">
        <v>62</v>
      </c>
      <c r="BB21" s="88">
        <v>51</v>
      </c>
      <c r="BC21" s="88">
        <v>63</v>
      </c>
      <c r="BD21" s="88">
        <v>52</v>
      </c>
      <c r="BE21" s="88">
        <v>64</v>
      </c>
      <c r="BF21" s="88">
        <v>53</v>
      </c>
      <c r="BG21" s="88">
        <v>65</v>
      </c>
    </row>
    <row r="22" spans="2:59" x14ac:dyDescent="0.2">
      <c r="C22" t="s">
        <v>1625</v>
      </c>
      <c r="D22">
        <v>17.552890475897932</v>
      </c>
      <c r="E22">
        <v>5.7976443356697972E-2</v>
      </c>
      <c r="F22">
        <v>0.33029570506524875</v>
      </c>
      <c r="G22">
        <v>1.2563772558506392</v>
      </c>
      <c r="H22">
        <f t="shared" si="0"/>
        <v>1</v>
      </c>
      <c r="I22">
        <f t="shared" si="5"/>
        <v>0</v>
      </c>
      <c r="J22">
        <v>0.44</v>
      </c>
      <c r="K22">
        <f t="shared" si="6"/>
        <v>-0.35654732351381252</v>
      </c>
      <c r="U22" s="54" t="s">
        <v>1438</v>
      </c>
      <c r="AI22" s="40" t="s">
        <v>1439</v>
      </c>
      <c r="AJ22" s="88">
        <v>42</v>
      </c>
      <c r="AK22" s="88">
        <v>54</v>
      </c>
      <c r="AL22" s="88">
        <v>43</v>
      </c>
      <c r="AM22" s="88">
        <v>55</v>
      </c>
      <c r="AN22" s="88">
        <v>44</v>
      </c>
      <c r="AO22" s="88">
        <v>56</v>
      </c>
      <c r="AP22" s="88">
        <v>45</v>
      </c>
      <c r="AQ22" s="88">
        <v>57</v>
      </c>
      <c r="AR22" s="88">
        <v>46</v>
      </c>
      <c r="AS22" s="88">
        <v>58</v>
      </c>
      <c r="AT22" s="88">
        <v>47</v>
      </c>
      <c r="AU22" s="88">
        <v>59</v>
      </c>
      <c r="AV22" s="88">
        <v>48</v>
      </c>
      <c r="AW22" s="88">
        <v>60</v>
      </c>
      <c r="AX22" s="88">
        <v>49</v>
      </c>
      <c r="AY22" s="88">
        <v>61</v>
      </c>
      <c r="AZ22" s="88">
        <v>50</v>
      </c>
      <c r="BA22" s="88">
        <v>62</v>
      </c>
      <c r="BB22" s="88">
        <v>51</v>
      </c>
      <c r="BC22" s="88">
        <v>63</v>
      </c>
      <c r="BD22" s="88">
        <v>52</v>
      </c>
      <c r="BE22" s="88">
        <v>64</v>
      </c>
      <c r="BF22" s="88">
        <v>53</v>
      </c>
      <c r="BG22" s="88">
        <v>65</v>
      </c>
    </row>
    <row r="23" spans="2:59" x14ac:dyDescent="0.2">
      <c r="B23" s="20"/>
      <c r="E23">
        <f>AVERAGE(E2:E22)</f>
        <v>0.17783929001510471</v>
      </c>
      <c r="H23">
        <f>SUM(H2:H22)</f>
        <v>16</v>
      </c>
      <c r="P23" s="96" t="s">
        <v>1558</v>
      </c>
      <c r="Q23" s="96"/>
      <c r="R23" s="96"/>
      <c r="S23" s="96"/>
      <c r="U23" s="36"/>
      <c r="V23" s="37">
        <v>1</v>
      </c>
      <c r="W23" s="37">
        <v>2</v>
      </c>
      <c r="X23" s="37">
        <v>3</v>
      </c>
      <c r="Y23" s="37">
        <v>4</v>
      </c>
      <c r="Z23" s="37">
        <v>5</v>
      </c>
      <c r="AA23" s="37">
        <v>6</v>
      </c>
      <c r="AB23" s="37">
        <v>7</v>
      </c>
      <c r="AC23" s="37">
        <v>8</v>
      </c>
      <c r="AD23" s="37">
        <v>9</v>
      </c>
      <c r="AE23" s="37">
        <v>10</v>
      </c>
      <c r="AF23" s="37">
        <v>11</v>
      </c>
      <c r="AG23" s="37">
        <v>12</v>
      </c>
      <c r="AI23" s="40" t="s">
        <v>1440</v>
      </c>
      <c r="AJ23" s="88">
        <v>66</v>
      </c>
      <c r="AK23" s="88">
        <v>78</v>
      </c>
      <c r="AL23" s="88">
        <v>67</v>
      </c>
      <c r="AM23" s="88">
        <v>79</v>
      </c>
      <c r="AN23" s="88">
        <v>68</v>
      </c>
      <c r="AO23" s="88">
        <v>80</v>
      </c>
      <c r="AP23" s="88">
        <v>69</v>
      </c>
      <c r="AQ23" s="88">
        <v>81</v>
      </c>
      <c r="AR23" s="88">
        <v>70</v>
      </c>
      <c r="AS23" s="88">
        <v>82</v>
      </c>
      <c r="AT23" s="88">
        <v>71</v>
      </c>
      <c r="AU23" s="88">
        <v>83</v>
      </c>
      <c r="AV23" s="88">
        <v>72</v>
      </c>
      <c r="AW23" s="88">
        <v>84</v>
      </c>
      <c r="AX23" s="88">
        <v>73</v>
      </c>
      <c r="AY23" s="88">
        <v>85</v>
      </c>
      <c r="AZ23" s="88">
        <v>74</v>
      </c>
      <c r="BA23" s="88">
        <v>86</v>
      </c>
      <c r="BB23" s="88">
        <v>75</v>
      </c>
      <c r="BC23" s="88">
        <v>87</v>
      </c>
      <c r="BD23" s="88">
        <v>76</v>
      </c>
      <c r="BE23" s="88">
        <v>88</v>
      </c>
      <c r="BF23" s="88">
        <v>77</v>
      </c>
      <c r="BG23" s="88">
        <v>89</v>
      </c>
    </row>
    <row r="24" spans="2:59" x14ac:dyDescent="0.2">
      <c r="B24" s="20"/>
      <c r="D24">
        <v>12.560140349180868</v>
      </c>
      <c r="K24">
        <v>1.012837224705172</v>
      </c>
      <c r="P24" s="96"/>
      <c r="Q24" s="96"/>
      <c r="R24" s="96"/>
      <c r="S24" s="96"/>
      <c r="U24" s="38" t="s">
        <v>107</v>
      </c>
      <c r="V24" s="87">
        <v>90</v>
      </c>
      <c r="W24" s="87">
        <v>91</v>
      </c>
      <c r="X24" s="87">
        <v>92</v>
      </c>
      <c r="Y24" s="87">
        <v>93</v>
      </c>
      <c r="Z24" s="87">
        <v>94</v>
      </c>
      <c r="AA24" s="87">
        <v>95</v>
      </c>
      <c r="AB24" s="87">
        <v>96</v>
      </c>
      <c r="AC24" s="87">
        <v>97</v>
      </c>
      <c r="AD24" s="87">
        <v>98</v>
      </c>
      <c r="AE24" s="87">
        <v>99</v>
      </c>
      <c r="AF24" s="87">
        <v>100</v>
      </c>
      <c r="AG24" s="87">
        <v>101</v>
      </c>
      <c r="AI24" s="40" t="s">
        <v>1441</v>
      </c>
      <c r="AJ24" s="88">
        <v>66</v>
      </c>
      <c r="AK24" s="88">
        <v>78</v>
      </c>
      <c r="AL24" s="88">
        <v>67</v>
      </c>
      <c r="AM24" s="88">
        <v>79</v>
      </c>
      <c r="AN24" s="88">
        <v>68</v>
      </c>
      <c r="AO24" s="88">
        <v>80</v>
      </c>
      <c r="AP24" s="88">
        <v>69</v>
      </c>
      <c r="AQ24" s="88">
        <v>81</v>
      </c>
      <c r="AR24" s="88">
        <v>70</v>
      </c>
      <c r="AS24" s="88">
        <v>82</v>
      </c>
      <c r="AT24" s="88">
        <v>71</v>
      </c>
      <c r="AU24" s="88">
        <v>83</v>
      </c>
      <c r="AV24" s="88">
        <v>72</v>
      </c>
      <c r="AW24" s="88">
        <v>84</v>
      </c>
      <c r="AX24" s="88">
        <v>73</v>
      </c>
      <c r="AY24" s="88">
        <v>85</v>
      </c>
      <c r="AZ24" s="88">
        <v>74</v>
      </c>
      <c r="BA24" s="88">
        <v>86</v>
      </c>
      <c r="BB24" s="88">
        <v>75</v>
      </c>
      <c r="BC24" s="88">
        <v>87</v>
      </c>
      <c r="BD24" s="88">
        <v>76</v>
      </c>
      <c r="BE24" s="88">
        <v>88</v>
      </c>
      <c r="BF24" s="88">
        <v>77</v>
      </c>
      <c r="BG24" s="88">
        <v>89</v>
      </c>
    </row>
    <row r="25" spans="2:59" x14ac:dyDescent="0.2">
      <c r="B25" s="20"/>
      <c r="D25">
        <v>13.379772836585067</v>
      </c>
      <c r="K25">
        <v>0.67486114073781156</v>
      </c>
      <c r="P25" s="96"/>
      <c r="Q25" s="96"/>
      <c r="R25" s="96"/>
      <c r="S25" s="96"/>
      <c r="U25" s="38" t="s">
        <v>108</v>
      </c>
      <c r="V25" s="87">
        <v>102</v>
      </c>
      <c r="W25" s="87">
        <v>103</v>
      </c>
      <c r="X25" s="87">
        <v>104</v>
      </c>
      <c r="Y25" s="87">
        <v>105</v>
      </c>
      <c r="Z25" s="87">
        <v>106</v>
      </c>
      <c r="AA25" s="87">
        <v>107</v>
      </c>
      <c r="AB25" s="87">
        <v>108</v>
      </c>
      <c r="AC25" s="87">
        <v>109</v>
      </c>
      <c r="AD25" s="87">
        <v>110</v>
      </c>
      <c r="AE25" s="87">
        <v>111</v>
      </c>
      <c r="AF25" s="87">
        <v>112</v>
      </c>
      <c r="AG25" s="87">
        <v>113</v>
      </c>
      <c r="AH25" t="s">
        <v>1436</v>
      </c>
      <c r="AI25" s="40" t="s">
        <v>1442</v>
      </c>
      <c r="AJ25" s="88">
        <v>66</v>
      </c>
      <c r="AK25" s="88">
        <v>78</v>
      </c>
      <c r="AL25" s="88">
        <v>67</v>
      </c>
      <c r="AM25" s="88">
        <v>79</v>
      </c>
      <c r="AN25" s="88">
        <v>68</v>
      </c>
      <c r="AO25" s="88">
        <v>80</v>
      </c>
      <c r="AP25" s="88">
        <v>69</v>
      </c>
      <c r="AQ25" s="88">
        <v>81</v>
      </c>
      <c r="AR25" s="88">
        <v>70</v>
      </c>
      <c r="AS25" s="88">
        <v>82</v>
      </c>
      <c r="AT25" s="88">
        <v>71</v>
      </c>
      <c r="AU25" s="88">
        <v>83</v>
      </c>
      <c r="AV25" s="88">
        <v>72</v>
      </c>
      <c r="AW25" s="88">
        <v>84</v>
      </c>
      <c r="AX25" s="88">
        <v>73</v>
      </c>
      <c r="AY25" s="88">
        <v>85</v>
      </c>
      <c r="AZ25" s="88">
        <v>74</v>
      </c>
      <c r="BA25" s="88">
        <v>86</v>
      </c>
      <c r="BB25" s="88">
        <v>75</v>
      </c>
      <c r="BC25" s="88">
        <v>87</v>
      </c>
      <c r="BD25" s="88">
        <v>76</v>
      </c>
      <c r="BE25" s="88">
        <v>88</v>
      </c>
      <c r="BF25" s="88">
        <v>77</v>
      </c>
      <c r="BG25" s="88">
        <v>89</v>
      </c>
    </row>
    <row r="26" spans="2:59" x14ac:dyDescent="0.2">
      <c r="B26" s="20"/>
      <c r="D26">
        <v>14.286086459024498</v>
      </c>
      <c r="K26">
        <v>0.25285303097989315</v>
      </c>
      <c r="P26" s="96"/>
      <c r="Q26" s="96"/>
      <c r="R26" s="96"/>
      <c r="S26" s="96"/>
      <c r="U26" s="38" t="s">
        <v>109</v>
      </c>
      <c r="V26" s="87">
        <v>114</v>
      </c>
      <c r="W26" s="87">
        <v>114</v>
      </c>
      <c r="X26" s="87">
        <v>114</v>
      </c>
      <c r="Y26" s="87">
        <v>115</v>
      </c>
      <c r="Z26" s="87">
        <v>115</v>
      </c>
      <c r="AA26" s="87">
        <v>115</v>
      </c>
      <c r="AB26" s="87">
        <v>116</v>
      </c>
      <c r="AC26" s="87">
        <v>116</v>
      </c>
      <c r="AD26" s="87">
        <v>116</v>
      </c>
      <c r="AE26" s="87">
        <v>117</v>
      </c>
      <c r="AF26" s="87">
        <v>117</v>
      </c>
      <c r="AG26" s="87">
        <v>117</v>
      </c>
      <c r="AI26" s="40" t="s">
        <v>1443</v>
      </c>
      <c r="AJ26" s="88">
        <v>90</v>
      </c>
      <c r="AK26" s="88">
        <v>102</v>
      </c>
      <c r="AL26" s="88">
        <v>91</v>
      </c>
      <c r="AM26" s="88">
        <v>103</v>
      </c>
      <c r="AN26" s="88">
        <v>92</v>
      </c>
      <c r="AO26" s="88">
        <v>104</v>
      </c>
      <c r="AP26" s="88">
        <v>93</v>
      </c>
      <c r="AQ26" s="88">
        <v>105</v>
      </c>
      <c r="AR26" s="88">
        <v>94</v>
      </c>
      <c r="AS26" s="88">
        <v>106</v>
      </c>
      <c r="AT26" s="88">
        <v>95</v>
      </c>
      <c r="AU26" s="88">
        <v>107</v>
      </c>
      <c r="AV26" s="88">
        <v>96</v>
      </c>
      <c r="AW26" s="88">
        <v>108</v>
      </c>
      <c r="AX26" s="88">
        <v>97</v>
      </c>
      <c r="AY26" s="88">
        <v>109</v>
      </c>
      <c r="AZ26" s="88">
        <v>98</v>
      </c>
      <c r="BA26" s="88">
        <v>110</v>
      </c>
      <c r="BB26" s="88">
        <v>99</v>
      </c>
      <c r="BC26" s="88">
        <v>111</v>
      </c>
      <c r="BD26" s="88">
        <v>100</v>
      </c>
      <c r="BE26" s="88">
        <v>112</v>
      </c>
      <c r="BF26" s="88">
        <v>101</v>
      </c>
      <c r="BG26" s="88">
        <v>113</v>
      </c>
    </row>
    <row r="27" spans="2:59" x14ac:dyDescent="0.2">
      <c r="B27" s="20"/>
      <c r="D27">
        <v>15.485201563626168</v>
      </c>
      <c r="K27">
        <v>-0.11918640771920865</v>
      </c>
      <c r="U27" s="38" t="s">
        <v>110</v>
      </c>
      <c r="V27" s="87">
        <v>118</v>
      </c>
      <c r="W27" s="87">
        <v>118</v>
      </c>
      <c r="X27" s="87">
        <v>118</v>
      </c>
      <c r="Y27" s="87">
        <v>119</v>
      </c>
      <c r="Z27" s="87">
        <v>119</v>
      </c>
      <c r="AA27" s="87">
        <v>119</v>
      </c>
      <c r="AB27" s="87">
        <v>120</v>
      </c>
      <c r="AC27" s="87">
        <v>120</v>
      </c>
      <c r="AD27" s="87">
        <v>120</v>
      </c>
      <c r="AE27" s="87">
        <v>121</v>
      </c>
      <c r="AF27" s="87">
        <v>121</v>
      </c>
      <c r="AG27" s="87">
        <v>121</v>
      </c>
      <c r="AI27" s="40" t="s">
        <v>1444</v>
      </c>
      <c r="AJ27" s="88">
        <v>90</v>
      </c>
      <c r="AK27" s="88">
        <v>102</v>
      </c>
      <c r="AL27" s="88">
        <v>91</v>
      </c>
      <c r="AM27" s="88">
        <v>103</v>
      </c>
      <c r="AN27" s="88">
        <v>92</v>
      </c>
      <c r="AO27" s="88">
        <v>104</v>
      </c>
      <c r="AP27" s="88">
        <v>93</v>
      </c>
      <c r="AQ27" s="88">
        <v>105</v>
      </c>
      <c r="AR27" s="88">
        <v>94</v>
      </c>
      <c r="AS27" s="88">
        <v>106</v>
      </c>
      <c r="AT27" s="88">
        <v>95</v>
      </c>
      <c r="AU27" s="88">
        <v>107</v>
      </c>
      <c r="AV27" s="88">
        <v>96</v>
      </c>
      <c r="AW27" s="88">
        <v>108</v>
      </c>
      <c r="AX27" s="88">
        <v>97</v>
      </c>
      <c r="AY27" s="88">
        <v>199</v>
      </c>
      <c r="AZ27" s="88">
        <v>98</v>
      </c>
      <c r="BA27" s="88">
        <v>110</v>
      </c>
      <c r="BB27" s="88">
        <v>99</v>
      </c>
      <c r="BC27" s="88">
        <v>111</v>
      </c>
      <c r="BD27" s="88">
        <v>100</v>
      </c>
      <c r="BE27" s="88">
        <v>112</v>
      </c>
      <c r="BF27" s="88">
        <v>101</v>
      </c>
      <c r="BG27" s="88">
        <v>113</v>
      </c>
    </row>
    <row r="28" spans="2:59" x14ac:dyDescent="0.2">
      <c r="B28" s="20"/>
      <c r="D28">
        <v>16.349590440003301</v>
      </c>
      <c r="K28">
        <v>-0.52287874528033762</v>
      </c>
      <c r="T28" t="s">
        <v>1448</v>
      </c>
      <c r="U28" s="38" t="s">
        <v>111</v>
      </c>
      <c r="V28" s="10" t="s">
        <v>1445</v>
      </c>
      <c r="W28" s="10" t="s">
        <v>1445</v>
      </c>
      <c r="X28" s="10" t="s">
        <v>1445</v>
      </c>
      <c r="Y28" s="10" t="s">
        <v>1445</v>
      </c>
      <c r="Z28" s="10" t="s">
        <v>1445</v>
      </c>
      <c r="AA28" s="10" t="s">
        <v>1445</v>
      </c>
      <c r="AB28" s="10" t="s">
        <v>1445</v>
      </c>
      <c r="AC28" s="10" t="s">
        <v>1445</v>
      </c>
      <c r="AD28" s="10" t="s">
        <v>1445</v>
      </c>
      <c r="AE28" s="10" t="s">
        <v>1445</v>
      </c>
      <c r="AF28" s="10" t="s">
        <v>1445</v>
      </c>
      <c r="AG28" s="10" t="s">
        <v>1445</v>
      </c>
      <c r="AI28" s="40" t="s">
        <v>1446</v>
      </c>
      <c r="AJ28" s="88">
        <v>90</v>
      </c>
      <c r="AK28" s="88">
        <v>102</v>
      </c>
      <c r="AL28" s="88">
        <v>91</v>
      </c>
      <c r="AM28" s="88">
        <v>103</v>
      </c>
      <c r="AN28" s="88">
        <v>92</v>
      </c>
      <c r="AO28" s="88">
        <v>104</v>
      </c>
      <c r="AP28" s="88">
        <v>93</v>
      </c>
      <c r="AQ28" s="88">
        <v>105</v>
      </c>
      <c r="AR28" s="88">
        <v>94</v>
      </c>
      <c r="AS28" s="88">
        <v>106</v>
      </c>
      <c r="AT28" s="88">
        <v>95</v>
      </c>
      <c r="AU28" s="88">
        <v>107</v>
      </c>
      <c r="AV28" s="88">
        <v>96</v>
      </c>
      <c r="AW28" s="88">
        <v>108</v>
      </c>
      <c r="AX28" s="88">
        <v>97</v>
      </c>
      <c r="AY28" s="88">
        <v>109</v>
      </c>
      <c r="AZ28" s="88">
        <v>98</v>
      </c>
      <c r="BA28" s="88">
        <v>110</v>
      </c>
      <c r="BB28" s="88">
        <v>99</v>
      </c>
      <c r="BC28" s="88">
        <v>111</v>
      </c>
      <c r="BD28" s="88">
        <v>100</v>
      </c>
      <c r="BE28" s="88">
        <v>112</v>
      </c>
      <c r="BF28" s="88">
        <v>101</v>
      </c>
      <c r="BG28" s="88">
        <v>113</v>
      </c>
    </row>
    <row r="29" spans="2:59" x14ac:dyDescent="0.2">
      <c r="B29" s="20"/>
      <c r="T29" t="s">
        <v>1449</v>
      </c>
      <c r="U29" s="38" t="s">
        <v>112</v>
      </c>
      <c r="V29" s="10" t="s">
        <v>1445</v>
      </c>
      <c r="W29" s="10" t="s">
        <v>1445</v>
      </c>
      <c r="X29" s="10" t="s">
        <v>1445</v>
      </c>
      <c r="Y29" s="10" t="s">
        <v>1445</v>
      </c>
      <c r="Z29" s="10" t="s">
        <v>1445</v>
      </c>
      <c r="AA29" s="10" t="s">
        <v>1445</v>
      </c>
      <c r="AB29" s="10" t="s">
        <v>1445</v>
      </c>
      <c r="AC29" s="10" t="s">
        <v>1445</v>
      </c>
      <c r="AD29" s="10" t="s">
        <v>1445</v>
      </c>
      <c r="AE29" s="10" t="s">
        <v>1445</v>
      </c>
      <c r="AF29" s="10" t="s">
        <v>1445</v>
      </c>
      <c r="AG29" s="10" t="s">
        <v>1445</v>
      </c>
      <c r="AI29" s="40" t="s">
        <v>1447</v>
      </c>
      <c r="AJ29" s="88">
        <v>114</v>
      </c>
      <c r="AK29" s="88">
        <v>118</v>
      </c>
      <c r="AL29" s="88">
        <v>114</v>
      </c>
      <c r="AM29" s="88">
        <v>118</v>
      </c>
      <c r="AN29" s="88">
        <v>114</v>
      </c>
      <c r="AO29" s="88">
        <v>118</v>
      </c>
      <c r="AP29" s="88">
        <v>115</v>
      </c>
      <c r="AQ29" s="88">
        <v>119</v>
      </c>
      <c r="AR29" s="88">
        <v>115</v>
      </c>
      <c r="AS29" s="88">
        <v>119</v>
      </c>
      <c r="AT29" s="88">
        <v>115</v>
      </c>
      <c r="AU29" s="88">
        <v>119</v>
      </c>
      <c r="AV29" s="88">
        <v>116</v>
      </c>
      <c r="AW29" s="88">
        <v>120</v>
      </c>
      <c r="AX29" s="88">
        <v>116</v>
      </c>
      <c r="AY29" s="88">
        <v>120</v>
      </c>
      <c r="AZ29" s="88">
        <v>116</v>
      </c>
      <c r="BA29" s="88">
        <v>120</v>
      </c>
      <c r="BB29" s="88">
        <v>117</v>
      </c>
      <c r="BC29" s="88">
        <v>121</v>
      </c>
      <c r="BD29" s="88">
        <v>117</v>
      </c>
      <c r="BE29" s="88">
        <v>121</v>
      </c>
      <c r="BF29" s="88">
        <v>117</v>
      </c>
      <c r="BG29" s="88">
        <v>121</v>
      </c>
    </row>
    <row r="30" spans="2:59" x14ac:dyDescent="0.2">
      <c r="B30" s="20"/>
      <c r="T30" t="s">
        <v>1450</v>
      </c>
      <c r="U30" s="38" t="s">
        <v>1435</v>
      </c>
      <c r="V30" s="10" t="s">
        <v>1445</v>
      </c>
      <c r="W30" s="10" t="s">
        <v>1445</v>
      </c>
      <c r="X30" s="10" t="s">
        <v>1445</v>
      </c>
      <c r="Y30" s="10" t="s">
        <v>1445</v>
      </c>
      <c r="Z30" s="10" t="s">
        <v>1445</v>
      </c>
      <c r="AA30" s="10" t="s">
        <v>1445</v>
      </c>
      <c r="AB30" s="10" t="s">
        <v>1445</v>
      </c>
      <c r="AC30" s="10" t="s">
        <v>1445</v>
      </c>
      <c r="AD30" s="10" t="s">
        <v>1445</v>
      </c>
      <c r="AE30" s="10" t="s">
        <v>1445</v>
      </c>
      <c r="AF30" s="10" t="s">
        <v>1445</v>
      </c>
      <c r="AG30" s="10" t="s">
        <v>1445</v>
      </c>
    </row>
    <row r="31" spans="2:59" x14ac:dyDescent="0.2">
      <c r="B31" s="20"/>
      <c r="T31" t="s">
        <v>1451</v>
      </c>
      <c r="U31" s="38" t="s">
        <v>1437</v>
      </c>
      <c r="V31" s="10" t="s">
        <v>1445</v>
      </c>
      <c r="W31" s="10" t="s">
        <v>1445</v>
      </c>
      <c r="X31" s="10" t="s">
        <v>1445</v>
      </c>
      <c r="Y31" s="10" t="s">
        <v>1445</v>
      </c>
      <c r="Z31" s="10" t="s">
        <v>1445</v>
      </c>
      <c r="AA31" s="10" t="s">
        <v>1445</v>
      </c>
      <c r="AB31" s="10" t="s">
        <v>1445</v>
      </c>
      <c r="AC31" s="10" t="s">
        <v>1445</v>
      </c>
      <c r="AD31" s="10" t="s">
        <v>1445</v>
      </c>
      <c r="AE31" s="10" t="s">
        <v>1445</v>
      </c>
      <c r="AF31" s="10" t="s">
        <v>1445</v>
      </c>
      <c r="AG31" s="10" t="s">
        <v>1445</v>
      </c>
    </row>
    <row r="32" spans="2:59"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P23:S2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pane ySplit="1" topLeftCell="A2" activePane="bottomLeft" state="frozen"/>
      <selection pane="bottomLeft" activeCell="F9" sqref="F9"/>
    </sheetView>
  </sheetViews>
  <sheetFormatPr baseColWidth="10" defaultRowHeight="16" x14ac:dyDescent="0.2"/>
  <cols>
    <col min="1" max="1" width="5.83203125" bestFit="1" customWidth="1"/>
    <col min="2" max="2" width="8" bestFit="1" customWidth="1"/>
    <col min="3" max="3" width="23.33203125" bestFit="1" customWidth="1"/>
    <col min="4" max="4" width="9.1640625" bestFit="1" customWidth="1"/>
    <col min="5" max="5" width="10.33203125" bestFit="1" customWidth="1"/>
    <col min="6" max="6" width="77.83203125" style="1" bestFit="1" customWidth="1"/>
  </cols>
  <sheetData>
    <row r="1" spans="1:6" x14ac:dyDescent="0.2">
      <c r="A1" t="s">
        <v>8</v>
      </c>
      <c r="B1" t="s">
        <v>546</v>
      </c>
      <c r="C1" t="s">
        <v>8</v>
      </c>
      <c r="D1" t="s">
        <v>0</v>
      </c>
      <c r="E1" t="s">
        <v>2</v>
      </c>
      <c r="F1" s="1" t="s">
        <v>1</v>
      </c>
    </row>
    <row r="2" spans="1:6" s="2" customFormat="1" ht="79" customHeight="1" x14ac:dyDescent="0.2">
      <c r="A2" s="2" t="s">
        <v>107</v>
      </c>
      <c r="B2" s="2">
        <v>2</v>
      </c>
      <c r="C2" s="2" t="s">
        <v>3</v>
      </c>
      <c r="D2" s="2" t="e">
        <f>COUNTIF(Samples!#REF!,"=1")</f>
        <v>#REF!</v>
      </c>
      <c r="E2" s="2" t="s">
        <v>548</v>
      </c>
      <c r="F2" s="3" t="s">
        <v>20</v>
      </c>
    </row>
    <row r="3" spans="1:6" s="2" customFormat="1" ht="79" customHeight="1" x14ac:dyDescent="0.2">
      <c r="A3" s="2" t="s">
        <v>108</v>
      </c>
      <c r="B3" s="2" t="s">
        <v>547</v>
      </c>
      <c r="C3" s="2" t="s">
        <v>4</v>
      </c>
      <c r="D3" s="2" t="s">
        <v>324</v>
      </c>
      <c r="E3" s="2" t="s">
        <v>5</v>
      </c>
      <c r="F3" s="3" t="s">
        <v>6</v>
      </c>
    </row>
    <row r="4" spans="1:6" s="2" customFormat="1" ht="79" customHeight="1" x14ac:dyDescent="0.2">
      <c r="A4" s="19" t="s">
        <v>109</v>
      </c>
      <c r="B4" s="19">
        <v>3</v>
      </c>
      <c r="C4" s="2" t="s">
        <v>22</v>
      </c>
      <c r="D4" s="2">
        <f>COUNTIF(Samples!I:I,"=1")</f>
        <v>97</v>
      </c>
      <c r="E4" s="2" t="s">
        <v>549</v>
      </c>
      <c r="F4" s="3" t="s">
        <v>113</v>
      </c>
    </row>
    <row r="5" spans="1:6" s="2" customFormat="1" ht="79" customHeight="1" x14ac:dyDescent="0.2">
      <c r="A5" s="19" t="s">
        <v>110</v>
      </c>
      <c r="B5" s="19">
        <v>3</v>
      </c>
      <c r="C5" s="2" t="s">
        <v>7</v>
      </c>
      <c r="D5" s="2">
        <f>COUNTIF(Samples!J:J,"=1")</f>
        <v>84</v>
      </c>
      <c r="E5" s="2" t="s">
        <v>569</v>
      </c>
      <c r="F5" s="3" t="s">
        <v>563</v>
      </c>
    </row>
    <row r="6" spans="1:6" s="2" customFormat="1" ht="79" customHeight="1" x14ac:dyDescent="0.2">
      <c r="A6" s="19" t="s">
        <v>111</v>
      </c>
      <c r="B6" s="19">
        <v>1</v>
      </c>
      <c r="C6" s="2" t="s">
        <v>9</v>
      </c>
      <c r="D6" s="2">
        <f>SUM(Samples!K:K)</f>
        <v>23</v>
      </c>
      <c r="E6" s="2" t="s">
        <v>568</v>
      </c>
      <c r="F6" s="3" t="s">
        <v>21</v>
      </c>
    </row>
    <row r="7" spans="1:6" s="2" customFormat="1" ht="79" customHeight="1" x14ac:dyDescent="0.2">
      <c r="A7" s="19" t="s">
        <v>112</v>
      </c>
      <c r="B7" s="19">
        <v>4</v>
      </c>
      <c r="C7" s="2" t="s">
        <v>10</v>
      </c>
      <c r="D7" s="2">
        <f>COUNTIF(Samples!L:L,"=1")</f>
        <v>407</v>
      </c>
      <c r="E7" s="2" t="s">
        <v>550</v>
      </c>
      <c r="F7" s="3" t="s">
        <v>11</v>
      </c>
    </row>
    <row r="8" spans="1:6" s="2" customFormat="1" ht="102" customHeight="1" x14ac:dyDescent="0.2">
      <c r="F8" s="3"/>
    </row>
    <row r="9" spans="1:6" s="2" customFormat="1" ht="102" customHeight="1" x14ac:dyDescent="0.2">
      <c r="C9" s="4" t="s">
        <v>551</v>
      </c>
      <c r="D9" s="4">
        <v>656</v>
      </c>
      <c r="F9" s="3" t="s">
        <v>325</v>
      </c>
    </row>
    <row r="10" spans="1:6" s="2" customFormat="1" ht="102" customHeight="1" x14ac:dyDescent="0.2">
      <c r="F10" s="3"/>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0E77-1D49-154A-AC45-288172CDE99B}">
  <dimension ref="A1:BF42"/>
  <sheetViews>
    <sheetView workbookViewId="0">
      <selection activeCell="P5" sqref="P5"/>
    </sheetView>
  </sheetViews>
  <sheetFormatPr baseColWidth="10" defaultRowHeight="16" x14ac:dyDescent="0.2"/>
  <cols>
    <col min="15" max="15" width="17.1640625" customWidth="1"/>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I1" t="s">
        <v>1379</v>
      </c>
      <c r="N1">
        <v>0.13</v>
      </c>
      <c r="O1" s="32" t="s">
        <v>1414</v>
      </c>
      <c r="P1" s="32" t="s">
        <v>1552</v>
      </c>
      <c r="Q1" s="32" t="s">
        <v>1559</v>
      </c>
      <c r="R1" s="32" t="s">
        <v>1547</v>
      </c>
      <c r="S1" s="32" t="s">
        <v>1425</v>
      </c>
    </row>
    <row r="2" spans="1:58" x14ac:dyDescent="0.2">
      <c r="A2">
        <v>1</v>
      </c>
      <c r="B2" s="20" t="s">
        <v>1553</v>
      </c>
      <c r="C2">
        <v>1</v>
      </c>
      <c r="D2">
        <v>12.766009713933967</v>
      </c>
      <c r="E2">
        <v>0.26327605746153027</v>
      </c>
      <c r="F2">
        <v>2.0623206731087409</v>
      </c>
      <c r="G2">
        <v>0.88514492696340175</v>
      </c>
      <c r="I2">
        <v>10.3</v>
      </c>
      <c r="J2">
        <f>LOG(I2,10)</f>
        <v>1.012837224705172</v>
      </c>
      <c r="O2" s="33" t="s">
        <v>1418</v>
      </c>
      <c r="P2" s="33">
        <f>7-SUM(P3:P5)</f>
        <v>1.5999999999999996</v>
      </c>
      <c r="Q2" s="29">
        <f>P2*63</f>
        <v>100.79999999999998</v>
      </c>
      <c r="R2" s="34">
        <f>Q2*1.3</f>
        <v>131.04</v>
      </c>
      <c r="S2">
        <f>R2/2</f>
        <v>65.52</v>
      </c>
    </row>
    <row r="3" spans="1:58" x14ac:dyDescent="0.2">
      <c r="A3">
        <v>2</v>
      </c>
      <c r="B3" s="20" t="s">
        <v>1554</v>
      </c>
      <c r="C3">
        <v>2</v>
      </c>
      <c r="D3">
        <v>13.501617794036832</v>
      </c>
      <c r="E3">
        <v>0.23223321967130031</v>
      </c>
      <c r="F3">
        <v>1.7200399479080883</v>
      </c>
      <c r="G3">
        <v>0.93614909936549917</v>
      </c>
      <c r="I3">
        <v>4.7300000000000004</v>
      </c>
      <c r="J3">
        <f t="shared" ref="J3:J6" si="0">LOG(I3,10)</f>
        <v>0.67486114073781156</v>
      </c>
      <c r="L3">
        <f>AVERAGE(E2:E6)</f>
        <v>0.32347813320209806</v>
      </c>
      <c r="O3" s="33" t="s">
        <v>1419</v>
      </c>
      <c r="P3" s="33">
        <v>5</v>
      </c>
      <c r="Q3" s="29">
        <f t="shared" ref="Q3:Q5" si="1">P3*63</f>
        <v>315</v>
      </c>
      <c r="R3" s="34">
        <f t="shared" ref="R3:R5" si="2">Q3*1.3</f>
        <v>409.5</v>
      </c>
      <c r="S3">
        <f>R3/2</f>
        <v>204.75</v>
      </c>
    </row>
    <row r="4" spans="1:58" x14ac:dyDescent="0.2">
      <c r="A4">
        <v>3</v>
      </c>
      <c r="B4" s="20" t="s">
        <v>1555</v>
      </c>
      <c r="C4">
        <v>3</v>
      </c>
      <c r="D4">
        <v>14.438211711855899</v>
      </c>
      <c r="E4">
        <v>0.34886441063177159</v>
      </c>
      <c r="F4">
        <v>2.4162577581910818</v>
      </c>
      <c r="G4">
        <v>1.0010888396257198</v>
      </c>
      <c r="I4">
        <v>1.79</v>
      </c>
      <c r="J4">
        <f t="shared" si="0"/>
        <v>0.25285303097989315</v>
      </c>
      <c r="L4">
        <f>AVERAGE(E18:E22)</f>
        <v>0.30354589809193977</v>
      </c>
      <c r="O4" s="33" t="s">
        <v>1519</v>
      </c>
      <c r="P4" s="33">
        <v>0.2</v>
      </c>
      <c r="Q4" s="29">
        <f t="shared" si="1"/>
        <v>12.600000000000001</v>
      </c>
      <c r="R4" s="34">
        <f t="shared" si="2"/>
        <v>16.380000000000003</v>
      </c>
      <c r="S4">
        <f>R4/2</f>
        <v>8.1900000000000013</v>
      </c>
    </row>
    <row r="5" spans="1:58" x14ac:dyDescent="0.2">
      <c r="A5">
        <v>4</v>
      </c>
      <c r="B5" s="20" t="s">
        <v>1556</v>
      </c>
      <c r="C5">
        <v>4</v>
      </c>
      <c r="D5">
        <v>15.535871022756899</v>
      </c>
      <c r="E5">
        <v>0.26015077170403306</v>
      </c>
      <c r="F5">
        <v>1.67451680902194</v>
      </c>
      <c r="G5">
        <v>1.077196221051075</v>
      </c>
      <c r="I5">
        <v>0.76</v>
      </c>
      <c r="J5">
        <f t="shared" si="0"/>
        <v>-0.11918640771920865</v>
      </c>
      <c r="L5">
        <f>AVERAGE(E7:E15)</f>
        <v>0.27304624837922542</v>
      </c>
      <c r="O5" s="33" t="s">
        <v>1520</v>
      </c>
      <c r="P5" s="33">
        <v>0.2</v>
      </c>
      <c r="Q5" s="29">
        <f t="shared" si="1"/>
        <v>12.600000000000001</v>
      </c>
      <c r="R5" s="34">
        <f t="shared" si="2"/>
        <v>16.380000000000003</v>
      </c>
      <c r="S5">
        <f>R5/2</f>
        <v>8.1900000000000013</v>
      </c>
    </row>
    <row r="6" spans="1:58" x14ac:dyDescent="0.2">
      <c r="A6">
        <v>5</v>
      </c>
      <c r="B6" s="20" t="s">
        <v>1557</v>
      </c>
      <c r="C6">
        <v>5</v>
      </c>
      <c r="D6">
        <v>17.872257153596902</v>
      </c>
      <c r="E6">
        <v>0.512866206541855</v>
      </c>
      <c r="F6">
        <v>2.8696219069264988</v>
      </c>
      <c r="G6">
        <v>1.2391920504043485</v>
      </c>
      <c r="I6">
        <v>0.3</v>
      </c>
      <c r="J6">
        <f t="shared" si="0"/>
        <v>-0.52287874528033762</v>
      </c>
      <c r="O6" s="33" t="s">
        <v>1422</v>
      </c>
      <c r="P6" s="33">
        <f>SUM(P2:P5)</f>
        <v>7</v>
      </c>
      <c r="Q6" s="33"/>
      <c r="R6" s="29">
        <f>SUM(R2:R5)</f>
        <v>573.29999999999995</v>
      </c>
      <c r="S6">
        <f>R6/2</f>
        <v>286.64999999999998</v>
      </c>
    </row>
    <row r="7" spans="1:58" ht="34" x14ac:dyDescent="0.2">
      <c r="A7">
        <v>6</v>
      </c>
      <c r="B7" s="67" t="s">
        <v>1219</v>
      </c>
      <c r="C7">
        <v>6</v>
      </c>
      <c r="D7">
        <v>14.324954286270701</v>
      </c>
      <c r="E7">
        <v>0.28039856971091071</v>
      </c>
      <c r="F7">
        <v>1.9574133648695118</v>
      </c>
      <c r="G7">
        <v>0.99323601498089342</v>
      </c>
      <c r="H7" s="67" t="s">
        <v>1219</v>
      </c>
      <c r="I7">
        <v>14.535079034540367</v>
      </c>
      <c r="O7" s="33" t="s">
        <v>1423</v>
      </c>
      <c r="P7" s="33">
        <v>3</v>
      </c>
      <c r="R7">
        <f>R6/12</f>
        <v>47.774999999999999</v>
      </c>
      <c r="S7" s="65" t="s">
        <v>1457</v>
      </c>
    </row>
    <row r="8" spans="1:58" ht="34" x14ac:dyDescent="0.2">
      <c r="A8">
        <v>7</v>
      </c>
      <c r="B8" s="67" t="s">
        <v>1223</v>
      </c>
      <c r="C8">
        <v>7</v>
      </c>
      <c r="D8">
        <v>13.4359786028632</v>
      </c>
      <c r="E8">
        <v>0.2588232160473688</v>
      </c>
      <c r="F8">
        <v>1.926344360151137</v>
      </c>
      <c r="G8">
        <v>0.93159793589474715</v>
      </c>
      <c r="H8" s="67" t="s">
        <v>1223</v>
      </c>
      <c r="I8">
        <v>14.131824351781768</v>
      </c>
      <c r="O8" s="33"/>
      <c r="P8" s="33"/>
      <c r="R8">
        <f>P8*3.1</f>
        <v>0</v>
      </c>
      <c r="S8" s="65" t="s">
        <v>1457</v>
      </c>
    </row>
    <row r="9" spans="1:58" x14ac:dyDescent="0.2">
      <c r="A9">
        <v>8</v>
      </c>
      <c r="B9" s="67" t="s">
        <v>1228</v>
      </c>
      <c r="C9">
        <v>8</v>
      </c>
      <c r="D9">
        <v>14.477045093244664</v>
      </c>
      <c r="E9">
        <v>0.64252040837134083</v>
      </c>
      <c r="F9">
        <v>4.4382013334417003</v>
      </c>
      <c r="G9">
        <v>1.0037813936268014</v>
      </c>
      <c r="H9" s="67" t="s">
        <v>1228</v>
      </c>
      <c r="I9">
        <v>15.826011346630866</v>
      </c>
    </row>
    <row r="10" spans="1:58" x14ac:dyDescent="0.2">
      <c r="A10">
        <v>9</v>
      </c>
      <c r="B10" s="67" t="s">
        <v>1229</v>
      </c>
      <c r="C10">
        <v>9</v>
      </c>
      <c r="D10">
        <v>15.302316380875601</v>
      </c>
      <c r="E10">
        <v>9.9608656775021717E-2</v>
      </c>
      <c r="F10">
        <v>0.65093842197322349</v>
      </c>
      <c r="G10">
        <v>1.0610024603488297</v>
      </c>
      <c r="H10" s="67" t="s">
        <v>1229</v>
      </c>
      <c r="I10">
        <v>16.843980382865599</v>
      </c>
      <c r="O10" s="1" t="s">
        <v>1452</v>
      </c>
    </row>
    <row r="11" spans="1:58" x14ac:dyDescent="0.2">
      <c r="A11">
        <v>10</v>
      </c>
      <c r="B11" s="67" t="s">
        <v>1235</v>
      </c>
      <c r="C11">
        <v>10</v>
      </c>
      <c r="D11">
        <v>16.176378822185569</v>
      </c>
      <c r="E11">
        <v>0.71984895401194815</v>
      </c>
      <c r="F11">
        <v>4.4500005960832851</v>
      </c>
      <c r="G11">
        <v>1.1216065138558791</v>
      </c>
      <c r="H11" s="67" t="s">
        <v>1235</v>
      </c>
      <c r="I11">
        <v>19.206190011137398</v>
      </c>
      <c r="O11" t="s">
        <v>1453</v>
      </c>
      <c r="T11" t="s">
        <v>1426</v>
      </c>
    </row>
    <row r="12" spans="1:58" x14ac:dyDescent="0.2">
      <c r="A12">
        <v>11</v>
      </c>
      <c r="B12" s="67" t="s">
        <v>1236</v>
      </c>
      <c r="C12">
        <v>11</v>
      </c>
      <c r="D12">
        <v>14.235568591642533</v>
      </c>
      <c r="E12">
        <v>1.0064403994238967E-2</v>
      </c>
      <c r="F12">
        <v>7.0698995473546536E-2</v>
      </c>
      <c r="G12">
        <v>0.98703836231446429</v>
      </c>
      <c r="H12" s="67" t="s">
        <v>1236</v>
      </c>
      <c r="I12">
        <v>16.157779013919299</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67" t="s">
        <v>1239</v>
      </c>
      <c r="C13">
        <v>12</v>
      </c>
      <c r="D13">
        <v>16.342692058653501</v>
      </c>
      <c r="E13">
        <v>0.15674907944517205</v>
      </c>
      <c r="F13">
        <v>0.95913867117243379</v>
      </c>
      <c r="G13">
        <v>1.1331380198507222</v>
      </c>
      <c r="H13" s="67" t="s">
        <v>1239</v>
      </c>
      <c r="I13">
        <v>17.733673630552264</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67" t="s">
        <v>1243</v>
      </c>
      <c r="C14">
        <v>13</v>
      </c>
      <c r="D14">
        <v>14.528930622459166</v>
      </c>
      <c r="E14">
        <v>0.10992043657161116</v>
      </c>
      <c r="F14">
        <v>0.75656247130599918</v>
      </c>
      <c r="G14">
        <v>1.0073789322466333</v>
      </c>
      <c r="H14" s="67" t="s">
        <v>1243</v>
      </c>
      <c r="I14">
        <v>15.146090691579834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67" t="s">
        <v>1244</v>
      </c>
      <c r="C15">
        <v>14</v>
      </c>
      <c r="D15">
        <v>14.013904129538467</v>
      </c>
      <c r="E15">
        <v>0.17948251048541655</v>
      </c>
      <c r="F15">
        <v>1.2807459564897681</v>
      </c>
      <c r="G15">
        <v>0.97166901993449339</v>
      </c>
      <c r="H15" s="67" t="s">
        <v>1244</v>
      </c>
      <c r="I15">
        <v>14.704585802042233</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C16" t="s">
        <v>1428</v>
      </c>
      <c r="D16">
        <v>14.422507913737165</v>
      </c>
      <c r="E16">
        <v>0.44133550075471983</v>
      </c>
      <c r="F16">
        <v>3.0600468614363256</v>
      </c>
      <c r="G16">
        <v>1</v>
      </c>
      <c r="H16">
        <f t="shared" ref="H16:H22" si="3">IF(E16&gt;$N$1,1,0)</f>
        <v>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2:58" x14ac:dyDescent="0.2">
      <c r="C17" t="s">
        <v>1434</v>
      </c>
      <c r="D17" t="e">
        <v>#DIV/0!</v>
      </c>
      <c r="F17" t="e">
        <v>#DIV/0!</v>
      </c>
      <c r="G17" t="e">
        <v>#DIV/0!</v>
      </c>
      <c r="H17">
        <f t="shared" si="3"/>
        <v>0</v>
      </c>
      <c r="I17" t="s">
        <v>1379</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2:58" x14ac:dyDescent="0.2">
      <c r="C18" t="s">
        <v>1429</v>
      </c>
      <c r="D18">
        <v>12.741783955483868</v>
      </c>
      <c r="E18">
        <v>7.9306146715416775E-2</v>
      </c>
      <c r="F18">
        <v>0.62241007218839739</v>
      </c>
      <c r="G18">
        <v>0.88346520811041196</v>
      </c>
      <c r="H18">
        <f t="shared" si="3"/>
        <v>0</v>
      </c>
      <c r="I18">
        <v>9.27</v>
      </c>
      <c r="J18">
        <f>LOG(I18,10)</f>
        <v>0.96707973414449688</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2:58" x14ac:dyDescent="0.2">
      <c r="C19" t="s">
        <v>1430</v>
      </c>
      <c r="D19">
        <v>13.627674999729033</v>
      </c>
      <c r="E19">
        <v>0.31319446164523579</v>
      </c>
      <c r="F19">
        <v>2.2982237370018233</v>
      </c>
      <c r="G19">
        <v>0.94488941044358388</v>
      </c>
      <c r="H19">
        <f t="shared" si="3"/>
        <v>1</v>
      </c>
      <c r="I19">
        <v>4.78</v>
      </c>
      <c r="J19">
        <f t="shared" ref="J19:J22" si="4">LOG(I19,10)</f>
        <v>0.67942789661211878</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2:58" x14ac:dyDescent="0.2">
      <c r="C20" t="s">
        <v>1431</v>
      </c>
      <c r="D20">
        <v>14.796318762213701</v>
      </c>
      <c r="E20">
        <v>0.44195026804595272</v>
      </c>
      <c r="F20">
        <v>2.9868933965831364</v>
      </c>
      <c r="G20">
        <v>1.0259185746828738</v>
      </c>
      <c r="H20">
        <f t="shared" si="3"/>
        <v>1</v>
      </c>
      <c r="I20">
        <v>2.42</v>
      </c>
      <c r="J20">
        <f t="shared" si="4"/>
        <v>0.38381536598043126</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2:58" x14ac:dyDescent="0.2">
      <c r="C21" t="s">
        <v>1432</v>
      </c>
      <c r="D21">
        <v>15.719239674208632</v>
      </c>
      <c r="E21">
        <v>0.27767199998794939</v>
      </c>
      <c r="F21">
        <v>1.7664467604214991</v>
      </c>
      <c r="G21">
        <v>1.0899102824714941</v>
      </c>
      <c r="H21">
        <f t="shared" si="3"/>
        <v>1</v>
      </c>
      <c r="I21">
        <v>0.99299999999999999</v>
      </c>
      <c r="J21">
        <f t="shared" si="4"/>
        <v>-3.0507515046188267E-3</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2:58" x14ac:dyDescent="0.2">
      <c r="C22" t="s">
        <v>1433</v>
      </c>
      <c r="D22">
        <v>17.034768246401764</v>
      </c>
      <c r="E22">
        <v>0.4056066140651442</v>
      </c>
      <c r="F22">
        <v>2.3810515540815769</v>
      </c>
      <c r="G22">
        <v>1.1811238619724709</v>
      </c>
      <c r="H22">
        <f t="shared" si="3"/>
        <v>1</v>
      </c>
      <c r="I22">
        <v>0.44</v>
      </c>
      <c r="J22">
        <f t="shared" si="4"/>
        <v>-0.35654732351381252</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2:58" x14ac:dyDescent="0.2">
      <c r="B23" s="20"/>
      <c r="E23">
        <f>AVERAGE(E2:E22)</f>
        <v>0.30169359463189693</v>
      </c>
      <c r="O23" s="96" t="s">
        <v>1558</v>
      </c>
      <c r="P23" s="96"/>
      <c r="Q23" s="96"/>
      <c r="R23" s="96"/>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2:58" x14ac:dyDescent="0.2">
      <c r="B24" s="20"/>
      <c r="O24" s="96"/>
      <c r="P24" s="96"/>
      <c r="Q24" s="96"/>
      <c r="R24" s="96"/>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2:58" x14ac:dyDescent="0.2">
      <c r="B25" s="20"/>
      <c r="O25" s="96"/>
      <c r="P25" s="96"/>
      <c r="Q25" s="96"/>
      <c r="R25" s="96"/>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2:58" x14ac:dyDescent="0.2">
      <c r="B26" s="20"/>
      <c r="O26" s="96"/>
      <c r="P26" s="96"/>
      <c r="Q26" s="96"/>
      <c r="R26" s="96"/>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2:58" x14ac:dyDescent="0.2">
      <c r="B27" s="20"/>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2:58" x14ac:dyDescent="0.2">
      <c r="B28" s="20"/>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2:58" x14ac:dyDescent="0.2">
      <c r="B29" s="20"/>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2:58" x14ac:dyDescent="0.2">
      <c r="B30" s="20"/>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2:58" x14ac:dyDescent="0.2">
      <c r="B31" s="20"/>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2:58"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O23:R2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318B-73F7-C14D-B131-E001F606C060}">
  <dimension ref="A1:BF49"/>
  <sheetViews>
    <sheetView topLeftCell="H1" workbookViewId="0">
      <selection activeCell="B2" sqref="B2:B6"/>
    </sheetView>
  </sheetViews>
  <sheetFormatPr baseColWidth="10" defaultRowHeight="16" x14ac:dyDescent="0.2"/>
  <cols>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H1" t="s">
        <v>1492</v>
      </c>
      <c r="I1" t="s">
        <v>1548</v>
      </c>
      <c r="J1" t="s">
        <v>1549</v>
      </c>
      <c r="K1" t="s">
        <v>1550</v>
      </c>
      <c r="L1" t="s">
        <v>1551</v>
      </c>
      <c r="N1">
        <v>0.13</v>
      </c>
      <c r="O1" s="32" t="s">
        <v>1414</v>
      </c>
      <c r="P1" s="32" t="s">
        <v>1545</v>
      </c>
      <c r="Q1" s="32" t="s">
        <v>1546</v>
      </c>
      <c r="R1" s="32" t="s">
        <v>1547</v>
      </c>
      <c r="S1" s="32" t="s">
        <v>1425</v>
      </c>
    </row>
    <row r="2" spans="1:58" x14ac:dyDescent="0.2">
      <c r="A2">
        <v>1</v>
      </c>
      <c r="B2" s="20" t="s">
        <v>573</v>
      </c>
      <c r="C2">
        <v>1</v>
      </c>
      <c r="D2">
        <v>12.806242624486899</v>
      </c>
      <c r="E2">
        <v>0.85697043065959777</v>
      </c>
      <c r="F2">
        <v>6.6918178562459767</v>
      </c>
      <c r="G2">
        <v>0.98131143165222512</v>
      </c>
      <c r="H2">
        <f t="shared" ref="H2:H49" si="0">IF(E2&gt;$N$1,1,0)</f>
        <v>1</v>
      </c>
      <c r="I2">
        <v>12.019821533012069</v>
      </c>
      <c r="J2">
        <v>0.24336522718829467</v>
      </c>
      <c r="K2">
        <v>2.0246991731108452</v>
      </c>
      <c r="L2">
        <v>1.0322692963284912</v>
      </c>
      <c r="O2" s="33" t="s">
        <v>1418</v>
      </c>
      <c r="P2" s="33">
        <v>4.9000000000000004</v>
      </c>
      <c r="Q2" s="29">
        <f>P2*144</f>
        <v>705.6</v>
      </c>
      <c r="R2" s="34">
        <f>Q2*1.3</f>
        <v>917.28000000000009</v>
      </c>
      <c r="S2">
        <f>R2/2</f>
        <v>458.64000000000004</v>
      </c>
    </row>
    <row r="3" spans="1:58" x14ac:dyDescent="0.2">
      <c r="A3">
        <v>2</v>
      </c>
      <c r="B3" s="20" t="s">
        <v>574</v>
      </c>
      <c r="C3">
        <v>2</v>
      </c>
      <c r="D3">
        <v>13.681478976122134</v>
      </c>
      <c r="E3">
        <v>1.4199241838785266</v>
      </c>
      <c r="F3">
        <v>10.378440710662032</v>
      </c>
      <c r="G3">
        <v>1.0483786786536973</v>
      </c>
      <c r="H3">
        <f t="shared" si="0"/>
        <v>1</v>
      </c>
      <c r="I3">
        <v>12.969212261727867</v>
      </c>
      <c r="J3">
        <v>0.30871098625855725</v>
      </c>
      <c r="K3">
        <v>2.3803372173155273</v>
      </c>
      <c r="L3">
        <v>1.113803526831052</v>
      </c>
      <c r="O3" s="33" t="s">
        <v>1419</v>
      </c>
      <c r="P3" s="33">
        <v>12.5</v>
      </c>
      <c r="Q3" s="29">
        <f t="shared" ref="Q3:Q5" si="1">P3*144</f>
        <v>1800</v>
      </c>
      <c r="R3" s="34">
        <f t="shared" ref="R3:R5" si="2">Q3*1.3</f>
        <v>2340</v>
      </c>
      <c r="S3">
        <f>R3/2</f>
        <v>1170</v>
      </c>
    </row>
    <row r="4" spans="1:58" x14ac:dyDescent="0.2">
      <c r="A4">
        <v>3</v>
      </c>
      <c r="B4" s="20" t="s">
        <v>575</v>
      </c>
      <c r="C4">
        <v>3</v>
      </c>
      <c r="D4">
        <v>12.054739363021966</v>
      </c>
      <c r="E4">
        <v>0.24466760272891006</v>
      </c>
      <c r="F4">
        <v>2.0296382639298729</v>
      </c>
      <c r="G4">
        <v>0.92372555240382093</v>
      </c>
      <c r="H4">
        <f t="shared" si="0"/>
        <v>1</v>
      </c>
      <c r="I4">
        <v>12.024341508722268</v>
      </c>
      <c r="J4">
        <v>0.14174212561855146</v>
      </c>
      <c r="K4">
        <v>1.1787932463140203</v>
      </c>
      <c r="L4">
        <v>1.0326574744834642</v>
      </c>
      <c r="O4" s="33" t="s">
        <v>1420</v>
      </c>
      <c r="P4" s="33">
        <v>0.05</v>
      </c>
      <c r="Q4" s="29">
        <f t="shared" si="1"/>
        <v>7.2</v>
      </c>
      <c r="R4" s="34">
        <f t="shared" si="2"/>
        <v>9.3600000000000012</v>
      </c>
      <c r="S4">
        <f>R4/2</f>
        <v>4.6800000000000006</v>
      </c>
    </row>
    <row r="5" spans="1:58" x14ac:dyDescent="0.2">
      <c r="A5">
        <v>4</v>
      </c>
      <c r="B5" s="20" t="s">
        <v>576</v>
      </c>
      <c r="C5">
        <v>4</v>
      </c>
      <c r="D5">
        <v>12.658843056535199</v>
      </c>
      <c r="E5">
        <v>0.47589858513807654</v>
      </c>
      <c r="F5">
        <v>3.7594161094555258</v>
      </c>
      <c r="G5">
        <v>0.97001655888642058</v>
      </c>
      <c r="H5">
        <f t="shared" si="0"/>
        <v>1</v>
      </c>
      <c r="I5">
        <v>12.435008720909101</v>
      </c>
      <c r="J5">
        <v>0.36974550953675894</v>
      </c>
      <c r="K5">
        <v>2.9734238056065272</v>
      </c>
      <c r="L5">
        <v>1.0679258146152211</v>
      </c>
      <c r="O5" s="33" t="s">
        <v>1421</v>
      </c>
      <c r="P5" s="33">
        <v>0.05</v>
      </c>
      <c r="Q5" s="29">
        <f t="shared" si="1"/>
        <v>7.2</v>
      </c>
      <c r="R5" s="34">
        <f t="shared" si="2"/>
        <v>9.3600000000000012</v>
      </c>
      <c r="S5">
        <f>R5/2</f>
        <v>4.6800000000000006</v>
      </c>
    </row>
    <row r="6" spans="1:58" x14ac:dyDescent="0.2">
      <c r="A6">
        <v>5</v>
      </c>
      <c r="B6" s="20" t="s">
        <v>577</v>
      </c>
      <c r="C6">
        <v>5</v>
      </c>
      <c r="D6">
        <v>13.2176008271068</v>
      </c>
      <c r="E6">
        <v>0.71774378857245058</v>
      </c>
      <c r="F6">
        <v>5.4302123203818793</v>
      </c>
      <c r="G6">
        <v>1.0128328168525149</v>
      </c>
      <c r="H6">
        <f t="shared" si="0"/>
        <v>1</v>
      </c>
      <c r="I6">
        <v>12.5471076529476</v>
      </c>
      <c r="J6">
        <v>0.47552344724700157</v>
      </c>
      <c r="K6">
        <v>3.7899048960123518</v>
      </c>
      <c r="L6">
        <v>1.0775529363970833</v>
      </c>
      <c r="O6" s="33" t="s">
        <v>1422</v>
      </c>
      <c r="P6" s="33">
        <v>17.5</v>
      </c>
      <c r="Q6" s="33"/>
      <c r="R6" s="29">
        <f>SUM(R2:R5)</f>
        <v>3276.0000000000005</v>
      </c>
      <c r="S6">
        <f>R6/2</f>
        <v>1638.0000000000002</v>
      </c>
    </row>
    <row r="7" spans="1:58" ht="34" x14ac:dyDescent="0.2">
      <c r="A7">
        <v>6</v>
      </c>
      <c r="B7" s="20" t="s">
        <v>578</v>
      </c>
      <c r="C7">
        <v>6</v>
      </c>
      <c r="D7">
        <v>15.177796202764666</v>
      </c>
      <c r="E7">
        <v>1.1333433010981058</v>
      </c>
      <c r="F7">
        <v>7.4671137097733933</v>
      </c>
      <c r="G7">
        <v>1.1630378525377545</v>
      </c>
      <c r="H7">
        <f t="shared" si="0"/>
        <v>1</v>
      </c>
      <c r="I7">
        <v>14.490499932081567</v>
      </c>
      <c r="J7">
        <v>1.4297135108433539</v>
      </c>
      <c r="K7">
        <v>9.8665575207519751</v>
      </c>
      <c r="L7">
        <v>1.2444526008357057</v>
      </c>
      <c r="O7" s="33" t="s">
        <v>1423</v>
      </c>
      <c r="P7" s="33">
        <v>7.5</v>
      </c>
      <c r="R7">
        <f>R6/48</f>
        <v>68.250000000000014</v>
      </c>
      <c r="S7" s="65" t="s">
        <v>1457</v>
      </c>
    </row>
    <row r="8" spans="1:58" ht="34" x14ac:dyDescent="0.2">
      <c r="A8">
        <v>7</v>
      </c>
      <c r="B8" s="20" t="s">
        <v>579</v>
      </c>
      <c r="C8">
        <v>7</v>
      </c>
      <c r="D8">
        <v>12.828695149391967</v>
      </c>
      <c r="E8">
        <v>0.25304789183134019</v>
      </c>
      <c r="F8">
        <v>1.9725146547217915</v>
      </c>
      <c r="G8">
        <v>0.9830319143890327</v>
      </c>
      <c r="H8">
        <f t="shared" si="0"/>
        <v>1</v>
      </c>
      <c r="I8">
        <v>12.444815493857199</v>
      </c>
      <c r="J8">
        <v>7.6318947383155769E-2</v>
      </c>
      <c r="K8">
        <v>0.61325897053939493</v>
      </c>
      <c r="L8">
        <v>1.0687680260060128</v>
      </c>
      <c r="O8" s="33"/>
      <c r="P8" s="33"/>
      <c r="R8">
        <f>P8*3.1</f>
        <v>0</v>
      </c>
      <c r="S8" s="65" t="s">
        <v>1457</v>
      </c>
    </row>
    <row r="9" spans="1:58" x14ac:dyDescent="0.2">
      <c r="A9">
        <v>8</v>
      </c>
      <c r="B9" s="20" t="s">
        <v>580</v>
      </c>
      <c r="C9">
        <v>8</v>
      </c>
      <c r="D9">
        <v>14.126740732841</v>
      </c>
      <c r="E9">
        <v>0.83109514377572835</v>
      </c>
      <c r="F9">
        <v>5.8831344008717323</v>
      </c>
      <c r="G9">
        <v>1.082498011291539</v>
      </c>
      <c r="H9">
        <f t="shared" si="0"/>
        <v>1</v>
      </c>
      <c r="I9">
        <v>13.117389495371166</v>
      </c>
      <c r="J9">
        <v>0.16247492859603338</v>
      </c>
      <c r="K9">
        <v>1.2386224305786389</v>
      </c>
      <c r="L9">
        <v>1.126529074234961</v>
      </c>
    </row>
    <row r="10" spans="1:58" x14ac:dyDescent="0.2">
      <c r="A10">
        <v>9</v>
      </c>
      <c r="B10" s="20" t="s">
        <v>581</v>
      </c>
      <c r="C10">
        <v>9</v>
      </c>
      <c r="D10">
        <v>14.024959171139168</v>
      </c>
      <c r="E10">
        <v>9.4905791526995936E-2</v>
      </c>
      <c r="F10">
        <v>0.67669210561621396</v>
      </c>
      <c r="G10">
        <v>1.0746987361287801</v>
      </c>
      <c r="H10">
        <f t="shared" si="0"/>
        <v>0</v>
      </c>
      <c r="I10">
        <v>12.760460416443799</v>
      </c>
      <c r="J10">
        <v>0.12439203807309968</v>
      </c>
      <c r="K10">
        <v>0.97482405817270956</v>
      </c>
      <c r="L10">
        <v>1.095875796386234</v>
      </c>
      <c r="O10" s="1" t="s">
        <v>1452</v>
      </c>
    </row>
    <row r="11" spans="1:58" x14ac:dyDescent="0.2">
      <c r="A11">
        <v>10</v>
      </c>
      <c r="B11" s="20" t="s">
        <v>582</v>
      </c>
      <c r="C11">
        <v>10</v>
      </c>
      <c r="D11">
        <v>13.285336971436166</v>
      </c>
      <c r="E11">
        <v>0.25318950142200081</v>
      </c>
      <c r="F11">
        <v>1.905781554253122</v>
      </c>
      <c r="G11">
        <v>1.0180232739378237</v>
      </c>
      <c r="H11">
        <f t="shared" si="0"/>
        <v>1</v>
      </c>
      <c r="I11">
        <v>12.834517340136467</v>
      </c>
      <c r="J11">
        <v>0.11054193473273249</v>
      </c>
      <c r="K11">
        <v>0.86128626268665831</v>
      </c>
      <c r="L11">
        <v>1.1022358482637535</v>
      </c>
      <c r="O11" t="s">
        <v>1453</v>
      </c>
      <c r="T11" t="s">
        <v>1426</v>
      </c>
    </row>
    <row r="12" spans="1:58" x14ac:dyDescent="0.2">
      <c r="A12">
        <v>11</v>
      </c>
      <c r="B12" s="20" t="s">
        <v>583</v>
      </c>
      <c r="C12">
        <v>11</v>
      </c>
      <c r="D12">
        <v>13.047716681971233</v>
      </c>
      <c r="E12">
        <v>0.64285121471892814</v>
      </c>
      <c r="F12">
        <v>4.9269249968248623</v>
      </c>
      <c r="G12">
        <v>0.99981500526121858</v>
      </c>
      <c r="H12">
        <f t="shared" si="0"/>
        <v>1</v>
      </c>
      <c r="I12">
        <v>12.286346238285633</v>
      </c>
      <c r="J12">
        <v>0.20708712572624396</v>
      </c>
      <c r="K12">
        <v>1.6855061847511448</v>
      </c>
      <c r="L12">
        <v>1.0551585937453687</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584</v>
      </c>
      <c r="C13">
        <v>12</v>
      </c>
      <c r="D13">
        <v>14.103138653245766</v>
      </c>
      <c r="E13">
        <v>0.43078117943585653</v>
      </c>
      <c r="F13">
        <v>3.0545057382436949</v>
      </c>
      <c r="G13">
        <v>1.080689440956218</v>
      </c>
      <c r="H13">
        <f t="shared" si="0"/>
        <v>1</v>
      </c>
      <c r="I13">
        <v>12.801405097888001</v>
      </c>
      <c r="J13">
        <v>0.18845881891219687</v>
      </c>
      <c r="K13">
        <v>1.4721729175126967</v>
      </c>
      <c r="L13">
        <v>1.0993921495522705</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585</v>
      </c>
      <c r="C14">
        <v>13</v>
      </c>
      <c r="D14">
        <v>17.107464259902631</v>
      </c>
      <c r="E14">
        <v>0.53684105331165455</v>
      </c>
      <c r="F14">
        <v>3.1380515847104862</v>
      </c>
      <c r="G14">
        <v>1.3109036535606751</v>
      </c>
      <c r="H14">
        <f t="shared" si="0"/>
        <v>1</v>
      </c>
      <c r="I14">
        <v>15.896805115678466</v>
      </c>
      <c r="J14">
        <v>0.29037896712312472</v>
      </c>
      <c r="K14">
        <v>1.8266498520305443</v>
      </c>
      <c r="L14">
        <v>1.3652269116944544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20" t="s">
        <v>586</v>
      </c>
      <c r="C15">
        <v>14</v>
      </c>
      <c r="D15">
        <v>15.3450917806792</v>
      </c>
      <c r="E15">
        <v>0.43849596550237446</v>
      </c>
      <c r="F15">
        <v>2.8575649580309377</v>
      </c>
      <c r="G15">
        <v>1.175857308477039</v>
      </c>
      <c r="H15">
        <f t="shared" si="0"/>
        <v>1</v>
      </c>
      <c r="I15">
        <v>14.230554595020566</v>
      </c>
      <c r="J15">
        <v>0.29609952914678928</v>
      </c>
      <c r="K15">
        <v>2.0807307766515151</v>
      </c>
      <c r="L15">
        <v>1.2221283434051888</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A16">
        <v>15</v>
      </c>
      <c r="B16" s="20" t="s">
        <v>587</v>
      </c>
      <c r="C16">
        <v>15</v>
      </c>
      <c r="D16">
        <v>14.398586178141867</v>
      </c>
      <c r="E16">
        <v>0.46423035484404296</v>
      </c>
      <c r="F16">
        <v>3.2241384612385029</v>
      </c>
      <c r="G16">
        <v>1.1033288709697904</v>
      </c>
      <c r="H16">
        <f t="shared" si="0"/>
        <v>1</v>
      </c>
      <c r="I16">
        <v>13.800627982624368</v>
      </c>
      <c r="J16">
        <v>0.1684144564242383</v>
      </c>
      <c r="K16">
        <v>1.2203390790352435</v>
      </c>
      <c r="L16">
        <v>1.1852059947303577</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1:58" x14ac:dyDescent="0.2">
      <c r="A17">
        <v>16</v>
      </c>
      <c r="B17" s="20" t="s">
        <v>588</v>
      </c>
      <c r="C17">
        <v>16</v>
      </c>
      <c r="D17">
        <v>14.253529424334667</v>
      </c>
      <c r="E17">
        <v>0.16123692399679979</v>
      </c>
      <c r="F17">
        <v>1.1312070098338192</v>
      </c>
      <c r="G17">
        <v>1.0922135223914973</v>
      </c>
      <c r="H17">
        <f t="shared" si="0"/>
        <v>1</v>
      </c>
      <c r="I17">
        <v>13.650826211119799</v>
      </c>
      <c r="J17">
        <v>0.25918678029681552</v>
      </c>
      <c r="K17">
        <v>1.8986893268459097</v>
      </c>
      <c r="L17">
        <v>1.17234093106572</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589</v>
      </c>
      <c r="C18">
        <v>17</v>
      </c>
      <c r="D18">
        <v>15.337115971689251</v>
      </c>
      <c r="E18">
        <v>0.69995232005783237</v>
      </c>
      <c r="F18">
        <v>4.5637805787598715</v>
      </c>
      <c r="G18">
        <v>1.1752461415041795</v>
      </c>
      <c r="H18">
        <f t="shared" si="0"/>
        <v>1</v>
      </c>
      <c r="I18">
        <v>14.829658627043202</v>
      </c>
      <c r="J18">
        <v>0.75066942477191489</v>
      </c>
      <c r="K18">
        <v>5.0619467625708019</v>
      </c>
      <c r="L18">
        <v>1.2735797477263804</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590</v>
      </c>
      <c r="C19">
        <v>18</v>
      </c>
      <c r="D19">
        <v>13.523740322409068</v>
      </c>
      <c r="E19">
        <v>0.19091991368061192</v>
      </c>
      <c r="F19">
        <v>1.4117389799643991</v>
      </c>
      <c r="G19">
        <v>1.0362915467258602</v>
      </c>
      <c r="H19">
        <f t="shared" si="0"/>
        <v>1</v>
      </c>
      <c r="I19">
        <v>11.565752688690432</v>
      </c>
      <c r="J19">
        <v>0.63673187698832368</v>
      </c>
      <c r="K19">
        <v>5.5053215655471499</v>
      </c>
      <c r="L19">
        <v>0.99327359866981479</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591</v>
      </c>
      <c r="C20">
        <v>19</v>
      </c>
      <c r="D20">
        <v>13.528560301740434</v>
      </c>
      <c r="E20">
        <v>0.31097147844562495</v>
      </c>
      <c r="F20">
        <v>2.2986295031380299</v>
      </c>
      <c r="G20">
        <v>1.0366608900966592</v>
      </c>
      <c r="H20">
        <f t="shared" si="0"/>
        <v>1</v>
      </c>
      <c r="I20">
        <v>13.264493189762632</v>
      </c>
      <c r="J20">
        <v>8.718981233883713E-2</v>
      </c>
      <c r="K20">
        <v>0.65731732898871043</v>
      </c>
      <c r="L20">
        <v>1.1391624254606632</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1:58" x14ac:dyDescent="0.2">
      <c r="A21">
        <v>20</v>
      </c>
      <c r="B21" s="20" t="s">
        <v>592</v>
      </c>
      <c r="C21">
        <v>20</v>
      </c>
      <c r="D21">
        <v>12.732702696004665</v>
      </c>
      <c r="E21">
        <v>0.33429506067382492</v>
      </c>
      <c r="F21">
        <v>2.6254839106446881</v>
      </c>
      <c r="G21">
        <v>0.97567624460957803</v>
      </c>
      <c r="H21">
        <f t="shared" si="0"/>
        <v>1</v>
      </c>
      <c r="I21">
        <v>10.40530128405744</v>
      </c>
      <c r="J21">
        <v>0.58697259799029788</v>
      </c>
      <c r="K21">
        <v>5.6410918047095118</v>
      </c>
      <c r="L21">
        <v>0.89361335399863417</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1:58" x14ac:dyDescent="0.2">
      <c r="A22">
        <v>21</v>
      </c>
      <c r="B22" s="20" t="s">
        <v>593</v>
      </c>
      <c r="C22">
        <v>21</v>
      </c>
      <c r="D22">
        <v>13.191883605403035</v>
      </c>
      <c r="E22">
        <v>0.23389888666827044</v>
      </c>
      <c r="F22">
        <v>1.7730514736536325</v>
      </c>
      <c r="G22">
        <v>1.0108621682877295</v>
      </c>
      <c r="H22">
        <f t="shared" si="0"/>
        <v>1</v>
      </c>
      <c r="I22">
        <v>12.674228932288466</v>
      </c>
      <c r="J22">
        <v>1.7934699290972238</v>
      </c>
      <c r="K22">
        <v>14.150524964309556</v>
      </c>
      <c r="L22">
        <v>1.0884701861426949</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1:58" x14ac:dyDescent="0.2">
      <c r="A23">
        <v>22</v>
      </c>
      <c r="B23" s="20" t="s">
        <v>594</v>
      </c>
      <c r="C23">
        <v>22</v>
      </c>
      <c r="D23">
        <v>13.808201683025201</v>
      </c>
      <c r="E23">
        <v>0.17042164227104564</v>
      </c>
      <c r="F23">
        <v>1.2342059174914111</v>
      </c>
      <c r="G23">
        <v>1.0580891335139007</v>
      </c>
      <c r="H23">
        <f t="shared" si="0"/>
        <v>1</v>
      </c>
      <c r="I23">
        <v>11.815617699910932</v>
      </c>
      <c r="J23">
        <v>0.1657212906156561</v>
      </c>
      <c r="K23">
        <v>1.4025613795621141</v>
      </c>
      <c r="L23">
        <v>1.0147321518273058</v>
      </c>
      <c r="O23" s="96"/>
      <c r="P23" s="96"/>
      <c r="Q23" s="96"/>
      <c r="R23" s="96"/>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1:58" x14ac:dyDescent="0.2">
      <c r="A24">
        <v>23</v>
      </c>
      <c r="B24" s="20" t="s">
        <v>595</v>
      </c>
      <c r="C24">
        <v>23</v>
      </c>
      <c r="D24">
        <v>14.195618837891098</v>
      </c>
      <c r="E24">
        <v>0.25241377419991823</v>
      </c>
      <c r="F24">
        <v>1.7781103950619799</v>
      </c>
      <c r="G24">
        <v>1.0877759740678308</v>
      </c>
      <c r="H24">
        <f t="shared" si="0"/>
        <v>1</v>
      </c>
      <c r="I24">
        <v>13.833675312343098</v>
      </c>
      <c r="J24">
        <v>2.284046856632493</v>
      </c>
      <c r="K24">
        <v>16.510773927117921</v>
      </c>
      <c r="L24">
        <v>1.1880441187158592</v>
      </c>
      <c r="O24" s="96"/>
      <c r="P24" s="96"/>
      <c r="Q24" s="96"/>
      <c r="R24" s="96"/>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1:58" x14ac:dyDescent="0.2">
      <c r="A25">
        <v>24</v>
      </c>
      <c r="B25" s="20" t="s">
        <v>596</v>
      </c>
      <c r="C25">
        <v>24</v>
      </c>
      <c r="D25">
        <v>12.910815649838399</v>
      </c>
      <c r="E25">
        <v>0.19450143592410649</v>
      </c>
      <c r="F25">
        <v>1.5064999857428916</v>
      </c>
      <c r="G25">
        <v>0.98932460993011184</v>
      </c>
      <c r="H25">
        <f t="shared" si="0"/>
        <v>1</v>
      </c>
      <c r="I25">
        <v>12.090703276186332</v>
      </c>
      <c r="J25">
        <v>0.18944847957961899</v>
      </c>
      <c r="K25">
        <v>1.5668937964324532</v>
      </c>
      <c r="L25">
        <v>1.0383566618478608</v>
      </c>
      <c r="O25" s="96"/>
      <c r="P25" s="96"/>
      <c r="Q25" s="96"/>
      <c r="R25" s="96"/>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1:58" x14ac:dyDescent="0.2">
      <c r="A26">
        <v>25</v>
      </c>
      <c r="B26" s="20" t="s">
        <v>597</v>
      </c>
      <c r="C26">
        <v>25</v>
      </c>
      <c r="D26">
        <v>17.571388363158068</v>
      </c>
      <c r="E26">
        <v>0.71648040779830047</v>
      </c>
      <c r="F26">
        <v>4.077540106623248</v>
      </c>
      <c r="G26">
        <v>1.3464530367242482</v>
      </c>
      <c r="H26">
        <f t="shared" si="0"/>
        <v>1</v>
      </c>
      <c r="I26">
        <v>16.261576679363099</v>
      </c>
      <c r="J26">
        <v>1.160200248874854</v>
      </c>
      <c r="K26">
        <v>7.1346110635582871</v>
      </c>
      <c r="L26">
        <v>1.3965537067164284</v>
      </c>
      <c r="O26" s="96"/>
      <c r="P26" s="96"/>
      <c r="Q26" s="96"/>
      <c r="R26" s="96"/>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1:58" x14ac:dyDescent="0.2">
      <c r="A27">
        <v>26</v>
      </c>
      <c r="B27" s="20" t="s">
        <v>598</v>
      </c>
      <c r="C27">
        <v>26</v>
      </c>
      <c r="D27">
        <v>13.856164349449868</v>
      </c>
      <c r="E27">
        <v>0.28938280594199217</v>
      </c>
      <c r="F27">
        <v>2.0884770030421986</v>
      </c>
      <c r="G27">
        <v>1.0617643967612995</v>
      </c>
      <c r="H27">
        <f t="shared" si="0"/>
        <v>1</v>
      </c>
      <c r="I27">
        <v>12.566837918385566</v>
      </c>
      <c r="J27">
        <v>0.1023613075174394</v>
      </c>
      <c r="K27">
        <v>0.81453511362378994</v>
      </c>
      <c r="L27">
        <v>1.079247383121112</v>
      </c>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1:58" x14ac:dyDescent="0.2">
      <c r="A28">
        <v>27</v>
      </c>
      <c r="B28" s="20" t="s">
        <v>599</v>
      </c>
      <c r="C28">
        <v>27</v>
      </c>
      <c r="D28">
        <v>14.925821225901865</v>
      </c>
      <c r="E28">
        <v>8.2120533896408873E-2</v>
      </c>
      <c r="F28">
        <v>0.55019105919545064</v>
      </c>
      <c r="G28">
        <v>1.14372961884765</v>
      </c>
      <c r="H28">
        <f t="shared" si="0"/>
        <v>0</v>
      </c>
      <c r="I28">
        <v>13.773239085192435</v>
      </c>
      <c r="J28">
        <v>0.1849752787694918</v>
      </c>
      <c r="K28">
        <v>1.3430049215391762</v>
      </c>
      <c r="L28">
        <v>1.1828538202158172</v>
      </c>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1:58" x14ac:dyDescent="0.2">
      <c r="A29">
        <v>28</v>
      </c>
      <c r="B29" s="20" t="s">
        <v>600</v>
      </c>
      <c r="C29">
        <v>28</v>
      </c>
      <c r="D29">
        <v>13.474083102665167</v>
      </c>
      <c r="E29">
        <v>0.34775942967811407</v>
      </c>
      <c r="F29">
        <v>2.5809506073873583</v>
      </c>
      <c r="G29">
        <v>1.0324864339517525</v>
      </c>
      <c r="H29">
        <f t="shared" si="0"/>
        <v>1</v>
      </c>
      <c r="I29">
        <v>13.520062258846799</v>
      </c>
      <c r="J29">
        <v>0.11361685770290629</v>
      </c>
      <c r="K29">
        <v>0.84035750374271789</v>
      </c>
      <c r="L29">
        <v>1.1611108464403157</v>
      </c>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1:58" x14ac:dyDescent="0.2">
      <c r="A30">
        <v>29</v>
      </c>
      <c r="B30" s="20" t="s">
        <v>601</v>
      </c>
      <c r="C30">
        <v>29</v>
      </c>
      <c r="D30">
        <v>13.4595376691684</v>
      </c>
      <c r="E30">
        <v>0.55394801332497912</v>
      </c>
      <c r="F30">
        <v>4.1156540955630376</v>
      </c>
      <c r="G30">
        <v>1.0313718525255486</v>
      </c>
      <c r="H30">
        <f t="shared" si="0"/>
        <v>1</v>
      </c>
      <c r="I30">
        <v>12.276534094232332</v>
      </c>
      <c r="J30">
        <v>0.86752320985242692</v>
      </c>
      <c r="K30">
        <v>7.0665157054383947</v>
      </c>
      <c r="L30">
        <v>1.0543159210809236</v>
      </c>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1:58" x14ac:dyDescent="0.2">
      <c r="A31">
        <v>30</v>
      </c>
      <c r="B31" s="20" t="s">
        <v>602</v>
      </c>
      <c r="C31">
        <v>30</v>
      </c>
      <c r="D31">
        <v>11.744619406052166</v>
      </c>
      <c r="E31">
        <v>0.60335865743215733</v>
      </c>
      <c r="F31">
        <v>5.1373197936174773</v>
      </c>
      <c r="G31">
        <v>0.89996180936993053</v>
      </c>
      <c r="H31">
        <f t="shared" si="0"/>
        <v>1</v>
      </c>
      <c r="I31">
        <v>13.111014929367768</v>
      </c>
      <c r="J31">
        <v>0.18066597591313122</v>
      </c>
      <c r="K31">
        <v>1.3779709418868245</v>
      </c>
      <c r="L31">
        <v>1.1259816227819877</v>
      </c>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1:58" x14ac:dyDescent="0.2">
      <c r="A32">
        <v>31</v>
      </c>
      <c r="B32" s="20" t="s">
        <v>603</v>
      </c>
      <c r="C32">
        <v>31</v>
      </c>
      <c r="D32">
        <v>13.426753163526465</v>
      </c>
      <c r="E32">
        <v>5.0319703479588924E-2</v>
      </c>
      <c r="F32">
        <v>0.37477194126336888</v>
      </c>
      <c r="G32">
        <v>1.0288596550675695</v>
      </c>
      <c r="H32">
        <f t="shared" si="0"/>
        <v>0</v>
      </c>
      <c r="I32">
        <v>12.025690743187502</v>
      </c>
      <c r="J32">
        <v>0.48108698424702839</v>
      </c>
      <c r="K32">
        <v>4.0004935643265389</v>
      </c>
      <c r="L32">
        <v>1.0327733475276839</v>
      </c>
    </row>
    <row r="33" spans="1:16" x14ac:dyDescent="0.2">
      <c r="A33">
        <v>32</v>
      </c>
      <c r="B33" s="20" t="s">
        <v>604</v>
      </c>
      <c r="C33">
        <v>32</v>
      </c>
      <c r="D33">
        <v>12.292641421513601</v>
      </c>
      <c r="E33">
        <v>0.23855620125018126</v>
      </c>
      <c r="F33">
        <v>1.9406423165706213</v>
      </c>
      <c r="G33">
        <v>0.941955412360171</v>
      </c>
      <c r="H33">
        <f t="shared" si="0"/>
        <v>1</v>
      </c>
      <c r="I33">
        <v>11.5731987564118</v>
      </c>
      <c r="J33">
        <v>0.37431551141081593</v>
      </c>
      <c r="K33">
        <v>3.2343306227540345</v>
      </c>
      <c r="L33">
        <v>0.99391307131639617</v>
      </c>
    </row>
    <row r="34" spans="1:16" x14ac:dyDescent="0.2">
      <c r="A34">
        <v>33</v>
      </c>
      <c r="B34" s="20" t="s">
        <v>605</v>
      </c>
      <c r="C34">
        <v>33</v>
      </c>
      <c r="D34">
        <v>12.124836566923767</v>
      </c>
      <c r="E34">
        <v>0.50720160127050695</v>
      </c>
      <c r="F34">
        <v>4.1831623747749269</v>
      </c>
      <c r="G34">
        <v>0.92909693177970165</v>
      </c>
      <c r="H34">
        <f t="shared" si="0"/>
        <v>1</v>
      </c>
      <c r="I34">
        <v>11.634716841350832</v>
      </c>
      <c r="J34">
        <v>0.30086577913033952</v>
      </c>
      <c r="K34">
        <v>2.5859312541327646</v>
      </c>
      <c r="L34">
        <v>0.99919628039542285</v>
      </c>
    </row>
    <row r="35" spans="1:16" x14ac:dyDescent="0.2">
      <c r="A35">
        <v>34</v>
      </c>
      <c r="B35" s="20" t="s">
        <v>606</v>
      </c>
      <c r="C35">
        <v>34</v>
      </c>
      <c r="D35">
        <v>13.194514440993899</v>
      </c>
      <c r="E35">
        <v>0.2690857705891187</v>
      </c>
      <c r="F35">
        <v>2.0393760739925293</v>
      </c>
      <c r="G35">
        <v>1.0110637628627983</v>
      </c>
      <c r="H35">
        <f t="shared" si="0"/>
        <v>1</v>
      </c>
      <c r="I35">
        <v>12.703175255485133</v>
      </c>
      <c r="J35">
        <v>0.63430052641202916</v>
      </c>
      <c r="K35">
        <v>4.9932439225235683</v>
      </c>
      <c r="L35">
        <v>1.0909561132919006</v>
      </c>
    </row>
    <row r="36" spans="1:16" x14ac:dyDescent="0.2">
      <c r="A36">
        <v>35</v>
      </c>
      <c r="B36" s="20" t="s">
        <v>607</v>
      </c>
      <c r="C36">
        <v>35</v>
      </c>
      <c r="D36">
        <v>12.856813612663201</v>
      </c>
      <c r="E36">
        <v>0.19901332472464225</v>
      </c>
      <c r="F36">
        <v>1.5479210535386927</v>
      </c>
      <c r="G36">
        <v>0.98518656429358742</v>
      </c>
      <c r="H36">
        <f t="shared" si="0"/>
        <v>1</v>
      </c>
      <c r="I36">
        <v>12.086744591434298</v>
      </c>
      <c r="J36">
        <v>0.50706416482603578</v>
      </c>
      <c r="K36">
        <v>4.1952087345784141</v>
      </c>
      <c r="L36">
        <v>1.0380166876883323</v>
      </c>
    </row>
    <row r="37" spans="1:16" x14ac:dyDescent="0.2">
      <c r="A37">
        <v>36</v>
      </c>
      <c r="B37" s="20" t="s">
        <v>608</v>
      </c>
      <c r="C37">
        <v>36</v>
      </c>
      <c r="D37">
        <v>15.726926457436335</v>
      </c>
      <c r="E37">
        <v>0.64073165218819428</v>
      </c>
      <c r="F37">
        <v>4.074105985821725</v>
      </c>
      <c r="G37">
        <v>1.2051163772211018</v>
      </c>
      <c r="H37">
        <f t="shared" si="0"/>
        <v>1</v>
      </c>
      <c r="I37">
        <v>13.061684743238267</v>
      </c>
      <c r="J37">
        <v>0.61077625771596566</v>
      </c>
      <c r="K37">
        <v>4.6760909463241367</v>
      </c>
      <c r="L37">
        <v>1.121745117574003</v>
      </c>
    </row>
    <row r="38" spans="1:16" x14ac:dyDescent="0.2">
      <c r="A38">
        <v>37</v>
      </c>
      <c r="B38" s="20" t="s">
        <v>609</v>
      </c>
      <c r="C38">
        <v>37</v>
      </c>
      <c r="D38">
        <v>13.508596700706166</v>
      </c>
      <c r="E38">
        <v>9.4868945528555723E-2</v>
      </c>
      <c r="F38">
        <v>0.7022857194603821</v>
      </c>
      <c r="G38">
        <v>1.0351311275826791</v>
      </c>
      <c r="H38">
        <f t="shared" si="0"/>
        <v>0</v>
      </c>
      <c r="I38">
        <v>13.043604927866701</v>
      </c>
      <c r="J38">
        <v>0.39677076652190141</v>
      </c>
      <c r="K38">
        <v>3.0418796698927144</v>
      </c>
      <c r="L38">
        <v>1.1201924124660196</v>
      </c>
    </row>
    <row r="39" spans="1:16" x14ac:dyDescent="0.2">
      <c r="A39">
        <v>38</v>
      </c>
      <c r="B39" s="20" t="s">
        <v>610</v>
      </c>
      <c r="C39">
        <v>38</v>
      </c>
      <c r="D39">
        <v>13.449090311500933</v>
      </c>
      <c r="E39">
        <v>0.25705662660454548</v>
      </c>
      <c r="F39">
        <v>1.9113309573415875</v>
      </c>
      <c r="G39">
        <v>1.0305712967489431</v>
      </c>
      <c r="H39">
        <f t="shared" si="0"/>
        <v>1</v>
      </c>
      <c r="I39">
        <v>12.611918025642934</v>
      </c>
      <c r="J39">
        <v>0.37524100632330371</v>
      </c>
      <c r="K39">
        <v>2.9752889731788006</v>
      </c>
      <c r="L39">
        <v>1.0831188890722754</v>
      </c>
    </row>
    <row r="40" spans="1:16" x14ac:dyDescent="0.2">
      <c r="A40">
        <v>39</v>
      </c>
      <c r="B40" s="20" t="s">
        <v>611</v>
      </c>
      <c r="C40">
        <v>39</v>
      </c>
      <c r="D40">
        <v>13.021014359946534</v>
      </c>
      <c r="E40">
        <v>0.25779609392027386</v>
      </c>
      <c r="F40">
        <v>1.9798464758112164</v>
      </c>
      <c r="G40">
        <v>0.99776887083890242</v>
      </c>
      <c r="H40">
        <f t="shared" si="0"/>
        <v>1</v>
      </c>
      <c r="I40">
        <v>13.069756126928398</v>
      </c>
      <c r="J40">
        <v>0.14810499845556338</v>
      </c>
      <c r="K40">
        <v>1.1331886916421785</v>
      </c>
      <c r="L40">
        <v>1.1224382927213481</v>
      </c>
    </row>
    <row r="41" spans="1:16" x14ac:dyDescent="0.2">
      <c r="A41">
        <v>40</v>
      </c>
      <c r="B41" s="20" t="s">
        <v>612</v>
      </c>
      <c r="C41">
        <v>40</v>
      </c>
      <c r="D41">
        <v>14.708832592926933</v>
      </c>
      <c r="E41">
        <v>4.5546672190979506E-2</v>
      </c>
      <c r="F41">
        <v>0.30965524900243696</v>
      </c>
      <c r="G41">
        <v>1.1271023041605348</v>
      </c>
      <c r="H41">
        <f t="shared" si="0"/>
        <v>0</v>
      </c>
      <c r="I41">
        <v>14.144081937889068</v>
      </c>
      <c r="J41">
        <v>6.8802530220664265E-2</v>
      </c>
      <c r="K41">
        <v>0.48644041036241831</v>
      </c>
      <c r="L41">
        <v>1.2147020210855413</v>
      </c>
    </row>
    <row r="42" spans="1:16" x14ac:dyDescent="0.2">
      <c r="A42">
        <v>41</v>
      </c>
      <c r="B42" s="20" t="s">
        <v>613</v>
      </c>
      <c r="C42">
        <v>41</v>
      </c>
      <c r="D42">
        <v>12.697653736590366</v>
      </c>
      <c r="E42">
        <v>0.24328634478725036</v>
      </c>
      <c r="F42">
        <v>1.9159944808242877</v>
      </c>
      <c r="G42">
        <v>0.97299052753008108</v>
      </c>
      <c r="H42">
        <f t="shared" si="0"/>
        <v>1</v>
      </c>
      <c r="I42">
        <v>13.029622764016766</v>
      </c>
      <c r="J42">
        <v>0.37152245052482691</v>
      </c>
      <c r="K42">
        <v>2.8513676662293035</v>
      </c>
      <c r="L42">
        <v>1.1189916160649349</v>
      </c>
    </row>
    <row r="43" spans="1:16" x14ac:dyDescent="0.2">
      <c r="C43" t="s">
        <v>1428</v>
      </c>
      <c r="D43">
        <v>13.050130887525834</v>
      </c>
      <c r="E43">
        <v>0.27688496661868234</v>
      </c>
      <c r="F43">
        <v>2.121702602104528</v>
      </c>
      <c r="G43">
        <v>1</v>
      </c>
      <c r="H43">
        <f t="shared" si="0"/>
        <v>1</v>
      </c>
    </row>
    <row r="44" spans="1:16" x14ac:dyDescent="0.2">
      <c r="C44" t="s">
        <v>1434</v>
      </c>
      <c r="D44">
        <v>27.040629323076701</v>
      </c>
      <c r="E44" t="e">
        <v>#DIV/0!</v>
      </c>
      <c r="F44" t="e">
        <v>#DIV/0!</v>
      </c>
      <c r="G44">
        <v>2.0720580932198849</v>
      </c>
      <c r="H44" t="e">
        <f t="shared" si="0"/>
        <v>#DIV/0!</v>
      </c>
      <c r="O44" t="s">
        <v>1379</v>
      </c>
    </row>
    <row r="45" spans="1:16" x14ac:dyDescent="0.2">
      <c r="C45" t="s">
        <v>1429</v>
      </c>
      <c r="D45">
        <v>11.871126310839401</v>
      </c>
      <c r="E45">
        <v>0.18074949306683727</v>
      </c>
      <c r="F45">
        <v>1.5225976738348475</v>
      </c>
      <c r="G45">
        <v>0.90965572783538884</v>
      </c>
      <c r="H45">
        <f t="shared" si="0"/>
        <v>1</v>
      </c>
      <c r="O45">
        <v>9.27</v>
      </c>
      <c r="P45">
        <f>LOG(O45,10)</f>
        <v>0.96707973414449688</v>
      </c>
    </row>
    <row r="46" spans="1:16" x14ac:dyDescent="0.2">
      <c r="C46" t="s">
        <v>1430</v>
      </c>
      <c r="D46">
        <v>12.854103555603766</v>
      </c>
      <c r="E46">
        <v>0.31954278086726046</v>
      </c>
      <c r="F46">
        <v>2.4859203870965807</v>
      </c>
      <c r="G46">
        <v>0.98497889916878589</v>
      </c>
      <c r="H46">
        <f t="shared" si="0"/>
        <v>1</v>
      </c>
      <c r="O46">
        <v>4.78</v>
      </c>
      <c r="P46">
        <f t="shared" ref="P46:P49" si="3">LOG(O46,10)</f>
        <v>0.67942789661211878</v>
      </c>
    </row>
    <row r="47" spans="1:16" x14ac:dyDescent="0.2">
      <c r="C47" t="s">
        <v>1431</v>
      </c>
      <c r="D47">
        <v>13.333895023179167</v>
      </c>
      <c r="E47">
        <v>0.52033623197806889</v>
      </c>
      <c r="F47">
        <v>3.9023573462483014</v>
      </c>
      <c r="G47">
        <v>1.0217441601236792</v>
      </c>
      <c r="H47">
        <f t="shared" si="0"/>
        <v>1</v>
      </c>
      <c r="O47">
        <v>2.42</v>
      </c>
      <c r="P47">
        <f t="shared" si="3"/>
        <v>0.38381536598043126</v>
      </c>
    </row>
    <row r="48" spans="1:16" x14ac:dyDescent="0.2">
      <c r="C48" t="s">
        <v>1432</v>
      </c>
      <c r="D48">
        <v>15.1851457847013</v>
      </c>
      <c r="E48">
        <v>0.54303195384113978</v>
      </c>
      <c r="F48">
        <v>3.5760733649869367</v>
      </c>
      <c r="G48">
        <v>1.1636010332445212</v>
      </c>
      <c r="H48">
        <f t="shared" si="0"/>
        <v>1</v>
      </c>
      <c r="O48">
        <v>0.99299999999999999</v>
      </c>
      <c r="P48">
        <f t="shared" si="3"/>
        <v>-3.0507515046188267E-3</v>
      </c>
    </row>
    <row r="49" spans="3:16" x14ac:dyDescent="0.2">
      <c r="C49" t="s">
        <v>1433</v>
      </c>
      <c r="D49">
        <v>16.497531842549964</v>
      </c>
      <c r="E49">
        <v>0.46186671259230538</v>
      </c>
      <c r="F49">
        <v>2.7996109781771836</v>
      </c>
      <c r="G49">
        <v>1.2641660060528115</v>
      </c>
      <c r="H49">
        <f t="shared" si="0"/>
        <v>1</v>
      </c>
      <c r="O49">
        <v>0.44</v>
      </c>
      <c r="P49">
        <f t="shared" si="3"/>
        <v>-0.35654732351381252</v>
      </c>
    </row>
  </sheetData>
  <mergeCells count="1">
    <mergeCell ref="O23:R2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F835-C830-1549-B9CD-9312B1B8F43B}">
  <dimension ref="A1:AS34"/>
  <sheetViews>
    <sheetView workbookViewId="0">
      <selection activeCell="L5" sqref="L5"/>
    </sheetView>
  </sheetViews>
  <sheetFormatPr baseColWidth="10" defaultRowHeight="16" x14ac:dyDescent="0.2"/>
  <cols>
    <col min="11" max="11" width="19.6640625" customWidth="1"/>
    <col min="12" max="12" width="14.83203125" customWidth="1"/>
    <col min="18" max="18" width="32.83203125" customWidth="1"/>
    <col min="19" max="19" width="2.5" bestFit="1" customWidth="1"/>
    <col min="20" max="20" width="4.6640625" bestFit="1" customWidth="1"/>
    <col min="21" max="21" width="5" bestFit="1" customWidth="1"/>
    <col min="22" max="26" width="4.83203125" bestFit="1" customWidth="1"/>
    <col min="27" max="31" width="4.5" bestFit="1" customWidth="1"/>
    <col min="32" max="32" width="10.5" bestFit="1" customWidth="1"/>
    <col min="33" max="33" width="2.5" bestFit="1" customWidth="1"/>
    <col min="34" max="34" width="4.6640625" bestFit="1" customWidth="1"/>
    <col min="35" max="35" width="5" bestFit="1" customWidth="1"/>
    <col min="36" max="40" width="4.83203125" bestFit="1" customWidth="1"/>
    <col min="41" max="45" width="3.1640625" bestFit="1" customWidth="1"/>
  </cols>
  <sheetData>
    <row r="1" spans="1:45" x14ac:dyDescent="0.2">
      <c r="A1" s="66" t="s">
        <v>1517</v>
      </c>
      <c r="K1" s="66" t="s">
        <v>1522</v>
      </c>
    </row>
    <row r="2" spans="1:45" x14ac:dyDescent="0.2">
      <c r="A2" t="s">
        <v>1413</v>
      </c>
      <c r="B2" t="s">
        <v>1412</v>
      </c>
      <c r="C2" t="s">
        <v>1412</v>
      </c>
      <c r="D2" s="82" t="s">
        <v>1486</v>
      </c>
      <c r="E2" s="82" t="s">
        <v>1487</v>
      </c>
      <c r="F2" s="82" t="s">
        <v>1488</v>
      </c>
      <c r="G2" s="82" t="s">
        <v>1489</v>
      </c>
      <c r="H2" s="11" t="s">
        <v>1424</v>
      </c>
      <c r="I2" s="82" t="s">
        <v>1379</v>
      </c>
      <c r="J2" s="82" t="s">
        <v>1541</v>
      </c>
      <c r="K2" s="32" t="s">
        <v>1414</v>
      </c>
      <c r="L2" s="32" t="s">
        <v>1415</v>
      </c>
      <c r="M2" s="32" t="s">
        <v>1518</v>
      </c>
      <c r="N2" s="32" t="s">
        <v>1417</v>
      </c>
      <c r="O2" s="32" t="s">
        <v>1424</v>
      </c>
      <c r="S2" s="40"/>
      <c r="T2" s="40">
        <v>1</v>
      </c>
      <c r="U2" s="40">
        <v>2</v>
      </c>
      <c r="V2" s="40">
        <v>3</v>
      </c>
      <c r="W2" s="40">
        <v>4</v>
      </c>
      <c r="X2" s="40">
        <v>5</v>
      </c>
      <c r="Y2" s="40">
        <v>6</v>
      </c>
      <c r="Z2" s="40">
        <v>7</v>
      </c>
      <c r="AA2" s="40">
        <v>8</v>
      </c>
      <c r="AB2" s="40">
        <v>9</v>
      </c>
      <c r="AC2" s="40">
        <v>10</v>
      </c>
      <c r="AD2" s="40">
        <v>11</v>
      </c>
      <c r="AE2" s="40">
        <v>12</v>
      </c>
      <c r="AG2" s="40"/>
      <c r="AH2" s="40">
        <v>1</v>
      </c>
      <c r="AI2" s="40">
        <v>2</v>
      </c>
      <c r="AJ2" s="40">
        <v>3</v>
      </c>
      <c r="AK2" s="40">
        <v>4</v>
      </c>
      <c r="AL2" s="40">
        <v>5</v>
      </c>
      <c r="AM2" s="40">
        <v>6</v>
      </c>
      <c r="AN2" s="40">
        <v>7</v>
      </c>
      <c r="AO2" s="40">
        <v>8</v>
      </c>
      <c r="AP2" s="40">
        <v>9</v>
      </c>
      <c r="AQ2" s="40">
        <v>10</v>
      </c>
      <c r="AR2" s="40">
        <v>11</v>
      </c>
      <c r="AS2" s="40">
        <v>12</v>
      </c>
    </row>
    <row r="3" spans="1:45" x14ac:dyDescent="0.2">
      <c r="A3">
        <v>1</v>
      </c>
      <c r="B3" s="20" t="s">
        <v>1535</v>
      </c>
      <c r="C3">
        <v>1</v>
      </c>
      <c r="D3" s="30">
        <v>14.084563476658133</v>
      </c>
      <c r="E3" s="30">
        <v>0.40676332400140619</v>
      </c>
      <c r="F3" s="30">
        <v>2.8880080286160177</v>
      </c>
      <c r="G3" s="30">
        <v>0.90025651897105385</v>
      </c>
      <c r="H3" t="s">
        <v>1540</v>
      </c>
      <c r="I3">
        <v>9.27</v>
      </c>
      <c r="J3">
        <f>LOG(I3,10)</f>
        <v>0.96707973414449688</v>
      </c>
      <c r="K3" s="33" t="s">
        <v>1418</v>
      </c>
      <c r="L3" s="33">
        <f>7-SUM(L4:L6)</f>
        <v>1.5999999999999996</v>
      </c>
      <c r="M3" s="29">
        <f>L3*66</f>
        <v>105.59999999999998</v>
      </c>
      <c r="N3" s="34">
        <f>M3*1.2</f>
        <v>126.71999999999997</v>
      </c>
      <c r="S3" s="40" t="s">
        <v>107</v>
      </c>
      <c r="T3" s="42" t="s">
        <v>1427</v>
      </c>
      <c r="U3" s="42" t="s">
        <v>1428</v>
      </c>
      <c r="V3" s="42" t="s">
        <v>1429</v>
      </c>
      <c r="W3" s="42" t="s">
        <v>1430</v>
      </c>
      <c r="X3" s="42" t="s">
        <v>1431</v>
      </c>
      <c r="Y3" s="42" t="s">
        <v>1432</v>
      </c>
      <c r="Z3" s="42" t="s">
        <v>1433</v>
      </c>
      <c r="AA3" s="42">
        <v>1</v>
      </c>
      <c r="AB3" s="42">
        <v>2</v>
      </c>
      <c r="AC3" s="42">
        <v>3</v>
      </c>
      <c r="AD3" s="42">
        <v>4</v>
      </c>
      <c r="AE3" s="42">
        <v>5</v>
      </c>
      <c r="AG3" s="40" t="s">
        <v>107</v>
      </c>
      <c r="AH3" s="42" t="s">
        <v>1427</v>
      </c>
      <c r="AI3" s="42" t="s">
        <v>1428</v>
      </c>
      <c r="AJ3" s="42" t="s">
        <v>1429</v>
      </c>
      <c r="AK3" s="42" t="s">
        <v>1430</v>
      </c>
      <c r="AL3" s="42" t="s">
        <v>1431</v>
      </c>
      <c r="AM3" s="42" t="s">
        <v>1432</v>
      </c>
      <c r="AN3" s="42" t="s">
        <v>1433</v>
      </c>
      <c r="AO3" s="42">
        <v>1</v>
      </c>
      <c r="AP3" s="42">
        <v>2</v>
      </c>
      <c r="AQ3" s="42">
        <v>3</v>
      </c>
      <c r="AR3" s="42">
        <v>4</v>
      </c>
      <c r="AS3" s="42">
        <v>5</v>
      </c>
    </row>
    <row r="4" spans="1:45" x14ac:dyDescent="0.2">
      <c r="A4">
        <v>2</v>
      </c>
      <c r="B4" s="20" t="s">
        <v>1536</v>
      </c>
      <c r="C4">
        <v>2</v>
      </c>
      <c r="D4" s="30">
        <v>15.458314357566534</v>
      </c>
      <c r="E4" s="30">
        <v>0.63336475160451322</v>
      </c>
      <c r="F4" s="30">
        <v>4.0972433148540146</v>
      </c>
      <c r="G4" s="30">
        <v>0.98806386834539572</v>
      </c>
      <c r="I4">
        <v>4.78</v>
      </c>
      <c r="J4">
        <f t="shared" ref="J4:J7" si="0">LOG(I4,10)</f>
        <v>0.67942789661211878</v>
      </c>
      <c r="K4" s="33" t="s">
        <v>1419</v>
      </c>
      <c r="L4" s="33">
        <v>5</v>
      </c>
      <c r="M4" s="29">
        <f t="shared" ref="M4:M6" si="1">L4*66</f>
        <v>330</v>
      </c>
      <c r="N4" s="34">
        <f t="shared" ref="N4:N6" si="2">M4*1.2</f>
        <v>396</v>
      </c>
      <c r="S4" s="40" t="s">
        <v>108</v>
      </c>
      <c r="T4" s="43">
        <v>6</v>
      </c>
      <c r="U4" s="43">
        <v>7</v>
      </c>
      <c r="V4" s="43">
        <v>8</v>
      </c>
      <c r="W4" s="43">
        <v>9</v>
      </c>
      <c r="X4" s="43">
        <v>10</v>
      </c>
      <c r="Y4" s="43">
        <v>11</v>
      </c>
      <c r="Z4" s="43">
        <v>12</v>
      </c>
      <c r="AA4" s="43">
        <v>13</v>
      </c>
      <c r="AB4" s="43">
        <v>14</v>
      </c>
      <c r="AC4" s="43">
        <v>15</v>
      </c>
      <c r="AD4" s="43">
        <v>16</v>
      </c>
      <c r="AE4" s="43">
        <v>17</v>
      </c>
      <c r="AG4" s="40" t="s">
        <v>108</v>
      </c>
      <c r="AH4" s="42" t="s">
        <v>1427</v>
      </c>
      <c r="AI4" s="42" t="s">
        <v>1428</v>
      </c>
      <c r="AJ4" s="42" t="s">
        <v>1429</v>
      </c>
      <c r="AK4" s="42" t="s">
        <v>1430</v>
      </c>
      <c r="AL4" s="42" t="s">
        <v>1431</v>
      </c>
      <c r="AM4" s="42" t="s">
        <v>1432</v>
      </c>
      <c r="AN4" s="42" t="s">
        <v>1433</v>
      </c>
      <c r="AO4" s="42">
        <v>1</v>
      </c>
      <c r="AP4" s="42">
        <v>2</v>
      </c>
      <c r="AQ4" s="42">
        <v>3</v>
      </c>
      <c r="AR4" s="42">
        <v>4</v>
      </c>
      <c r="AS4" s="42">
        <v>5</v>
      </c>
    </row>
    <row r="5" spans="1:45" x14ac:dyDescent="0.2">
      <c r="A5">
        <v>3</v>
      </c>
      <c r="B5" s="20" t="s">
        <v>1537</v>
      </c>
      <c r="C5">
        <v>3</v>
      </c>
      <c r="D5" s="30">
        <v>17.534422889116033</v>
      </c>
      <c r="E5" s="30">
        <v>0.59282820664546432</v>
      </c>
      <c r="F5" s="30">
        <v>3.3809393693444258</v>
      </c>
      <c r="G5" s="30">
        <v>1.1207644836478394</v>
      </c>
      <c r="I5">
        <v>2.42</v>
      </c>
      <c r="J5">
        <f t="shared" si="0"/>
        <v>0.38381536598043126</v>
      </c>
      <c r="K5" s="33" t="s">
        <v>1519</v>
      </c>
      <c r="L5" s="33">
        <v>0.2</v>
      </c>
      <c r="M5" s="29">
        <f t="shared" si="1"/>
        <v>13.200000000000001</v>
      </c>
      <c r="N5" s="34">
        <f t="shared" si="2"/>
        <v>15.84</v>
      </c>
      <c r="O5" t="s">
        <v>1521</v>
      </c>
      <c r="S5" s="40" t="s">
        <v>109</v>
      </c>
      <c r="T5" s="63">
        <v>18</v>
      </c>
      <c r="U5" s="63">
        <v>18</v>
      </c>
      <c r="V5" s="63">
        <v>18</v>
      </c>
      <c r="W5" s="63">
        <v>19</v>
      </c>
      <c r="X5" s="63">
        <v>19</v>
      </c>
      <c r="Y5" s="63">
        <v>19</v>
      </c>
      <c r="Z5" s="63">
        <v>20</v>
      </c>
      <c r="AA5" s="63">
        <v>20</v>
      </c>
      <c r="AB5" s="63">
        <v>20</v>
      </c>
      <c r="AC5" s="63">
        <v>21</v>
      </c>
      <c r="AD5" s="63">
        <v>21</v>
      </c>
      <c r="AE5" s="63">
        <v>21</v>
      </c>
      <c r="AF5" t="s">
        <v>1436</v>
      </c>
      <c r="AG5" s="40" t="s">
        <v>109</v>
      </c>
      <c r="AH5" s="42" t="s">
        <v>1427</v>
      </c>
      <c r="AI5" s="42" t="s">
        <v>1428</v>
      </c>
      <c r="AJ5" s="42" t="s">
        <v>1429</v>
      </c>
      <c r="AK5" s="42" t="s">
        <v>1430</v>
      </c>
      <c r="AL5" s="42" t="s">
        <v>1431</v>
      </c>
      <c r="AM5" s="42" t="s">
        <v>1432</v>
      </c>
      <c r="AN5" s="42" t="s">
        <v>1433</v>
      </c>
      <c r="AO5" s="42">
        <v>1</v>
      </c>
      <c r="AP5" s="42">
        <v>2</v>
      </c>
      <c r="AQ5" s="42">
        <v>3</v>
      </c>
      <c r="AR5" s="42">
        <v>4</v>
      </c>
      <c r="AS5" s="42">
        <v>5</v>
      </c>
    </row>
    <row r="6" spans="1:45" x14ac:dyDescent="0.2">
      <c r="A6">
        <v>4</v>
      </c>
      <c r="B6" s="20" t="s">
        <v>1538</v>
      </c>
      <c r="C6">
        <v>4</v>
      </c>
      <c r="D6" s="30">
        <v>15.811506673520599</v>
      </c>
      <c r="E6" s="30">
        <v>0.25908035305660282</v>
      </c>
      <c r="F6" s="30">
        <v>1.6385557581965453</v>
      </c>
      <c r="G6" s="30">
        <v>1.0106391995166515</v>
      </c>
      <c r="I6">
        <v>0.99299999999999999</v>
      </c>
      <c r="J6">
        <f t="shared" si="0"/>
        <v>-3.0507515046188267E-3</v>
      </c>
      <c r="K6" s="33" t="s">
        <v>1520</v>
      </c>
      <c r="L6" s="33">
        <v>0.2</v>
      </c>
      <c r="M6" s="29">
        <f t="shared" si="1"/>
        <v>13.200000000000001</v>
      </c>
      <c r="N6" s="34">
        <f t="shared" si="2"/>
        <v>15.84</v>
      </c>
      <c r="O6" t="s">
        <v>1521</v>
      </c>
      <c r="S6" s="40" t="s">
        <v>110</v>
      </c>
      <c r="T6" s="64">
        <v>22</v>
      </c>
      <c r="U6" s="64">
        <v>22</v>
      </c>
      <c r="V6" s="64">
        <v>22</v>
      </c>
      <c r="W6" s="64">
        <v>23</v>
      </c>
      <c r="X6" s="64">
        <v>23</v>
      </c>
      <c r="Y6" s="64">
        <v>23</v>
      </c>
      <c r="Z6" s="64">
        <v>24</v>
      </c>
      <c r="AA6" s="64">
        <v>24</v>
      </c>
      <c r="AB6" s="64">
        <v>24</v>
      </c>
      <c r="AC6" s="64">
        <v>25</v>
      </c>
      <c r="AD6" s="64">
        <v>25</v>
      </c>
      <c r="AE6" s="64">
        <v>25</v>
      </c>
      <c r="AG6" s="40" t="s">
        <v>110</v>
      </c>
      <c r="AH6" s="43">
        <v>6</v>
      </c>
      <c r="AI6" s="43">
        <v>7</v>
      </c>
      <c r="AJ6" s="43">
        <v>8</v>
      </c>
      <c r="AK6" s="43">
        <v>9</v>
      </c>
      <c r="AL6" s="43">
        <v>10</v>
      </c>
      <c r="AM6" s="43">
        <v>11</v>
      </c>
      <c r="AN6" s="43">
        <v>12</v>
      </c>
      <c r="AO6" s="43">
        <v>13</v>
      </c>
      <c r="AP6" s="43">
        <v>14</v>
      </c>
      <c r="AQ6" s="43">
        <v>15</v>
      </c>
      <c r="AR6" s="43">
        <v>16</v>
      </c>
      <c r="AS6" s="43">
        <v>17</v>
      </c>
    </row>
    <row r="7" spans="1:45" x14ac:dyDescent="0.2">
      <c r="A7">
        <v>5</v>
      </c>
      <c r="B7" s="20" t="s">
        <v>1539</v>
      </c>
      <c r="C7">
        <v>5</v>
      </c>
      <c r="D7" s="30">
        <v>18.160468400626467</v>
      </c>
      <c r="E7" s="30">
        <v>0.5650563567981457</v>
      </c>
      <c r="F7" s="30">
        <v>3.1114635610315724</v>
      </c>
      <c r="G7" s="30">
        <v>1.1607800335684224</v>
      </c>
      <c r="I7">
        <v>0.44</v>
      </c>
      <c r="J7">
        <f t="shared" si="0"/>
        <v>-0.35654732351381252</v>
      </c>
      <c r="K7" s="33" t="s">
        <v>1422</v>
      </c>
      <c r="L7" s="33">
        <f>SUM(L3:L6)</f>
        <v>7</v>
      </c>
      <c r="M7" s="29">
        <f t="shared" ref="M7" si="3">L7*15</f>
        <v>105</v>
      </c>
      <c r="N7" s="29">
        <f>SUM(N3:N6)</f>
        <v>554.40000000000009</v>
      </c>
      <c r="R7" s="65"/>
      <c r="S7" s="40" t="s">
        <v>111</v>
      </c>
      <c r="T7" s="83"/>
      <c r="U7" s="83"/>
      <c r="V7" s="83"/>
      <c r="W7" s="83"/>
      <c r="X7" s="83"/>
      <c r="Y7" s="83"/>
      <c r="Z7" s="83"/>
      <c r="AA7" s="83"/>
      <c r="AB7" s="83"/>
      <c r="AC7" s="83"/>
      <c r="AD7" s="83"/>
      <c r="AE7" s="83"/>
      <c r="AG7" s="40" t="s">
        <v>111</v>
      </c>
      <c r="AH7" s="43">
        <v>6</v>
      </c>
      <c r="AI7" s="43">
        <v>7</v>
      </c>
      <c r="AJ7" s="43">
        <v>8</v>
      </c>
      <c r="AK7" s="43">
        <v>9</v>
      </c>
      <c r="AL7" s="43">
        <v>10</v>
      </c>
      <c r="AM7" s="43">
        <v>11</v>
      </c>
      <c r="AN7" s="43">
        <v>12</v>
      </c>
      <c r="AO7" s="43">
        <v>13</v>
      </c>
      <c r="AP7" s="43">
        <v>14</v>
      </c>
      <c r="AQ7" s="43">
        <v>15</v>
      </c>
      <c r="AR7" s="43">
        <v>16</v>
      </c>
      <c r="AS7" s="43">
        <v>17</v>
      </c>
    </row>
    <row r="8" spans="1:45" x14ac:dyDescent="0.2">
      <c r="A8">
        <v>6</v>
      </c>
      <c r="B8" s="20" t="s">
        <v>1476</v>
      </c>
      <c r="C8">
        <v>6</v>
      </c>
      <c r="D8" s="30">
        <v>14.923948510076068</v>
      </c>
      <c r="E8" s="30">
        <v>0.29420652913551576</v>
      </c>
      <c r="F8" s="30">
        <v>1.9713719123118054</v>
      </c>
      <c r="G8" s="30">
        <v>0.95390829522337184</v>
      </c>
      <c r="K8" s="33" t="s">
        <v>1423</v>
      </c>
      <c r="L8" s="33">
        <v>3</v>
      </c>
      <c r="O8" s="65"/>
      <c r="R8" s="84"/>
      <c r="S8" s="40" t="s">
        <v>112</v>
      </c>
      <c r="T8" s="83"/>
      <c r="U8" s="83"/>
      <c r="V8" s="83"/>
      <c r="W8" s="83"/>
      <c r="X8" s="83"/>
      <c r="Y8" s="83"/>
      <c r="Z8" s="83"/>
      <c r="AA8" s="83"/>
      <c r="AB8" s="83"/>
      <c r="AC8" s="83"/>
      <c r="AD8" s="83"/>
      <c r="AE8" s="83"/>
      <c r="AG8" s="40" t="s">
        <v>112</v>
      </c>
      <c r="AH8" s="43">
        <v>6</v>
      </c>
      <c r="AI8" s="43">
        <v>7</v>
      </c>
      <c r="AJ8" s="43">
        <v>8</v>
      </c>
      <c r="AK8" s="43">
        <v>9</v>
      </c>
      <c r="AL8" s="43">
        <v>10</v>
      </c>
      <c r="AM8" s="43">
        <v>11</v>
      </c>
      <c r="AN8" s="43">
        <v>12</v>
      </c>
      <c r="AO8" s="43">
        <v>13</v>
      </c>
      <c r="AP8" s="43">
        <v>14</v>
      </c>
      <c r="AQ8" s="43">
        <v>15</v>
      </c>
      <c r="AR8" s="43">
        <v>16</v>
      </c>
      <c r="AS8" s="43">
        <v>17</v>
      </c>
    </row>
    <row r="9" spans="1:45" x14ac:dyDescent="0.2">
      <c r="A9">
        <v>7</v>
      </c>
      <c r="B9" s="67" t="s">
        <v>1219</v>
      </c>
      <c r="C9">
        <v>7</v>
      </c>
      <c r="D9" s="30">
        <v>15.964419023050901</v>
      </c>
      <c r="E9" s="30">
        <v>0.48585821399839041</v>
      </c>
      <c r="F9" s="30">
        <v>3.0433817434687942</v>
      </c>
      <c r="G9" s="30">
        <v>1.0204130444585962</v>
      </c>
      <c r="O9" s="65"/>
      <c r="R9" s="65"/>
      <c r="S9" s="40" t="s">
        <v>1435</v>
      </c>
      <c r="T9" s="10"/>
      <c r="U9" s="10"/>
      <c r="V9" s="10"/>
      <c r="W9" s="10"/>
      <c r="X9" s="10"/>
      <c r="Y9" s="10"/>
      <c r="Z9" s="10"/>
      <c r="AA9" s="10"/>
      <c r="AB9" s="10"/>
      <c r="AC9" s="10"/>
      <c r="AD9" s="10"/>
      <c r="AE9" s="10"/>
      <c r="AG9" s="40" t="s">
        <v>1435</v>
      </c>
      <c r="AH9" s="63">
        <v>18</v>
      </c>
      <c r="AI9" s="63">
        <v>18</v>
      </c>
      <c r="AJ9" s="63">
        <v>18</v>
      </c>
      <c r="AK9" s="63">
        <v>19</v>
      </c>
      <c r="AL9" s="63">
        <v>19</v>
      </c>
      <c r="AM9" s="63">
        <v>19</v>
      </c>
      <c r="AN9" s="63">
        <v>20</v>
      </c>
      <c r="AO9" s="63">
        <v>20</v>
      </c>
      <c r="AP9" s="63">
        <v>20</v>
      </c>
      <c r="AQ9" s="63">
        <v>21</v>
      </c>
      <c r="AR9" s="63">
        <v>21</v>
      </c>
      <c r="AS9" s="63">
        <v>21</v>
      </c>
    </row>
    <row r="10" spans="1:45" x14ac:dyDescent="0.2">
      <c r="A10">
        <v>8</v>
      </c>
      <c r="B10" s="67" t="s">
        <v>1223</v>
      </c>
      <c r="C10">
        <v>8</v>
      </c>
      <c r="D10" s="30">
        <v>14.161599884471434</v>
      </c>
      <c r="E10" s="30">
        <v>0.46295556319663106</v>
      </c>
      <c r="F10" s="30">
        <v>3.2690908299441079</v>
      </c>
      <c r="G10" s="30">
        <v>0.90518052875289567</v>
      </c>
      <c r="K10" s="66" t="s">
        <v>1543</v>
      </c>
      <c r="R10" s="84"/>
      <c r="S10" s="40" t="s">
        <v>1437</v>
      </c>
      <c r="T10" s="83"/>
      <c r="U10" s="83"/>
      <c r="V10" s="83"/>
      <c r="W10" s="83"/>
      <c r="X10" s="83"/>
      <c r="Y10" s="83"/>
      <c r="Z10" s="83"/>
      <c r="AA10" s="83"/>
      <c r="AB10" s="83"/>
      <c r="AC10" s="83"/>
      <c r="AD10" s="83"/>
      <c r="AE10" s="83"/>
      <c r="AG10" s="40" t="s">
        <v>1437</v>
      </c>
      <c r="AH10" s="64">
        <v>22</v>
      </c>
      <c r="AI10" s="64">
        <v>22</v>
      </c>
      <c r="AJ10" s="64">
        <v>22</v>
      </c>
      <c r="AK10" s="64">
        <v>23</v>
      </c>
      <c r="AL10" s="64">
        <v>23</v>
      </c>
      <c r="AM10" s="64">
        <v>23</v>
      </c>
      <c r="AN10" s="64">
        <v>24</v>
      </c>
      <c r="AO10" s="64">
        <v>24</v>
      </c>
      <c r="AP10" s="64">
        <v>24</v>
      </c>
      <c r="AQ10" s="64">
        <v>25</v>
      </c>
      <c r="AR10" s="64">
        <v>25</v>
      </c>
      <c r="AS10" s="64">
        <v>25</v>
      </c>
    </row>
    <row r="11" spans="1:45" x14ac:dyDescent="0.2">
      <c r="A11">
        <v>9</v>
      </c>
      <c r="B11" s="67" t="s">
        <v>1228</v>
      </c>
      <c r="C11">
        <v>9</v>
      </c>
      <c r="D11" s="30">
        <v>14.942226410674033</v>
      </c>
      <c r="E11" s="30">
        <v>0.86821930125172742</v>
      </c>
      <c r="F11" s="30">
        <v>5.8105082695809767</v>
      </c>
      <c r="G11" s="30">
        <v>0.9550765812830494</v>
      </c>
      <c r="K11" s="32" t="s">
        <v>1414</v>
      </c>
      <c r="L11" s="32" t="s">
        <v>1415</v>
      </c>
      <c r="M11" s="32" t="s">
        <v>1518</v>
      </c>
      <c r="N11" s="32" t="s">
        <v>1417</v>
      </c>
      <c r="O11" s="32" t="s">
        <v>1424</v>
      </c>
      <c r="R11" s="84"/>
    </row>
    <row r="12" spans="1:45" x14ac:dyDescent="0.2">
      <c r="A12">
        <v>10</v>
      </c>
      <c r="B12" s="67" t="s">
        <v>1229</v>
      </c>
      <c r="C12">
        <v>10</v>
      </c>
      <c r="D12" s="30">
        <v>16.670098262464297</v>
      </c>
      <c r="E12" s="30">
        <v>0.41952323327781837</v>
      </c>
      <c r="F12" s="30">
        <v>2.5166212380550261</v>
      </c>
      <c r="G12" s="30">
        <v>1.0655186195541462</v>
      </c>
      <c r="K12" s="33" t="s">
        <v>1418</v>
      </c>
      <c r="L12" s="33">
        <f>7-SUM(L13:L15)</f>
        <v>1.6400000000000006</v>
      </c>
      <c r="M12" s="29">
        <f>L12*20</f>
        <v>32.800000000000011</v>
      </c>
      <c r="N12" s="34">
        <f>M12*1.2</f>
        <v>39.360000000000014</v>
      </c>
    </row>
    <row r="13" spans="1:45" x14ac:dyDescent="0.2">
      <c r="A13">
        <v>11</v>
      </c>
      <c r="B13" s="67" t="s">
        <v>1235</v>
      </c>
      <c r="C13">
        <v>11</v>
      </c>
      <c r="D13" s="30">
        <v>17.778811994473632</v>
      </c>
      <c r="E13" s="30">
        <v>0.60618722604939868</v>
      </c>
      <c r="F13" s="30">
        <v>3.40960479382889</v>
      </c>
      <c r="G13" s="30">
        <v>1.1363853359112623</v>
      </c>
      <c r="K13" s="33" t="s">
        <v>1419</v>
      </c>
      <c r="L13" s="33">
        <v>5</v>
      </c>
      <c r="M13" s="29">
        <f t="shared" ref="M13:M15" si="4">L13*20</f>
        <v>100</v>
      </c>
      <c r="N13" s="34">
        <f t="shared" ref="N13:N15" si="5">M13*1.2</f>
        <v>120</v>
      </c>
    </row>
    <row r="14" spans="1:45" x14ac:dyDescent="0.2">
      <c r="A14">
        <v>12</v>
      </c>
      <c r="B14" s="67" t="s">
        <v>1236</v>
      </c>
      <c r="C14">
        <v>12</v>
      </c>
      <c r="D14" s="30">
        <v>15.661797792509267</v>
      </c>
      <c r="E14" s="30">
        <v>0.1348428668423092</v>
      </c>
      <c r="F14" s="30">
        <v>0.86096672060727231</v>
      </c>
      <c r="G14" s="30">
        <v>1.0010701137369131</v>
      </c>
      <c r="K14" s="33" t="s">
        <v>1519</v>
      </c>
      <c r="L14" s="33">
        <v>0.18</v>
      </c>
      <c r="M14" s="29">
        <f t="shared" si="4"/>
        <v>3.5999999999999996</v>
      </c>
      <c r="N14" s="34">
        <f t="shared" si="5"/>
        <v>4.3199999999999994</v>
      </c>
      <c r="O14" t="s">
        <v>1521</v>
      </c>
    </row>
    <row r="15" spans="1:45" x14ac:dyDescent="0.2">
      <c r="A15">
        <v>13</v>
      </c>
      <c r="B15" s="67" t="s">
        <v>1239</v>
      </c>
      <c r="C15">
        <v>13</v>
      </c>
      <c r="D15" s="30">
        <v>17.7270392175819</v>
      </c>
      <c r="E15" s="30">
        <v>0.6297549366929438</v>
      </c>
      <c r="F15" s="30">
        <v>3.5525105403295147</v>
      </c>
      <c r="G15" s="30">
        <v>1.1330761257977038</v>
      </c>
      <c r="K15" s="33" t="s">
        <v>1520</v>
      </c>
      <c r="L15" s="33">
        <v>0.18</v>
      </c>
      <c r="M15" s="29">
        <f t="shared" si="4"/>
        <v>3.5999999999999996</v>
      </c>
      <c r="N15" s="34">
        <f t="shared" si="5"/>
        <v>4.3199999999999994</v>
      </c>
      <c r="O15" t="s">
        <v>1521</v>
      </c>
    </row>
    <row r="16" spans="1:45" x14ac:dyDescent="0.2">
      <c r="A16">
        <v>14</v>
      </c>
      <c r="B16" s="67" t="s">
        <v>1243</v>
      </c>
      <c r="C16">
        <v>14</v>
      </c>
      <c r="D16" s="30">
        <v>17.018660554618133</v>
      </c>
      <c r="E16" s="30">
        <v>2.2916350429147254</v>
      </c>
      <c r="F16" s="30">
        <v>13.465425410890367</v>
      </c>
      <c r="G16" s="30">
        <v>1.0877980090644443</v>
      </c>
      <c r="K16" s="33" t="s">
        <v>1422</v>
      </c>
      <c r="L16" s="33">
        <f>SUM(L12:L15)</f>
        <v>7</v>
      </c>
      <c r="M16" s="29">
        <f t="shared" ref="M16" si="6">L16*15</f>
        <v>105</v>
      </c>
      <c r="N16" s="29">
        <f>SUM(N12:N15)</f>
        <v>168</v>
      </c>
    </row>
    <row r="17" spans="1:15" x14ac:dyDescent="0.2">
      <c r="A17">
        <v>15</v>
      </c>
      <c r="B17" s="67" t="s">
        <v>1244</v>
      </c>
      <c r="C17">
        <v>15</v>
      </c>
      <c r="D17" s="30">
        <v>15.622623667435933</v>
      </c>
      <c r="E17" s="30">
        <v>0.56149607557402215</v>
      </c>
      <c r="F17" s="30">
        <v>3.5941214966626527</v>
      </c>
      <c r="G17" s="30">
        <v>0.99856618370523664</v>
      </c>
      <c r="K17" s="33" t="s">
        <v>1423</v>
      </c>
      <c r="L17" s="33">
        <v>3</v>
      </c>
      <c r="O17" s="65"/>
    </row>
    <row r="18" spans="1:15" x14ac:dyDescent="0.2">
      <c r="A18" s="85">
        <v>16</v>
      </c>
      <c r="B18" s="20" t="s">
        <v>1535</v>
      </c>
      <c r="C18">
        <v>16</v>
      </c>
      <c r="D18" s="30">
        <v>14.152685140867467</v>
      </c>
      <c r="E18" s="30">
        <v>0.31322381977137548</v>
      </c>
      <c r="F18" s="30">
        <v>2.2131759214151279</v>
      </c>
      <c r="G18" s="30">
        <v>0.90461071655688918</v>
      </c>
      <c r="I18">
        <v>9.27</v>
      </c>
      <c r="J18">
        <f>LOG(I18,10)</f>
        <v>0.96707973414449688</v>
      </c>
    </row>
    <row r="19" spans="1:15" x14ac:dyDescent="0.2">
      <c r="A19" s="85">
        <v>17</v>
      </c>
      <c r="B19" s="20" t="s">
        <v>1536</v>
      </c>
      <c r="C19">
        <v>17</v>
      </c>
      <c r="D19" s="30">
        <v>14.795180586099134</v>
      </c>
      <c r="E19" s="30">
        <v>0.31342946273003963</v>
      </c>
      <c r="F19" s="30">
        <v>2.1184564859216617</v>
      </c>
      <c r="G19" s="30">
        <v>0.94567771262940492</v>
      </c>
      <c r="I19">
        <v>4.78</v>
      </c>
      <c r="J19">
        <f t="shared" ref="J19:J22" si="7">LOG(I19,10)</f>
        <v>0.67942789661211878</v>
      </c>
      <c r="K19" s="33" t="s">
        <v>1544</v>
      </c>
    </row>
    <row r="20" spans="1:15" x14ac:dyDescent="0.2">
      <c r="A20" s="85">
        <v>18</v>
      </c>
      <c r="B20" s="20" t="s">
        <v>1537</v>
      </c>
      <c r="C20">
        <v>18</v>
      </c>
      <c r="D20" s="30">
        <v>15.831069291256632</v>
      </c>
      <c r="E20" s="30">
        <v>0.47388386235093322</v>
      </c>
      <c r="F20" s="30">
        <v>2.9933787391901276</v>
      </c>
      <c r="G20" s="30">
        <v>1.0118896020707804</v>
      </c>
      <c r="I20">
        <v>2.42</v>
      </c>
      <c r="J20">
        <f t="shared" si="7"/>
        <v>0.38381536598043126</v>
      </c>
      <c r="K20" s="66" t="s">
        <v>1542</v>
      </c>
    </row>
    <row r="21" spans="1:15" x14ac:dyDescent="0.2">
      <c r="A21" s="85">
        <v>19</v>
      </c>
      <c r="B21" s="20" t="s">
        <v>1538</v>
      </c>
      <c r="C21">
        <v>19</v>
      </c>
      <c r="D21" s="30">
        <v>15.080520893482367</v>
      </c>
      <c r="E21" s="30">
        <v>0.38965472823763525</v>
      </c>
      <c r="F21" s="30">
        <v>2.5838280453962281</v>
      </c>
      <c r="G21" s="30">
        <v>0.9639160820522612</v>
      </c>
      <c r="I21">
        <v>0.99299999999999999</v>
      </c>
      <c r="J21">
        <f t="shared" si="7"/>
        <v>-3.0507515046188267E-3</v>
      </c>
      <c r="K21" s="32" t="s">
        <v>1414</v>
      </c>
      <c r="L21" s="32" t="s">
        <v>1415</v>
      </c>
      <c r="M21" s="32" t="s">
        <v>1518</v>
      </c>
      <c r="N21" s="32" t="s">
        <v>1417</v>
      </c>
      <c r="O21" s="32" t="s">
        <v>1424</v>
      </c>
    </row>
    <row r="22" spans="1:15" x14ac:dyDescent="0.2">
      <c r="A22" s="85">
        <v>20</v>
      </c>
      <c r="B22" s="20" t="s">
        <v>1539</v>
      </c>
      <c r="C22">
        <v>20</v>
      </c>
      <c r="D22" s="30">
        <v>17.150613892543035</v>
      </c>
      <c r="E22" s="30">
        <v>0.3303918166794062</v>
      </c>
      <c r="F22" s="30">
        <v>1.9264139391713448</v>
      </c>
      <c r="G22" s="30">
        <v>1.0962321968093292</v>
      </c>
      <c r="I22">
        <v>0.44</v>
      </c>
      <c r="J22">
        <f t="shared" si="7"/>
        <v>-0.35654732351381252</v>
      </c>
      <c r="K22" s="33" t="s">
        <v>1418</v>
      </c>
      <c r="L22" s="33">
        <f>7-SUM(L23:L25)</f>
        <v>1.5199999999999996</v>
      </c>
      <c r="M22" s="29">
        <f>L22*20</f>
        <v>30.399999999999991</v>
      </c>
      <c r="N22" s="34">
        <f>M22*1.2</f>
        <v>36.47999999999999</v>
      </c>
    </row>
    <row r="23" spans="1:15" x14ac:dyDescent="0.2">
      <c r="A23" s="86">
        <v>21</v>
      </c>
      <c r="B23" s="20" t="s">
        <v>1535</v>
      </c>
      <c r="C23">
        <v>21</v>
      </c>
      <c r="D23" s="30">
        <v>13.155533199088334</v>
      </c>
      <c r="E23" s="30">
        <v>0.11953241532448124</v>
      </c>
      <c r="F23" s="30">
        <v>0.90860943084210921</v>
      </c>
      <c r="G23" s="30">
        <v>0.84087480188129249</v>
      </c>
      <c r="I23">
        <v>9.27</v>
      </c>
      <c r="J23">
        <f>LOG(I23,10)</f>
        <v>0.96707973414449688</v>
      </c>
      <c r="K23" s="33" t="s">
        <v>1419</v>
      </c>
      <c r="L23" s="33">
        <v>5</v>
      </c>
      <c r="M23" s="29">
        <f t="shared" ref="M23:M25" si="8">L23*20</f>
        <v>100</v>
      </c>
      <c r="N23" s="34">
        <f t="shared" ref="N23:N25" si="9">M23*1.2</f>
        <v>120</v>
      </c>
    </row>
    <row r="24" spans="1:15" x14ac:dyDescent="0.2">
      <c r="A24" s="86">
        <v>22</v>
      </c>
      <c r="B24" s="20" t="s">
        <v>1536</v>
      </c>
      <c r="C24">
        <v>22</v>
      </c>
      <c r="D24" s="30">
        <v>13.522328222884633</v>
      </c>
      <c r="E24" s="30">
        <v>0.95859145056695305</v>
      </c>
      <c r="F24" s="30">
        <v>7.0889526919238079</v>
      </c>
      <c r="G24" s="30">
        <v>0.86431959034392436</v>
      </c>
      <c r="I24">
        <v>4.78</v>
      </c>
      <c r="J24">
        <f t="shared" ref="J24:J27" si="10">LOG(I24,10)</f>
        <v>0.67942789661211878</v>
      </c>
      <c r="K24" s="33" t="s">
        <v>1519</v>
      </c>
      <c r="L24" s="33">
        <v>0.24</v>
      </c>
      <c r="M24" s="29">
        <f t="shared" si="8"/>
        <v>4.8</v>
      </c>
      <c r="N24" s="34">
        <f t="shared" si="9"/>
        <v>5.76</v>
      </c>
      <c r="O24" t="s">
        <v>1521</v>
      </c>
    </row>
    <row r="25" spans="1:15" x14ac:dyDescent="0.2">
      <c r="A25" s="86">
        <v>23</v>
      </c>
      <c r="B25" s="20" t="s">
        <v>1537</v>
      </c>
      <c r="C25">
        <v>23</v>
      </c>
      <c r="D25" s="30">
        <v>14.486539545932466</v>
      </c>
      <c r="E25" s="30">
        <v>0.56577444503838792</v>
      </c>
      <c r="F25" s="30">
        <v>3.9055182450197101</v>
      </c>
      <c r="G25" s="30">
        <v>0.92595000797653937</v>
      </c>
      <c r="I25">
        <v>2.42</v>
      </c>
      <c r="J25">
        <f t="shared" si="10"/>
        <v>0.38381536598043126</v>
      </c>
      <c r="K25" s="33" t="s">
        <v>1520</v>
      </c>
      <c r="L25" s="33">
        <v>0.24</v>
      </c>
      <c r="M25" s="29">
        <f t="shared" si="8"/>
        <v>4.8</v>
      </c>
      <c r="N25" s="34">
        <f t="shared" si="9"/>
        <v>5.76</v>
      </c>
      <c r="O25" t="s">
        <v>1521</v>
      </c>
    </row>
    <row r="26" spans="1:15" x14ac:dyDescent="0.2">
      <c r="A26" s="86">
        <v>24</v>
      </c>
      <c r="B26" s="20" t="s">
        <v>1538</v>
      </c>
      <c r="C26">
        <v>24</v>
      </c>
      <c r="D26" s="30">
        <v>15.101665618018901</v>
      </c>
      <c r="E26" s="30">
        <v>0.20390060720801176</v>
      </c>
      <c r="F26" s="30">
        <v>1.3501862136632337</v>
      </c>
      <c r="G26" s="30">
        <v>0.96526760964041891</v>
      </c>
      <c r="I26">
        <v>0.99299999999999999</v>
      </c>
      <c r="J26">
        <f t="shared" si="10"/>
        <v>-3.0507515046188267E-3</v>
      </c>
      <c r="K26" s="33" t="s">
        <v>1422</v>
      </c>
      <c r="L26" s="33">
        <f>SUM(L22:L25)</f>
        <v>7</v>
      </c>
      <c r="M26" s="29">
        <f t="shared" ref="M26" si="11">L26*15</f>
        <v>105</v>
      </c>
      <c r="N26" s="29">
        <f>SUM(N22:N25)</f>
        <v>167.99999999999997</v>
      </c>
    </row>
    <row r="27" spans="1:15" x14ac:dyDescent="0.2">
      <c r="A27" s="86">
        <v>25</v>
      </c>
      <c r="B27" s="20" t="s">
        <v>1539</v>
      </c>
      <c r="C27">
        <v>25</v>
      </c>
      <c r="D27" s="30">
        <v>16.310786986655064</v>
      </c>
      <c r="E27" s="30">
        <v>0.14198891607310715</v>
      </c>
      <c r="F27" s="30">
        <v>0.87052155232777984</v>
      </c>
      <c r="G27" s="30">
        <v>1.0425521769715878</v>
      </c>
      <c r="I27">
        <v>0.44</v>
      </c>
      <c r="J27">
        <f t="shared" si="10"/>
        <v>-0.35654732351381252</v>
      </c>
      <c r="K27" s="33" t="s">
        <v>1423</v>
      </c>
      <c r="L27" s="33">
        <v>3</v>
      </c>
      <c r="O27" s="65"/>
    </row>
    <row r="28" spans="1:15" x14ac:dyDescent="0.2">
      <c r="A28" t="s">
        <v>1533</v>
      </c>
      <c r="D28" s="30">
        <v>15.6450558033793</v>
      </c>
      <c r="E28" s="30">
        <v>0.34273933140516105</v>
      </c>
      <c r="F28" s="30">
        <v>2.1907197757078634</v>
      </c>
      <c r="G28" s="30">
        <v>1</v>
      </c>
    </row>
    <row r="29" spans="1:15" x14ac:dyDescent="0.2">
      <c r="A29" t="s">
        <v>1534</v>
      </c>
      <c r="B29" s="20"/>
      <c r="D29" s="30" t="e">
        <v>#DIV/0!</v>
      </c>
      <c r="E29" s="30" t="e">
        <v>#DIV/0!</v>
      </c>
      <c r="F29" s="30" t="e">
        <v>#DIV/0!</v>
      </c>
      <c r="G29" s="30" t="e">
        <v>#DIV/0!</v>
      </c>
      <c r="K29" t="s">
        <v>1523</v>
      </c>
    </row>
    <row r="30" spans="1:15" x14ac:dyDescent="0.2">
      <c r="A30" t="s">
        <v>1429</v>
      </c>
      <c r="D30" s="30">
        <v>14.833830313691001</v>
      </c>
      <c r="E30" s="30">
        <v>0.69937051901599645</v>
      </c>
      <c r="F30" s="30">
        <v>4.7146994688924471</v>
      </c>
      <c r="G30" s="30">
        <v>0.94814812424554751</v>
      </c>
      <c r="I30">
        <v>12.7</v>
      </c>
      <c r="J30">
        <f>LOG(I30,10)</f>
        <v>1.1038037209559568</v>
      </c>
      <c r="K30" s="1" t="s">
        <v>1524</v>
      </c>
    </row>
    <row r="31" spans="1:15" x14ac:dyDescent="0.2">
      <c r="A31" t="s">
        <v>1430</v>
      </c>
      <c r="D31" s="30">
        <v>16.135490120731866</v>
      </c>
      <c r="E31" s="30">
        <v>0.38646450573587399</v>
      </c>
      <c r="F31" s="30">
        <v>2.3951209591044322</v>
      </c>
      <c r="G31" s="30">
        <v>1.0313475594792467</v>
      </c>
      <c r="I31">
        <v>5.6</v>
      </c>
      <c r="J31">
        <f t="shared" ref="J31:J34" si="12">LOG(I31,10)</f>
        <v>0.74818802700620035</v>
      </c>
      <c r="K31" s="1" t="s">
        <v>1525</v>
      </c>
    </row>
    <row r="32" spans="1:15" x14ac:dyDescent="0.2">
      <c r="A32" t="s">
        <v>1431</v>
      </c>
      <c r="D32" s="30">
        <v>16.176621514865165</v>
      </c>
      <c r="E32" s="30">
        <v>0.47860150451130262</v>
      </c>
      <c r="F32" s="30">
        <v>2.9585998786675072</v>
      </c>
      <c r="G32" s="30">
        <v>1.0339765941500221</v>
      </c>
      <c r="I32">
        <v>2.76</v>
      </c>
      <c r="J32">
        <f t="shared" si="12"/>
        <v>0.44090908206521756</v>
      </c>
      <c r="K32" s="1" t="s">
        <v>1526</v>
      </c>
    </row>
    <row r="33" spans="1:11" x14ac:dyDescent="0.2">
      <c r="A33" t="s">
        <v>1432</v>
      </c>
      <c r="D33" s="30">
        <v>18.124311264052466</v>
      </c>
      <c r="E33" s="30">
        <v>1.3522983469725485</v>
      </c>
      <c r="F33" s="30">
        <v>7.461239918422061</v>
      </c>
      <c r="G33" s="30">
        <v>1.1584689432771247</v>
      </c>
      <c r="I33">
        <v>1.58</v>
      </c>
      <c r="J33">
        <f t="shared" si="12"/>
        <v>0.19865708695442263</v>
      </c>
      <c r="K33" s="1" t="s">
        <v>1527</v>
      </c>
    </row>
    <row r="34" spans="1:11" x14ac:dyDescent="0.2">
      <c r="A34" t="s">
        <v>1433</v>
      </c>
      <c r="D34" s="30">
        <v>19.225175039127098</v>
      </c>
      <c r="E34" s="30">
        <v>0.24630634480528871</v>
      </c>
      <c r="F34" s="30">
        <v>1.2811656814775716</v>
      </c>
      <c r="G34" s="30">
        <v>1.2288339064264955</v>
      </c>
      <c r="I34">
        <v>1.36</v>
      </c>
      <c r="J34">
        <f t="shared" si="12"/>
        <v>0.13353890837021754</v>
      </c>
      <c r="K34" s="1" t="s">
        <v>1528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BEEF-8B1B-5A44-B3D9-88C3729B296B}">
  <dimension ref="A1:BA131"/>
  <sheetViews>
    <sheetView workbookViewId="0">
      <selection activeCell="D50" sqref="D50"/>
    </sheetView>
  </sheetViews>
  <sheetFormatPr baseColWidth="10" defaultRowHeight="16" x14ac:dyDescent="0.2"/>
  <cols>
    <col min="12" max="12" width="13.6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1412</v>
      </c>
      <c r="D1" t="s">
        <v>1486</v>
      </c>
      <c r="E1" t="s">
        <v>1487</v>
      </c>
      <c r="F1" t="s">
        <v>1488</v>
      </c>
      <c r="G1" t="s">
        <v>1489</v>
      </c>
      <c r="H1" t="s">
        <v>1492</v>
      </c>
      <c r="I1">
        <v>0.5</v>
      </c>
      <c r="J1" s="32" t="s">
        <v>1414</v>
      </c>
      <c r="K1" s="32" t="s">
        <v>1415</v>
      </c>
      <c r="L1" s="32" t="s">
        <v>1416</v>
      </c>
      <c r="M1" s="32" t="s">
        <v>1417</v>
      </c>
      <c r="N1" s="32" t="s">
        <v>1425</v>
      </c>
    </row>
    <row r="2" spans="1:53" x14ac:dyDescent="0.2">
      <c r="A2">
        <v>1</v>
      </c>
      <c r="B2" s="20" t="s">
        <v>573</v>
      </c>
      <c r="C2">
        <v>1</v>
      </c>
      <c r="D2">
        <v>12.019821533012069</v>
      </c>
      <c r="E2">
        <v>0.24336522718829467</v>
      </c>
      <c r="F2">
        <v>2.0246991731108452</v>
      </c>
      <c r="G2">
        <v>1.0322692963284912</v>
      </c>
      <c r="H2">
        <f>IF(E2&gt;$I$1,1,0)</f>
        <v>0</v>
      </c>
      <c r="J2" s="33" t="s">
        <v>1418</v>
      </c>
      <c r="K2" s="33">
        <v>1.96</v>
      </c>
      <c r="L2" s="29">
        <f>K2*384</f>
        <v>752.64</v>
      </c>
      <c r="M2" s="34">
        <f>L2*1.1</f>
        <v>827.904</v>
      </c>
      <c r="N2">
        <f>M2/2</f>
        <v>413.952</v>
      </c>
    </row>
    <row r="3" spans="1:53" x14ac:dyDescent="0.2">
      <c r="A3">
        <v>2</v>
      </c>
      <c r="B3" s="20" t="s">
        <v>574</v>
      </c>
      <c r="C3">
        <v>2</v>
      </c>
      <c r="D3">
        <v>12.969212261727867</v>
      </c>
      <c r="E3">
        <v>0.30871098625855725</v>
      </c>
      <c r="F3">
        <v>2.3803372173155273</v>
      </c>
      <c r="G3">
        <v>1.113803526831052</v>
      </c>
      <c r="H3">
        <f t="shared" ref="H3:H66" si="0">IF(E3&gt;$I$1,1,0)</f>
        <v>0</v>
      </c>
      <c r="J3" s="33" t="s">
        <v>1419</v>
      </c>
      <c r="K3" s="33">
        <v>5</v>
      </c>
      <c r="L3" s="29">
        <f t="shared" ref="L3:L5" si="1">K3*384</f>
        <v>1920</v>
      </c>
      <c r="M3" s="34">
        <f t="shared" ref="M3:M5" si="2">L3*1.1</f>
        <v>2112</v>
      </c>
      <c r="N3">
        <f t="shared" ref="N3:N6" si="3">M3/2</f>
        <v>1056</v>
      </c>
    </row>
    <row r="4" spans="1:53" x14ac:dyDescent="0.2">
      <c r="A4">
        <v>3</v>
      </c>
      <c r="B4" s="20" t="s">
        <v>575</v>
      </c>
      <c r="C4">
        <v>3</v>
      </c>
      <c r="D4">
        <v>12.024341508722268</v>
      </c>
      <c r="E4">
        <v>0.14174212561855146</v>
      </c>
      <c r="F4">
        <v>1.1787932463140203</v>
      </c>
      <c r="G4">
        <v>1.0326574744834642</v>
      </c>
      <c r="H4">
        <f t="shared" si="0"/>
        <v>0</v>
      </c>
      <c r="J4" s="33" t="s">
        <v>1420</v>
      </c>
      <c r="K4" s="33">
        <v>0.02</v>
      </c>
      <c r="L4" s="29">
        <f t="shared" si="1"/>
        <v>7.68</v>
      </c>
      <c r="M4" s="35">
        <f t="shared" si="2"/>
        <v>8.4480000000000004</v>
      </c>
      <c r="N4">
        <f t="shared" si="3"/>
        <v>4.2240000000000002</v>
      </c>
    </row>
    <row r="5" spans="1:53" x14ac:dyDescent="0.2">
      <c r="A5">
        <v>4</v>
      </c>
      <c r="B5" s="20" t="s">
        <v>576</v>
      </c>
      <c r="C5">
        <v>4</v>
      </c>
      <c r="D5">
        <v>12.435008720909101</v>
      </c>
      <c r="E5">
        <v>0.36974550953675894</v>
      </c>
      <c r="F5">
        <v>2.9734238056065272</v>
      </c>
      <c r="G5">
        <v>1.0679258146152211</v>
      </c>
      <c r="H5">
        <f t="shared" si="0"/>
        <v>0</v>
      </c>
      <c r="J5" s="33" t="s">
        <v>1421</v>
      </c>
      <c r="K5" s="33">
        <v>0.02</v>
      </c>
      <c r="L5" s="29">
        <f t="shared" si="1"/>
        <v>7.68</v>
      </c>
      <c r="M5" s="35">
        <f t="shared" si="2"/>
        <v>8.4480000000000004</v>
      </c>
      <c r="N5">
        <f t="shared" si="3"/>
        <v>4.2240000000000002</v>
      </c>
    </row>
    <row r="6" spans="1:53" x14ac:dyDescent="0.2">
      <c r="A6">
        <v>5</v>
      </c>
      <c r="B6" s="20" t="s">
        <v>577</v>
      </c>
      <c r="C6">
        <v>5</v>
      </c>
      <c r="D6">
        <v>12.5471076529476</v>
      </c>
      <c r="E6">
        <v>0.47552344724700157</v>
      </c>
      <c r="F6">
        <v>3.7899048960123518</v>
      </c>
      <c r="G6">
        <v>1.0775529363970833</v>
      </c>
      <c r="H6">
        <f t="shared" si="0"/>
        <v>0</v>
      </c>
      <c r="J6" s="33" t="s">
        <v>1422</v>
      </c>
      <c r="K6" s="33">
        <f>SUM(K2:K5)</f>
        <v>6.9999999999999991</v>
      </c>
      <c r="L6" s="33"/>
      <c r="M6" s="29">
        <f>SUM(M2:M5)</f>
        <v>2956.7999999999997</v>
      </c>
      <c r="N6">
        <f t="shared" si="3"/>
        <v>1478.3999999999999</v>
      </c>
    </row>
    <row r="7" spans="1:53" ht="17" x14ac:dyDescent="0.2">
      <c r="A7">
        <v>6</v>
      </c>
      <c r="B7" s="20" t="s">
        <v>578</v>
      </c>
      <c r="C7">
        <v>6</v>
      </c>
      <c r="D7">
        <v>14.490499932081567</v>
      </c>
      <c r="E7">
        <v>1.4297135108433539</v>
      </c>
      <c r="F7">
        <v>9.8665575207519751</v>
      </c>
      <c r="G7">
        <v>1.2444526008357057</v>
      </c>
      <c r="H7">
        <f t="shared" si="0"/>
        <v>1</v>
      </c>
      <c r="M7">
        <f>M6/48</f>
        <v>61.599999999999994</v>
      </c>
      <c r="N7" s="65" t="s">
        <v>1457</v>
      </c>
    </row>
    <row r="8" spans="1:53" ht="17" x14ac:dyDescent="0.2">
      <c r="A8">
        <v>7</v>
      </c>
      <c r="B8" s="20" t="s">
        <v>579</v>
      </c>
      <c r="C8">
        <v>7</v>
      </c>
      <c r="D8">
        <v>12.444815493857199</v>
      </c>
      <c r="E8">
        <v>7.6318947383155769E-2</v>
      </c>
      <c r="F8">
        <v>0.61325897053939493</v>
      </c>
      <c r="G8">
        <v>1.0687680260060128</v>
      </c>
      <c r="H8">
        <f t="shared" si="0"/>
        <v>0</v>
      </c>
      <c r="J8" s="33" t="s">
        <v>1423</v>
      </c>
      <c r="K8" s="33">
        <v>3</v>
      </c>
      <c r="M8">
        <f>K8*3.1</f>
        <v>9.3000000000000007</v>
      </c>
      <c r="N8" s="65" t="s">
        <v>1457</v>
      </c>
    </row>
    <row r="9" spans="1:53" x14ac:dyDescent="0.2">
      <c r="A9">
        <v>8</v>
      </c>
      <c r="B9" s="20" t="s">
        <v>580</v>
      </c>
      <c r="C9">
        <v>8</v>
      </c>
      <c r="D9">
        <v>13.117389495371166</v>
      </c>
      <c r="E9">
        <v>0.16247492859603338</v>
      </c>
      <c r="F9">
        <v>1.2386224305786389</v>
      </c>
      <c r="G9">
        <v>1.126529074234961</v>
      </c>
      <c r="H9">
        <f t="shared" si="0"/>
        <v>0</v>
      </c>
    </row>
    <row r="10" spans="1:53" x14ac:dyDescent="0.2">
      <c r="A10">
        <v>9</v>
      </c>
      <c r="B10" s="20" t="s">
        <v>581</v>
      </c>
      <c r="C10">
        <v>9</v>
      </c>
      <c r="D10">
        <v>12.760460416443799</v>
      </c>
      <c r="E10">
        <v>0.12439203807309968</v>
      </c>
      <c r="F10">
        <v>0.97482405817270956</v>
      </c>
      <c r="G10">
        <v>1.095875796386234</v>
      </c>
      <c r="H10">
        <f t="shared" si="0"/>
        <v>0</v>
      </c>
      <c r="J10" s="1" t="s">
        <v>1452</v>
      </c>
    </row>
    <row r="11" spans="1:53" x14ac:dyDescent="0.2">
      <c r="A11">
        <v>10</v>
      </c>
      <c r="B11" s="20" t="s">
        <v>582</v>
      </c>
      <c r="C11">
        <v>10</v>
      </c>
      <c r="D11">
        <v>12.834517340136467</v>
      </c>
      <c r="E11">
        <v>0.11054193473273249</v>
      </c>
      <c r="F11">
        <v>0.86128626268665831</v>
      </c>
      <c r="G11">
        <v>1.1022358482637535</v>
      </c>
      <c r="H11">
        <f t="shared" si="0"/>
        <v>0</v>
      </c>
      <c r="J11" t="s">
        <v>1453</v>
      </c>
      <c r="O11" t="s">
        <v>1426</v>
      </c>
    </row>
    <row r="12" spans="1:53" x14ac:dyDescent="0.2">
      <c r="A12">
        <v>11</v>
      </c>
      <c r="B12" s="20" t="s">
        <v>583</v>
      </c>
      <c r="C12">
        <v>11</v>
      </c>
      <c r="D12">
        <v>12.286346238285633</v>
      </c>
      <c r="E12">
        <v>0.20708712572624396</v>
      </c>
      <c r="F12">
        <v>1.6855061847511448</v>
      </c>
      <c r="G12">
        <v>1.0551585937453687</v>
      </c>
      <c r="H12">
        <f t="shared" si="0"/>
        <v>0</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12</v>
      </c>
      <c r="D13">
        <v>12.801405097888001</v>
      </c>
      <c r="E13">
        <v>0.18845881891219687</v>
      </c>
      <c r="F13">
        <v>1.4721729175126967</v>
      </c>
      <c r="G13">
        <v>1.0993921495522705</v>
      </c>
      <c r="H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13</v>
      </c>
      <c r="D14">
        <v>15.896805115678466</v>
      </c>
      <c r="E14">
        <v>0.29037896712312472</v>
      </c>
      <c r="F14">
        <v>1.8266498520305443</v>
      </c>
      <c r="G14">
        <v>1.3652269116944544</v>
      </c>
      <c r="H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v>14</v>
      </c>
      <c r="D15">
        <v>14.230554595020566</v>
      </c>
      <c r="E15">
        <v>0.29609952914678928</v>
      </c>
      <c r="F15">
        <v>2.0807307766515151</v>
      </c>
      <c r="G15">
        <v>1.2221283434051888</v>
      </c>
      <c r="H15">
        <f t="shared" si="0"/>
        <v>0</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v>15</v>
      </c>
      <c r="D16">
        <v>13.800627982624368</v>
      </c>
      <c r="E16">
        <v>0.1684144564242383</v>
      </c>
      <c r="F16">
        <v>1.2203390790352435</v>
      </c>
      <c r="G16">
        <v>1.1852059947303577</v>
      </c>
      <c r="H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16</v>
      </c>
      <c r="D17">
        <v>13.650826211119799</v>
      </c>
      <c r="E17">
        <v>0.25918678029681552</v>
      </c>
      <c r="F17">
        <v>1.8986893268459097</v>
      </c>
      <c r="G17">
        <v>1.17234093106572</v>
      </c>
      <c r="H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17</v>
      </c>
      <c r="D18">
        <v>14.829658627043202</v>
      </c>
      <c r="E18">
        <v>0.75066942477191489</v>
      </c>
      <c r="F18">
        <v>5.0619467625708019</v>
      </c>
      <c r="G18">
        <v>1.2735797477263804</v>
      </c>
      <c r="H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18</v>
      </c>
      <c r="D19">
        <v>11.565752688690432</v>
      </c>
      <c r="E19">
        <v>0.63673187698832368</v>
      </c>
      <c r="F19">
        <v>5.5053215655471499</v>
      </c>
      <c r="G19">
        <v>0.99327359866981479</v>
      </c>
      <c r="H19">
        <f t="shared" si="0"/>
        <v>1</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19</v>
      </c>
      <c r="D20">
        <v>13.264493189762632</v>
      </c>
      <c r="E20">
        <v>8.718981233883713E-2</v>
      </c>
      <c r="F20">
        <v>0.65731732898871043</v>
      </c>
      <c r="G20">
        <v>1.1391624254606632</v>
      </c>
      <c r="H20">
        <f t="shared" si="0"/>
        <v>0</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20</v>
      </c>
      <c r="D21">
        <v>10.40530128405744</v>
      </c>
      <c r="E21">
        <v>0.58697259799029788</v>
      </c>
      <c r="F21">
        <v>5.6410918047095118</v>
      </c>
      <c r="G21">
        <v>0.89361335399863417</v>
      </c>
      <c r="H21">
        <f t="shared" si="0"/>
        <v>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21</v>
      </c>
      <c r="D22">
        <v>12.674228932288466</v>
      </c>
      <c r="E22">
        <v>1.7934699290972238</v>
      </c>
      <c r="F22">
        <v>14.150524964309556</v>
      </c>
      <c r="G22">
        <v>1.0884701861426949</v>
      </c>
      <c r="H22">
        <f t="shared" si="0"/>
        <v>1</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22</v>
      </c>
      <c r="D23">
        <v>11.815617699910932</v>
      </c>
      <c r="E23">
        <v>0.1657212906156561</v>
      </c>
      <c r="F23">
        <v>1.4025613795621141</v>
      </c>
      <c r="G23">
        <v>1.0147321518273058</v>
      </c>
      <c r="H23">
        <f t="shared" si="0"/>
        <v>0</v>
      </c>
      <c r="J23" s="96" t="s">
        <v>1461</v>
      </c>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23</v>
      </c>
      <c r="D24">
        <v>13.833675312343098</v>
      </c>
      <c r="E24">
        <v>2.284046856632493</v>
      </c>
      <c r="F24">
        <v>16.510773927117921</v>
      </c>
      <c r="G24">
        <v>1.1880441187158592</v>
      </c>
      <c r="H24">
        <f t="shared" si="0"/>
        <v>1</v>
      </c>
      <c r="J24" s="96"/>
      <c r="K24" s="96"/>
      <c r="L24" s="96"/>
      <c r="M24" s="96"/>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24</v>
      </c>
      <c r="D25">
        <v>12.090703276186332</v>
      </c>
      <c r="E25">
        <v>0.18944847957961899</v>
      </c>
      <c r="F25">
        <v>1.5668937964324532</v>
      </c>
      <c r="G25">
        <v>1.0383566618478608</v>
      </c>
      <c r="H25">
        <f t="shared" si="0"/>
        <v>0</v>
      </c>
      <c r="J25" s="96"/>
      <c r="K25" s="96"/>
      <c r="L25" s="96"/>
      <c r="M25" s="96"/>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v>25</v>
      </c>
      <c r="D26">
        <v>16.261576679363099</v>
      </c>
      <c r="E26">
        <v>1.160200248874854</v>
      </c>
      <c r="F26">
        <v>7.1346110635582871</v>
      </c>
      <c r="G26">
        <v>1.3965537067164284</v>
      </c>
      <c r="H26">
        <f t="shared" si="0"/>
        <v>1</v>
      </c>
      <c r="J26" s="96"/>
      <c r="K26" s="96"/>
      <c r="L26" s="96"/>
      <c r="M26" s="96"/>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26</v>
      </c>
      <c r="D27">
        <v>12.566837918385566</v>
      </c>
      <c r="E27">
        <v>0.1023613075174394</v>
      </c>
      <c r="F27">
        <v>0.81453511362378994</v>
      </c>
      <c r="G27">
        <v>1.079247383121112</v>
      </c>
      <c r="H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27</v>
      </c>
      <c r="D28">
        <v>13.773239085192435</v>
      </c>
      <c r="E28">
        <v>0.1849752787694918</v>
      </c>
      <c r="F28">
        <v>1.3430049215391762</v>
      </c>
      <c r="G28">
        <v>1.1828538202158172</v>
      </c>
      <c r="H28">
        <f t="shared" si="0"/>
        <v>0</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28</v>
      </c>
      <c r="D29">
        <v>13.520062258846799</v>
      </c>
      <c r="E29">
        <v>0.11361685770290629</v>
      </c>
      <c r="F29">
        <v>0.84035750374271789</v>
      </c>
      <c r="G29">
        <v>1.1611108464403157</v>
      </c>
      <c r="H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29</v>
      </c>
      <c r="D30">
        <v>12.276534094232332</v>
      </c>
      <c r="E30">
        <v>0.86752320985242692</v>
      </c>
      <c r="F30">
        <v>7.0665157054383947</v>
      </c>
      <c r="G30">
        <v>1.0543159210809236</v>
      </c>
      <c r="H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30</v>
      </c>
      <c r="D31">
        <v>13.111014929367768</v>
      </c>
      <c r="E31">
        <v>0.18066597591313122</v>
      </c>
      <c r="F31">
        <v>1.3779709418868245</v>
      </c>
      <c r="G31">
        <v>1.1259816227819877</v>
      </c>
      <c r="H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31</v>
      </c>
      <c r="D32">
        <v>12.025690743187502</v>
      </c>
      <c r="E32">
        <v>0.48108698424702839</v>
      </c>
      <c r="F32">
        <v>4.0004935643265389</v>
      </c>
      <c r="G32">
        <v>1.0327733475276839</v>
      </c>
      <c r="H32">
        <f t="shared" si="0"/>
        <v>0</v>
      </c>
    </row>
    <row r="33" spans="1:8" x14ac:dyDescent="0.2">
      <c r="A33">
        <v>32</v>
      </c>
      <c r="B33" s="20" t="s">
        <v>604</v>
      </c>
      <c r="C33">
        <v>32</v>
      </c>
      <c r="D33">
        <v>11.5731987564118</v>
      </c>
      <c r="E33">
        <v>0.37431551141081593</v>
      </c>
      <c r="F33">
        <v>3.2343306227540345</v>
      </c>
      <c r="G33">
        <v>0.99391307131639617</v>
      </c>
      <c r="H33">
        <f t="shared" si="0"/>
        <v>0</v>
      </c>
    </row>
    <row r="34" spans="1:8" x14ac:dyDescent="0.2">
      <c r="A34">
        <v>33</v>
      </c>
      <c r="B34" s="20" t="s">
        <v>605</v>
      </c>
      <c r="C34">
        <v>33</v>
      </c>
      <c r="D34">
        <v>11.634716841350832</v>
      </c>
      <c r="E34">
        <v>0.30086577913033952</v>
      </c>
      <c r="F34">
        <v>2.5859312541327646</v>
      </c>
      <c r="G34">
        <v>0.99919628039542285</v>
      </c>
      <c r="H34">
        <f t="shared" si="0"/>
        <v>0</v>
      </c>
    </row>
    <row r="35" spans="1:8" x14ac:dyDescent="0.2">
      <c r="A35">
        <v>34</v>
      </c>
      <c r="B35" s="20" t="s">
        <v>606</v>
      </c>
      <c r="C35">
        <v>34</v>
      </c>
      <c r="D35">
        <v>12.703175255485133</v>
      </c>
      <c r="E35">
        <v>0.63430052641202916</v>
      </c>
      <c r="F35">
        <v>4.9932439225235683</v>
      </c>
      <c r="G35">
        <v>1.0909561132919006</v>
      </c>
      <c r="H35">
        <f t="shared" si="0"/>
        <v>1</v>
      </c>
    </row>
    <row r="36" spans="1:8" x14ac:dyDescent="0.2">
      <c r="A36">
        <v>35</v>
      </c>
      <c r="B36" s="20" t="s">
        <v>607</v>
      </c>
      <c r="C36">
        <v>35</v>
      </c>
      <c r="D36">
        <v>12.086744591434298</v>
      </c>
      <c r="E36">
        <v>0.50706416482603578</v>
      </c>
      <c r="F36">
        <v>4.1952087345784141</v>
      </c>
      <c r="G36">
        <v>1.0380166876883323</v>
      </c>
      <c r="H36">
        <f t="shared" si="0"/>
        <v>1</v>
      </c>
    </row>
    <row r="37" spans="1:8" x14ac:dyDescent="0.2">
      <c r="A37">
        <v>36</v>
      </c>
      <c r="B37" s="20" t="s">
        <v>608</v>
      </c>
      <c r="C37">
        <v>36</v>
      </c>
      <c r="D37">
        <v>13.061684743238267</v>
      </c>
      <c r="E37">
        <v>0.61077625771596566</v>
      </c>
      <c r="F37">
        <v>4.6760909463241367</v>
      </c>
      <c r="G37">
        <v>1.121745117574003</v>
      </c>
      <c r="H37">
        <f t="shared" si="0"/>
        <v>1</v>
      </c>
    </row>
    <row r="38" spans="1:8" x14ac:dyDescent="0.2">
      <c r="A38">
        <v>37</v>
      </c>
      <c r="B38" s="20" t="s">
        <v>609</v>
      </c>
      <c r="C38">
        <v>37</v>
      </c>
      <c r="D38">
        <v>13.043604927866701</v>
      </c>
      <c r="E38">
        <v>0.39677076652190141</v>
      </c>
      <c r="F38">
        <v>3.0418796698927144</v>
      </c>
      <c r="G38">
        <v>1.1201924124660196</v>
      </c>
      <c r="H38">
        <f t="shared" si="0"/>
        <v>0</v>
      </c>
    </row>
    <row r="39" spans="1:8" x14ac:dyDescent="0.2">
      <c r="A39">
        <v>38</v>
      </c>
      <c r="B39" s="20" t="s">
        <v>610</v>
      </c>
      <c r="C39">
        <v>38</v>
      </c>
      <c r="D39">
        <v>12.611918025642934</v>
      </c>
      <c r="E39">
        <v>0.37524100632330371</v>
      </c>
      <c r="F39">
        <v>2.9752889731788006</v>
      </c>
      <c r="G39">
        <v>1.0831188890722754</v>
      </c>
      <c r="H39">
        <f t="shared" si="0"/>
        <v>0</v>
      </c>
    </row>
    <row r="40" spans="1:8" x14ac:dyDescent="0.2">
      <c r="A40">
        <v>39</v>
      </c>
      <c r="B40" s="20" t="s">
        <v>611</v>
      </c>
      <c r="C40">
        <v>39</v>
      </c>
      <c r="D40">
        <v>13.069756126928398</v>
      </c>
      <c r="E40">
        <v>0.14810499845556338</v>
      </c>
      <c r="F40">
        <v>1.1331886916421785</v>
      </c>
      <c r="G40">
        <v>1.1224382927213481</v>
      </c>
      <c r="H40">
        <f t="shared" si="0"/>
        <v>0</v>
      </c>
    </row>
    <row r="41" spans="1:8" x14ac:dyDescent="0.2">
      <c r="A41">
        <v>40</v>
      </c>
      <c r="B41" s="20" t="s">
        <v>612</v>
      </c>
      <c r="C41">
        <v>40</v>
      </c>
      <c r="D41">
        <v>14.144081937889068</v>
      </c>
      <c r="E41">
        <v>6.8802530220664265E-2</v>
      </c>
      <c r="F41">
        <v>0.48644041036241831</v>
      </c>
      <c r="G41">
        <v>1.2147020210855413</v>
      </c>
      <c r="H41">
        <f t="shared" si="0"/>
        <v>0</v>
      </c>
    </row>
    <row r="42" spans="1:8" x14ac:dyDescent="0.2">
      <c r="A42">
        <v>41</v>
      </c>
      <c r="B42" s="20" t="s">
        <v>613</v>
      </c>
      <c r="C42">
        <v>41</v>
      </c>
      <c r="D42">
        <v>13.029622764016766</v>
      </c>
      <c r="E42">
        <v>0.37152245052482691</v>
      </c>
      <c r="F42">
        <v>2.8513676662293035</v>
      </c>
      <c r="G42">
        <v>1.1189916160649349</v>
      </c>
      <c r="H42">
        <f t="shared" si="0"/>
        <v>0</v>
      </c>
    </row>
    <row r="43" spans="1:8" x14ac:dyDescent="0.2">
      <c r="A43">
        <v>42</v>
      </c>
      <c r="B43" s="20" t="s">
        <v>614</v>
      </c>
      <c r="C43">
        <v>42</v>
      </c>
      <c r="D43">
        <v>12.725759053029767</v>
      </c>
      <c r="E43">
        <v>0.34620428431383471</v>
      </c>
      <c r="F43">
        <v>2.7205000728927828</v>
      </c>
      <c r="G43">
        <v>1.0928956230205431</v>
      </c>
      <c r="H43">
        <f t="shared" si="0"/>
        <v>0</v>
      </c>
    </row>
    <row r="44" spans="1:8" x14ac:dyDescent="0.2">
      <c r="A44">
        <v>43</v>
      </c>
      <c r="B44" s="20" t="s">
        <v>615</v>
      </c>
      <c r="C44">
        <v>43</v>
      </c>
      <c r="D44">
        <v>11.882936245610969</v>
      </c>
      <c r="E44">
        <v>0.47368816523010288</v>
      </c>
      <c r="F44">
        <v>3.9862888720375182</v>
      </c>
      <c r="G44">
        <v>1.0205135078656447</v>
      </c>
      <c r="H44">
        <f t="shared" si="0"/>
        <v>0</v>
      </c>
    </row>
    <row r="45" spans="1:8" x14ac:dyDescent="0.2">
      <c r="A45">
        <v>44</v>
      </c>
      <c r="B45" s="20" t="s">
        <v>616</v>
      </c>
      <c r="C45">
        <v>44</v>
      </c>
      <c r="D45">
        <v>12.946732684072002</v>
      </c>
      <c r="E45">
        <v>0.70884600101677187</v>
      </c>
      <c r="F45">
        <v>5.4750956732801397</v>
      </c>
      <c r="G45">
        <v>1.1118729675673515</v>
      </c>
      <c r="H45">
        <f t="shared" si="0"/>
        <v>1</v>
      </c>
    </row>
    <row r="46" spans="1:8" x14ac:dyDescent="0.2">
      <c r="A46">
        <v>45</v>
      </c>
      <c r="B46" s="20" t="s">
        <v>617</v>
      </c>
      <c r="C46">
        <v>45</v>
      </c>
      <c r="D46">
        <v>11.655137178345401</v>
      </c>
      <c r="E46">
        <v>0.36402277113100362</v>
      </c>
      <c r="F46">
        <v>3.1232817388656549</v>
      </c>
      <c r="G46">
        <v>1.0009499908679353</v>
      </c>
      <c r="H46">
        <f t="shared" si="0"/>
        <v>0</v>
      </c>
    </row>
    <row r="47" spans="1:8" x14ac:dyDescent="0.2">
      <c r="A47">
        <v>46</v>
      </c>
      <c r="B47" s="20" t="s">
        <v>618</v>
      </c>
      <c r="C47">
        <v>46</v>
      </c>
      <c r="D47">
        <v>12.698121407476966</v>
      </c>
      <c r="E47">
        <v>0.37639275303071973</v>
      </c>
      <c r="F47">
        <v>2.9641609254821772</v>
      </c>
      <c r="G47">
        <v>1.0905220858720412</v>
      </c>
      <c r="H47">
        <f t="shared" si="0"/>
        <v>0</v>
      </c>
    </row>
    <row r="48" spans="1:8" x14ac:dyDescent="0.2">
      <c r="A48">
        <v>47</v>
      </c>
      <c r="B48" s="20" t="s">
        <v>619</v>
      </c>
      <c r="C48">
        <v>47</v>
      </c>
      <c r="D48">
        <v>12.360466097190866</v>
      </c>
      <c r="E48">
        <v>0.53620821764070103</v>
      </c>
      <c r="F48">
        <v>4.3380905980767492</v>
      </c>
      <c r="G48">
        <v>1.0615240505357157</v>
      </c>
      <c r="H48">
        <f t="shared" si="0"/>
        <v>1</v>
      </c>
    </row>
    <row r="49" spans="1:8" x14ac:dyDescent="0.2">
      <c r="A49">
        <v>48</v>
      </c>
      <c r="B49" s="20" t="s">
        <v>620</v>
      </c>
      <c r="C49">
        <v>48</v>
      </c>
      <c r="D49">
        <v>12.408711059756266</v>
      </c>
      <c r="E49">
        <v>0.44025969565102657</v>
      </c>
      <c r="F49">
        <v>3.5479889372141948</v>
      </c>
      <c r="G49">
        <v>1.0656673561099292</v>
      </c>
      <c r="H49">
        <f t="shared" si="0"/>
        <v>0</v>
      </c>
    </row>
    <row r="50" spans="1:8" x14ac:dyDescent="0.2">
      <c r="A50">
        <v>49</v>
      </c>
      <c r="B50" s="20" t="s">
        <v>621</v>
      </c>
      <c r="C50">
        <v>49</v>
      </c>
      <c r="D50">
        <v>14.115884575984333</v>
      </c>
      <c r="E50">
        <v>0.59850861330026262</v>
      </c>
      <c r="F50">
        <v>4.2399653388957192</v>
      </c>
      <c r="G50">
        <v>1.2122804151696982</v>
      </c>
      <c r="H50">
        <f t="shared" si="0"/>
        <v>1</v>
      </c>
    </row>
    <row r="51" spans="1:8" x14ac:dyDescent="0.2">
      <c r="A51">
        <v>50</v>
      </c>
      <c r="B51" s="20" t="s">
        <v>622</v>
      </c>
      <c r="C51">
        <v>50</v>
      </c>
      <c r="D51">
        <v>14.046152229550401</v>
      </c>
      <c r="E51">
        <v>0.24106083986677168</v>
      </c>
      <c r="F51">
        <v>1.7162055196840744</v>
      </c>
      <c r="G51">
        <v>1.2062917605139705</v>
      </c>
      <c r="H51">
        <f t="shared" si="0"/>
        <v>0</v>
      </c>
    </row>
    <row r="52" spans="1:8" x14ac:dyDescent="0.2">
      <c r="A52">
        <v>51</v>
      </c>
      <c r="B52" s="20" t="s">
        <v>623</v>
      </c>
      <c r="C52">
        <v>51</v>
      </c>
      <c r="D52">
        <v>12.746921483413965</v>
      </c>
      <c r="E52">
        <v>0.36164219767353079</v>
      </c>
      <c r="F52">
        <v>2.8370944164368805</v>
      </c>
      <c r="G52">
        <v>1.0947130649069554</v>
      </c>
      <c r="H52">
        <f t="shared" si="0"/>
        <v>0</v>
      </c>
    </row>
    <row r="53" spans="1:8" x14ac:dyDescent="0.2">
      <c r="A53">
        <v>52</v>
      </c>
      <c r="B53" s="20" t="s">
        <v>624</v>
      </c>
      <c r="C53">
        <v>52</v>
      </c>
      <c r="D53">
        <v>15.969198823301168</v>
      </c>
      <c r="E53">
        <v>0.66382211329286422</v>
      </c>
      <c r="F53">
        <v>4.1568905280599306</v>
      </c>
      <c r="G53">
        <v>1.371444125604083</v>
      </c>
      <c r="H53">
        <f t="shared" si="0"/>
        <v>1</v>
      </c>
    </row>
    <row r="54" spans="1:8" x14ac:dyDescent="0.2">
      <c r="A54">
        <v>53</v>
      </c>
      <c r="B54" s="20" t="s">
        <v>625</v>
      </c>
      <c r="C54">
        <v>53</v>
      </c>
      <c r="D54">
        <v>0.33130036299999999</v>
      </c>
      <c r="E54">
        <v>0.57382906128201217</v>
      </c>
      <c r="F54">
        <v>173.20508075688772</v>
      </c>
      <c r="G54" t="e">
        <v>#VALUE!</v>
      </c>
      <c r="H54">
        <f t="shared" si="0"/>
        <v>1</v>
      </c>
    </row>
    <row r="55" spans="1:8" x14ac:dyDescent="0.2">
      <c r="A55">
        <v>54</v>
      </c>
      <c r="B55" s="20" t="s">
        <v>626</v>
      </c>
      <c r="C55">
        <v>54</v>
      </c>
      <c r="D55">
        <v>14.983716455367867</v>
      </c>
      <c r="E55">
        <v>0.18404625145239983</v>
      </c>
      <c r="F55">
        <v>1.2283084240189681</v>
      </c>
      <c r="G55">
        <v>1.2868103240375035</v>
      </c>
      <c r="H55">
        <f t="shared" si="0"/>
        <v>0</v>
      </c>
    </row>
    <row r="56" spans="1:8" x14ac:dyDescent="0.2">
      <c r="A56">
        <v>55</v>
      </c>
      <c r="B56" s="20" t="s">
        <v>627</v>
      </c>
      <c r="C56">
        <v>55</v>
      </c>
      <c r="D56">
        <v>11.067652315369401</v>
      </c>
      <c r="E56">
        <v>0.69747212366467426</v>
      </c>
      <c r="F56">
        <v>6.3018976725182307</v>
      </c>
      <c r="G56">
        <v>0.95049644757344465</v>
      </c>
      <c r="H56">
        <f t="shared" si="0"/>
        <v>1</v>
      </c>
    </row>
    <row r="57" spans="1:8" x14ac:dyDescent="0.2">
      <c r="A57">
        <v>56</v>
      </c>
      <c r="B57" s="20" t="s">
        <v>628</v>
      </c>
      <c r="C57">
        <v>56</v>
      </c>
      <c r="D57">
        <v>12.041435606194</v>
      </c>
      <c r="E57">
        <v>0.60032048336529975</v>
      </c>
      <c r="F57">
        <v>4.9854560784803814</v>
      </c>
      <c r="G57">
        <v>1.0341255255622637</v>
      </c>
      <c r="H57">
        <f t="shared" si="0"/>
        <v>1</v>
      </c>
    </row>
    <row r="58" spans="1:8" x14ac:dyDescent="0.2">
      <c r="A58">
        <v>57</v>
      </c>
      <c r="B58" s="20" t="s">
        <v>629</v>
      </c>
      <c r="C58">
        <v>57</v>
      </c>
      <c r="D58">
        <v>14.906318781567734</v>
      </c>
      <c r="E58">
        <v>0.35865709873170942</v>
      </c>
      <c r="F58">
        <v>2.406074256074568</v>
      </c>
      <c r="G58">
        <v>1.2801633665887846</v>
      </c>
      <c r="H58">
        <f t="shared" si="0"/>
        <v>0</v>
      </c>
    </row>
    <row r="59" spans="1:8" x14ac:dyDescent="0.2">
      <c r="A59">
        <v>58</v>
      </c>
      <c r="B59" s="20" t="s">
        <v>630</v>
      </c>
      <c r="C59">
        <v>58</v>
      </c>
      <c r="D59">
        <v>12.488865044449367</v>
      </c>
      <c r="E59">
        <v>0.17448596340865449</v>
      </c>
      <c r="F59">
        <v>1.3971322677251941</v>
      </c>
      <c r="G59">
        <v>1.0725510271486236</v>
      </c>
      <c r="H59">
        <f t="shared" si="0"/>
        <v>0</v>
      </c>
    </row>
    <row r="60" spans="1:8" x14ac:dyDescent="0.2">
      <c r="A60">
        <v>59</v>
      </c>
      <c r="B60" s="20" t="s">
        <v>631</v>
      </c>
      <c r="C60">
        <v>59</v>
      </c>
      <c r="D60">
        <v>12.754765540758134</v>
      </c>
      <c r="E60">
        <v>3.236269629544359E-2</v>
      </c>
      <c r="F60">
        <v>0.25373023276694412</v>
      </c>
      <c r="G60">
        <v>1.0953867171348846</v>
      </c>
      <c r="H60">
        <f t="shared" si="0"/>
        <v>0</v>
      </c>
    </row>
    <row r="61" spans="1:8" x14ac:dyDescent="0.2">
      <c r="A61">
        <v>60</v>
      </c>
      <c r="B61" s="20" t="s">
        <v>632</v>
      </c>
      <c r="C61">
        <v>60</v>
      </c>
      <c r="D61">
        <v>12.683579900217566</v>
      </c>
      <c r="E61">
        <v>0.12573945563936417</v>
      </c>
      <c r="F61">
        <v>0.99135619934248476</v>
      </c>
      <c r="G61">
        <v>1.0892732527321323</v>
      </c>
      <c r="H61">
        <f t="shared" si="0"/>
        <v>0</v>
      </c>
    </row>
    <row r="62" spans="1:8" x14ac:dyDescent="0.2">
      <c r="A62">
        <v>61</v>
      </c>
      <c r="B62" s="20" t="s">
        <v>633</v>
      </c>
      <c r="C62">
        <v>61</v>
      </c>
      <c r="D62">
        <v>13.150588211591298</v>
      </c>
      <c r="E62">
        <v>6.6472304347480901E-2</v>
      </c>
      <c r="F62">
        <v>0.50547019857933306</v>
      </c>
      <c r="G62">
        <v>1.1293801993816568</v>
      </c>
      <c r="H62">
        <f t="shared" si="0"/>
        <v>0</v>
      </c>
    </row>
    <row r="63" spans="1:8" x14ac:dyDescent="0.2">
      <c r="A63">
        <v>62</v>
      </c>
      <c r="B63" s="20" t="s">
        <v>634</v>
      </c>
      <c r="C63">
        <v>62</v>
      </c>
      <c r="D63">
        <v>13.153599645730401</v>
      </c>
      <c r="E63">
        <v>0.30168641715372624</v>
      </c>
      <c r="F63">
        <v>2.2935654518848936</v>
      </c>
      <c r="G63">
        <v>1.1296388231050767</v>
      </c>
      <c r="H63">
        <f t="shared" si="0"/>
        <v>0</v>
      </c>
    </row>
    <row r="64" spans="1:8" x14ac:dyDescent="0.2">
      <c r="A64">
        <v>63</v>
      </c>
      <c r="B64" s="20" t="s">
        <v>635</v>
      </c>
      <c r="C64">
        <v>63</v>
      </c>
      <c r="D64">
        <v>15.955215027561735</v>
      </c>
      <c r="E64">
        <v>0.12488938927769676</v>
      </c>
      <c r="F64">
        <v>0.78274964682053716</v>
      </c>
      <c r="G64">
        <v>1.3702431890553748</v>
      </c>
      <c r="H64">
        <f t="shared" si="0"/>
        <v>0</v>
      </c>
    </row>
    <row r="65" spans="1:8" x14ac:dyDescent="0.2">
      <c r="A65">
        <v>64</v>
      </c>
      <c r="B65" s="20" t="s">
        <v>636</v>
      </c>
      <c r="C65">
        <v>64</v>
      </c>
      <c r="D65">
        <v>15.092057704564402</v>
      </c>
      <c r="E65">
        <v>0.11411953014392481</v>
      </c>
      <c r="F65">
        <v>0.75615620068435607</v>
      </c>
      <c r="G65">
        <v>1.2961147338213175</v>
      </c>
      <c r="H65">
        <f t="shared" si="0"/>
        <v>0</v>
      </c>
    </row>
    <row r="66" spans="1:8" x14ac:dyDescent="0.2">
      <c r="A66">
        <v>65</v>
      </c>
      <c r="B66" s="20" t="s">
        <v>637</v>
      </c>
      <c r="C66">
        <v>65</v>
      </c>
      <c r="D66">
        <v>15.201573648493699</v>
      </c>
      <c r="E66">
        <v>0.3023446261237599</v>
      </c>
      <c r="F66">
        <v>1.9889034721988719</v>
      </c>
      <c r="G66">
        <v>1.3055200270751448</v>
      </c>
      <c r="H66">
        <f t="shared" si="0"/>
        <v>0</v>
      </c>
    </row>
    <row r="67" spans="1:8" x14ac:dyDescent="0.2">
      <c r="A67">
        <v>66</v>
      </c>
      <c r="B67" s="20" t="s">
        <v>638</v>
      </c>
      <c r="C67">
        <v>66</v>
      </c>
      <c r="D67">
        <v>12.398760903102065</v>
      </c>
      <c r="E67">
        <v>0.28750059484092855</v>
      </c>
      <c r="F67">
        <v>2.3187848938114319</v>
      </c>
      <c r="G67">
        <v>1.0648128308426794</v>
      </c>
      <c r="H67">
        <f t="shared" ref="H67:H129" si="4">IF(E67&gt;$I$1,1,0)</f>
        <v>0</v>
      </c>
    </row>
    <row r="68" spans="1:8" x14ac:dyDescent="0.2">
      <c r="A68">
        <v>67</v>
      </c>
      <c r="B68" s="20" t="s">
        <v>639</v>
      </c>
      <c r="C68">
        <v>67</v>
      </c>
      <c r="D68">
        <v>13.973222539760835</v>
      </c>
      <c r="E68">
        <v>0.21120541645646254</v>
      </c>
      <c r="F68">
        <v>1.5115011290736768</v>
      </c>
      <c r="G68">
        <v>1.200028516142682</v>
      </c>
      <c r="H68">
        <f t="shared" si="4"/>
        <v>0</v>
      </c>
    </row>
    <row r="69" spans="1:8" x14ac:dyDescent="0.2">
      <c r="A69">
        <v>68</v>
      </c>
      <c r="B69" s="20" t="s">
        <v>640</v>
      </c>
      <c r="C69">
        <v>68</v>
      </c>
      <c r="D69">
        <v>12.548291806140867</v>
      </c>
      <c r="E69">
        <v>0.16989802776165705</v>
      </c>
      <c r="F69">
        <v>1.3539534335542991</v>
      </c>
      <c r="G69">
        <v>1.077654632165211</v>
      </c>
      <c r="H69">
        <f t="shared" si="4"/>
        <v>0</v>
      </c>
    </row>
    <row r="70" spans="1:8" x14ac:dyDescent="0.2">
      <c r="A70">
        <v>69</v>
      </c>
      <c r="B70" s="20" t="s">
        <v>641</v>
      </c>
      <c r="C70">
        <v>69</v>
      </c>
      <c r="D70">
        <v>12.6452472821423</v>
      </c>
      <c r="E70">
        <v>0.22983117068165215</v>
      </c>
      <c r="F70">
        <v>1.8175300613236818</v>
      </c>
      <c r="G70">
        <v>1.0859812250944252</v>
      </c>
      <c r="H70">
        <f t="shared" si="4"/>
        <v>0</v>
      </c>
    </row>
    <row r="71" spans="1:8" x14ac:dyDescent="0.2">
      <c r="A71">
        <v>70</v>
      </c>
      <c r="B71" s="20" t="s">
        <v>642</v>
      </c>
      <c r="C71">
        <v>70</v>
      </c>
      <c r="D71">
        <v>12.178693288393367</v>
      </c>
      <c r="E71">
        <v>0.10210683708425317</v>
      </c>
      <c r="F71">
        <v>0.83840552238526134</v>
      </c>
      <c r="G71">
        <v>1.0459132955079722</v>
      </c>
      <c r="H71">
        <f t="shared" si="4"/>
        <v>0</v>
      </c>
    </row>
    <row r="72" spans="1:8" x14ac:dyDescent="0.2">
      <c r="A72">
        <v>71</v>
      </c>
      <c r="B72" s="20" t="s">
        <v>643</v>
      </c>
      <c r="C72">
        <v>71</v>
      </c>
      <c r="D72">
        <v>15.003736963023533</v>
      </c>
      <c r="E72">
        <v>0.53609023131394773</v>
      </c>
      <c r="F72">
        <v>3.5730447196930566</v>
      </c>
      <c r="G72">
        <v>1.2885296969327742</v>
      </c>
      <c r="H72">
        <f t="shared" si="4"/>
        <v>1</v>
      </c>
    </row>
    <row r="73" spans="1:8" x14ac:dyDescent="0.2">
      <c r="A73">
        <v>72</v>
      </c>
      <c r="B73" s="20" t="s">
        <v>644</v>
      </c>
      <c r="C73">
        <v>72</v>
      </c>
      <c r="D73">
        <v>13.236550155799932</v>
      </c>
      <c r="E73">
        <v>0.23996647752829614</v>
      </c>
      <c r="F73">
        <v>1.8129080062689047</v>
      </c>
      <c r="G73">
        <v>1.1367626613770836</v>
      </c>
      <c r="H73">
        <f t="shared" si="4"/>
        <v>0</v>
      </c>
    </row>
    <row r="74" spans="1:8" x14ac:dyDescent="0.2">
      <c r="A74">
        <v>73</v>
      </c>
      <c r="B74" s="20" t="s">
        <v>645</v>
      </c>
      <c r="C74">
        <v>73</v>
      </c>
      <c r="D74">
        <v>11.887476083694134</v>
      </c>
      <c r="E74">
        <v>0.71155246751071843</v>
      </c>
      <c r="F74">
        <v>5.9857320637367577</v>
      </c>
      <c r="G74">
        <v>1.0209033918128134</v>
      </c>
      <c r="H74">
        <f t="shared" si="4"/>
        <v>1</v>
      </c>
    </row>
    <row r="75" spans="1:8" x14ac:dyDescent="0.2">
      <c r="A75">
        <v>74</v>
      </c>
      <c r="B75" s="20" t="s">
        <v>646</v>
      </c>
      <c r="C75">
        <v>74</v>
      </c>
      <c r="D75">
        <v>11.6921184112517</v>
      </c>
      <c r="E75">
        <v>0.43313037558201534</v>
      </c>
      <c r="F75">
        <v>3.7044644977697119</v>
      </c>
      <c r="G75">
        <v>1.0041259607577295</v>
      </c>
      <c r="H75">
        <f t="shared" si="4"/>
        <v>0</v>
      </c>
    </row>
    <row r="76" spans="1:8" x14ac:dyDescent="0.2">
      <c r="A76">
        <v>75</v>
      </c>
      <c r="B76" s="20" t="s">
        <v>647</v>
      </c>
      <c r="C76">
        <v>75</v>
      </c>
      <c r="D76">
        <v>12.267257726559698</v>
      </c>
      <c r="E76">
        <v>0.4432224598293259</v>
      </c>
      <c r="F76">
        <v>3.6130524825422885</v>
      </c>
      <c r="G76">
        <v>1.0535192612050999</v>
      </c>
      <c r="H76">
        <f t="shared" si="4"/>
        <v>0</v>
      </c>
    </row>
    <row r="77" spans="1:8" x14ac:dyDescent="0.2">
      <c r="A77">
        <v>76</v>
      </c>
      <c r="B77" s="20" t="s">
        <v>648</v>
      </c>
      <c r="C77">
        <v>76</v>
      </c>
      <c r="D77">
        <v>13.248823632747367</v>
      </c>
      <c r="E77">
        <v>0.16962778402300296</v>
      </c>
      <c r="F77">
        <v>1.2803233609641445</v>
      </c>
      <c r="G77">
        <v>1.1378167147486113</v>
      </c>
      <c r="H77">
        <f t="shared" si="4"/>
        <v>0</v>
      </c>
    </row>
    <row r="78" spans="1:8" x14ac:dyDescent="0.2">
      <c r="A78">
        <v>77</v>
      </c>
      <c r="B78" s="20" t="s">
        <v>649</v>
      </c>
      <c r="C78">
        <v>77</v>
      </c>
      <c r="D78">
        <v>12.803074949754835</v>
      </c>
      <c r="E78">
        <v>0.15988006822872741</v>
      </c>
      <c r="F78">
        <v>1.2487630421298825</v>
      </c>
      <c r="G78">
        <v>1.0995355574062737</v>
      </c>
      <c r="H78">
        <f t="shared" si="4"/>
        <v>0</v>
      </c>
    </row>
    <row r="79" spans="1:8" x14ac:dyDescent="0.2">
      <c r="A79">
        <v>78</v>
      </c>
      <c r="B79" s="20" t="s">
        <v>650</v>
      </c>
      <c r="C79">
        <v>78</v>
      </c>
      <c r="D79">
        <v>12.814311598291832</v>
      </c>
      <c r="E79">
        <v>0.23036893770684574</v>
      </c>
      <c r="F79">
        <v>1.7977472760811768</v>
      </c>
      <c r="G79">
        <v>1.1005005673481034</v>
      </c>
      <c r="H79">
        <f t="shared" si="4"/>
        <v>0</v>
      </c>
    </row>
    <row r="80" spans="1:8" x14ac:dyDescent="0.2">
      <c r="A80">
        <v>79</v>
      </c>
      <c r="B80" s="20" t="s">
        <v>651</v>
      </c>
      <c r="C80">
        <v>79</v>
      </c>
      <c r="D80">
        <v>13.013775633650299</v>
      </c>
      <c r="E80">
        <v>5.2592811172335351E-2</v>
      </c>
      <c r="F80">
        <v>0.40413184192559592</v>
      </c>
      <c r="G80">
        <v>1.1176306552497273</v>
      </c>
      <c r="H80">
        <f t="shared" si="4"/>
        <v>0</v>
      </c>
    </row>
    <row r="81" spans="1:8" x14ac:dyDescent="0.2">
      <c r="A81">
        <v>80</v>
      </c>
      <c r="B81" s="20" t="s">
        <v>652</v>
      </c>
      <c r="C81">
        <v>80</v>
      </c>
      <c r="D81">
        <v>13.378375722800733</v>
      </c>
      <c r="E81">
        <v>0.13156551914736617</v>
      </c>
      <c r="F81">
        <v>0.98341922721709318</v>
      </c>
      <c r="G81">
        <v>1.1489427239385133</v>
      </c>
      <c r="H81">
        <f t="shared" si="4"/>
        <v>0</v>
      </c>
    </row>
    <row r="82" spans="1:8" x14ac:dyDescent="0.2">
      <c r="A82">
        <v>81</v>
      </c>
      <c r="B82" s="20" t="s">
        <v>653</v>
      </c>
      <c r="C82">
        <v>81</v>
      </c>
      <c r="D82">
        <v>12.933321852577</v>
      </c>
      <c r="E82">
        <v>0.8538093055747823</v>
      </c>
      <c r="F82">
        <v>6.6016242022513216</v>
      </c>
      <c r="G82">
        <v>1.1107212375227329</v>
      </c>
      <c r="H82">
        <f t="shared" si="4"/>
        <v>1</v>
      </c>
    </row>
    <row r="83" spans="1:8" x14ac:dyDescent="0.2">
      <c r="A83">
        <v>82</v>
      </c>
      <c r="B83" s="20" t="s">
        <v>654</v>
      </c>
      <c r="C83">
        <v>82</v>
      </c>
      <c r="D83">
        <v>14.1062988719387</v>
      </c>
      <c r="E83">
        <v>0.313551867985007</v>
      </c>
      <c r="F83">
        <v>2.2227791345662449</v>
      </c>
      <c r="G83">
        <v>1.2114571893054187</v>
      </c>
      <c r="H83">
        <f t="shared" si="4"/>
        <v>0</v>
      </c>
    </row>
    <row r="84" spans="1:8" x14ac:dyDescent="0.2">
      <c r="A84">
        <v>83</v>
      </c>
      <c r="B84" s="20" t="s">
        <v>655</v>
      </c>
      <c r="C84">
        <v>83</v>
      </c>
      <c r="D84">
        <v>13.0692660376994</v>
      </c>
      <c r="E84">
        <v>1.6534501833842672</v>
      </c>
      <c r="F84">
        <v>12.651438715951995</v>
      </c>
      <c r="G84">
        <v>1.122396203572007</v>
      </c>
      <c r="H84">
        <f t="shared" si="4"/>
        <v>1</v>
      </c>
    </row>
    <row r="85" spans="1:8" x14ac:dyDescent="0.2">
      <c r="A85">
        <v>84</v>
      </c>
      <c r="B85" s="20" t="s">
        <v>656</v>
      </c>
      <c r="C85">
        <v>84</v>
      </c>
      <c r="D85">
        <v>13.327174341215633</v>
      </c>
      <c r="E85">
        <v>0.13270604353577403</v>
      </c>
      <c r="F85">
        <v>0.99575529019206399</v>
      </c>
      <c r="G85">
        <v>1.1445455193714789</v>
      </c>
      <c r="H85">
        <f t="shared" si="4"/>
        <v>0</v>
      </c>
    </row>
    <row r="86" spans="1:8" x14ac:dyDescent="0.2">
      <c r="A86">
        <v>85</v>
      </c>
      <c r="B86" s="20" t="s">
        <v>657</v>
      </c>
      <c r="C86">
        <v>85</v>
      </c>
      <c r="D86">
        <v>12.065679249241233</v>
      </c>
      <c r="E86">
        <v>0.13974448357929031</v>
      </c>
      <c r="F86">
        <v>1.1581982306390115</v>
      </c>
      <c r="G86">
        <v>1.0362075837925022</v>
      </c>
      <c r="H86">
        <f t="shared" si="4"/>
        <v>0</v>
      </c>
    </row>
    <row r="87" spans="1:8" x14ac:dyDescent="0.2">
      <c r="A87">
        <v>86</v>
      </c>
      <c r="B87" s="20" t="s">
        <v>658</v>
      </c>
      <c r="C87">
        <v>86</v>
      </c>
      <c r="D87">
        <v>12.061092060676968</v>
      </c>
      <c r="E87">
        <v>0.51333793718552312</v>
      </c>
      <c r="F87">
        <v>4.2561480718580169</v>
      </c>
      <c r="G87">
        <v>1.0358136333583501</v>
      </c>
      <c r="H87">
        <f t="shared" si="4"/>
        <v>1</v>
      </c>
    </row>
    <row r="88" spans="1:8" x14ac:dyDescent="0.2">
      <c r="A88">
        <v>87</v>
      </c>
      <c r="B88" s="20" t="s">
        <v>659</v>
      </c>
      <c r="C88">
        <v>87</v>
      </c>
      <c r="D88">
        <v>11.068322367697434</v>
      </c>
      <c r="E88">
        <v>0.15195490354102825</v>
      </c>
      <c r="F88">
        <v>1.3728810789293964</v>
      </c>
      <c r="G88">
        <v>0.95055399205888169</v>
      </c>
      <c r="H88">
        <f t="shared" si="4"/>
        <v>0</v>
      </c>
    </row>
    <row r="89" spans="1:8" x14ac:dyDescent="0.2">
      <c r="A89">
        <v>88</v>
      </c>
      <c r="B89" s="20" t="s">
        <v>660</v>
      </c>
      <c r="C89">
        <v>88</v>
      </c>
      <c r="D89">
        <v>13.436730985395066</v>
      </c>
      <c r="E89">
        <v>0.21089898465046697</v>
      </c>
      <c r="F89">
        <v>1.5695706409520422</v>
      </c>
      <c r="G89">
        <v>1.1539543079865686</v>
      </c>
      <c r="H89">
        <f t="shared" si="4"/>
        <v>0</v>
      </c>
    </row>
    <row r="90" spans="1:8" x14ac:dyDescent="0.2">
      <c r="A90">
        <v>89</v>
      </c>
      <c r="B90" s="20" t="s">
        <v>661</v>
      </c>
      <c r="C90">
        <v>89</v>
      </c>
      <c r="D90">
        <v>12.719434196984531</v>
      </c>
      <c r="E90">
        <v>0.11088440269430484</v>
      </c>
      <c r="F90">
        <v>0.8717715031741966</v>
      </c>
      <c r="G90">
        <v>1.0923524406878218</v>
      </c>
      <c r="H90">
        <f t="shared" si="4"/>
        <v>0</v>
      </c>
    </row>
    <row r="91" spans="1:8" x14ac:dyDescent="0.2">
      <c r="A91">
        <v>90</v>
      </c>
      <c r="B91" s="20" t="s">
        <v>662</v>
      </c>
      <c r="C91">
        <v>90</v>
      </c>
      <c r="D91">
        <v>11.932609719611932</v>
      </c>
      <c r="E91">
        <v>5.565211198432439E-2</v>
      </c>
      <c r="F91">
        <v>0.46638676108594196</v>
      </c>
      <c r="G91">
        <v>1.0247794948366107</v>
      </c>
      <c r="H91">
        <f t="shared" si="4"/>
        <v>0</v>
      </c>
    </row>
    <row r="92" spans="1:8" x14ac:dyDescent="0.2">
      <c r="A92">
        <v>91</v>
      </c>
      <c r="B92" s="20" t="s">
        <v>663</v>
      </c>
      <c r="C92">
        <v>91</v>
      </c>
      <c r="D92">
        <v>13.934677470617233</v>
      </c>
      <c r="E92">
        <v>0.16658592589240143</v>
      </c>
      <c r="F92">
        <v>1.1954774428304191</v>
      </c>
      <c r="G92">
        <v>1.1967182430830927</v>
      </c>
      <c r="H92">
        <f t="shared" si="4"/>
        <v>0</v>
      </c>
    </row>
    <row r="93" spans="1:8" x14ac:dyDescent="0.2">
      <c r="A93">
        <v>92</v>
      </c>
      <c r="B93" s="20" t="s">
        <v>664</v>
      </c>
      <c r="C93">
        <v>92</v>
      </c>
      <c r="D93">
        <v>12.940694564851533</v>
      </c>
      <c r="E93">
        <v>0.29618244888562584</v>
      </c>
      <c r="F93">
        <v>2.2887677890960556</v>
      </c>
      <c r="G93">
        <v>1.1113544103606792</v>
      </c>
      <c r="H93">
        <f t="shared" si="4"/>
        <v>0</v>
      </c>
    </row>
    <row r="94" spans="1:8" x14ac:dyDescent="0.2">
      <c r="A94">
        <v>93</v>
      </c>
      <c r="B94" s="20" t="s">
        <v>665</v>
      </c>
      <c r="C94">
        <v>93</v>
      </c>
      <c r="D94">
        <v>14.0346822362508</v>
      </c>
      <c r="E94">
        <v>9.2556509443983997E-2</v>
      </c>
      <c r="F94">
        <v>0.65948418272638687</v>
      </c>
      <c r="G94">
        <v>1.205306710787587</v>
      </c>
      <c r="H94">
        <f t="shared" si="4"/>
        <v>0</v>
      </c>
    </row>
    <row r="95" spans="1:8" x14ac:dyDescent="0.2">
      <c r="A95">
        <v>94</v>
      </c>
      <c r="B95" s="20" t="s">
        <v>666</v>
      </c>
      <c r="C95">
        <v>94</v>
      </c>
      <c r="D95">
        <v>13.455710355550233</v>
      </c>
      <c r="E95">
        <v>0.11172466780555587</v>
      </c>
      <c r="F95">
        <v>0.83031415550254839</v>
      </c>
      <c r="G95">
        <v>1.1555842673849692</v>
      </c>
      <c r="H95">
        <f t="shared" si="4"/>
        <v>0</v>
      </c>
    </row>
    <row r="96" spans="1:8" x14ac:dyDescent="0.2">
      <c r="A96">
        <v>95</v>
      </c>
      <c r="B96" s="20" t="s">
        <v>667</v>
      </c>
      <c r="C96">
        <v>95</v>
      </c>
      <c r="D96">
        <v>11.7547894112802</v>
      </c>
      <c r="E96">
        <v>0.25058923898590746</v>
      </c>
      <c r="F96">
        <v>2.1318054302651781</v>
      </c>
      <c r="G96">
        <v>1.0095081828582777</v>
      </c>
      <c r="H96">
        <f t="shared" si="4"/>
        <v>0</v>
      </c>
    </row>
    <row r="97" spans="1:8" x14ac:dyDescent="0.2">
      <c r="A97">
        <v>96</v>
      </c>
      <c r="B97" s="20" t="s">
        <v>668</v>
      </c>
      <c r="C97">
        <v>96</v>
      </c>
      <c r="D97">
        <v>13.128533113763133</v>
      </c>
      <c r="E97">
        <v>0.12417262390003442</v>
      </c>
      <c r="F97">
        <v>0.94582252886927332</v>
      </c>
      <c r="G97">
        <v>1.127486094693579</v>
      </c>
      <c r="H97">
        <f t="shared" si="4"/>
        <v>0</v>
      </c>
    </row>
    <row r="98" spans="1:8" x14ac:dyDescent="0.2">
      <c r="A98">
        <v>97</v>
      </c>
      <c r="B98" s="20" t="s">
        <v>669</v>
      </c>
      <c r="C98">
        <v>97</v>
      </c>
      <c r="D98">
        <v>12.654053737279702</v>
      </c>
      <c r="E98">
        <v>0.10284295790341995</v>
      </c>
      <c r="F98">
        <v>0.81272736815110569</v>
      </c>
      <c r="G98">
        <v>1.0867375286071574</v>
      </c>
      <c r="H98">
        <f t="shared" si="4"/>
        <v>0</v>
      </c>
    </row>
    <row r="99" spans="1:8" x14ac:dyDescent="0.2">
      <c r="A99">
        <v>98</v>
      </c>
      <c r="B99" s="20" t="s">
        <v>670</v>
      </c>
      <c r="C99">
        <v>98</v>
      </c>
      <c r="D99">
        <v>15.002042769613167</v>
      </c>
      <c r="E99">
        <v>1.1464208069343615</v>
      </c>
      <c r="F99">
        <v>7.6417646885826223</v>
      </c>
      <c r="G99">
        <v>1.2883841986127902</v>
      </c>
      <c r="H99">
        <f t="shared" si="4"/>
        <v>1</v>
      </c>
    </row>
    <row r="100" spans="1:8" x14ac:dyDescent="0.2">
      <c r="A100">
        <v>99</v>
      </c>
      <c r="B100" s="20" t="s">
        <v>671</v>
      </c>
      <c r="C100">
        <v>99</v>
      </c>
      <c r="D100">
        <v>14.7340064846356</v>
      </c>
      <c r="E100">
        <v>7.3835146483420031E-2</v>
      </c>
      <c r="F100">
        <v>0.50112063246622163</v>
      </c>
      <c r="G100">
        <v>1.2653650858477306</v>
      </c>
      <c r="H100">
        <f t="shared" si="4"/>
        <v>0</v>
      </c>
    </row>
    <row r="101" spans="1:8" x14ac:dyDescent="0.2">
      <c r="A101">
        <v>100</v>
      </c>
      <c r="B101" s="20" t="s">
        <v>672</v>
      </c>
      <c r="C101">
        <v>100</v>
      </c>
      <c r="D101">
        <v>14.043026370562734</v>
      </c>
      <c r="E101">
        <v>0.24950353827262781</v>
      </c>
      <c r="F101">
        <v>1.7767077529359483</v>
      </c>
      <c r="G101">
        <v>1.2060233099176982</v>
      </c>
      <c r="H101">
        <f t="shared" si="4"/>
        <v>0</v>
      </c>
    </row>
    <row r="102" spans="1:8" x14ac:dyDescent="0.2">
      <c r="A102">
        <v>101</v>
      </c>
      <c r="B102" s="20" t="s">
        <v>673</v>
      </c>
      <c r="C102">
        <v>101</v>
      </c>
      <c r="D102">
        <v>0</v>
      </c>
      <c r="E102">
        <v>0</v>
      </c>
      <c r="F102" t="e">
        <v>#DIV/0!</v>
      </c>
      <c r="G102" t="e">
        <v>#VALUE!</v>
      </c>
      <c r="H102">
        <f t="shared" si="4"/>
        <v>0</v>
      </c>
    </row>
    <row r="103" spans="1:8" x14ac:dyDescent="0.2">
      <c r="A103">
        <v>102</v>
      </c>
      <c r="B103" s="20" t="s">
        <v>674</v>
      </c>
      <c r="C103">
        <v>102</v>
      </c>
      <c r="D103">
        <v>13.025608326807699</v>
      </c>
      <c r="E103">
        <v>0.22327463584136731</v>
      </c>
      <c r="F103">
        <v>1.7141206018136674</v>
      </c>
      <c r="G103">
        <v>1.1186468538518206</v>
      </c>
      <c r="H103">
        <f t="shared" si="4"/>
        <v>0</v>
      </c>
    </row>
    <row r="104" spans="1:8" x14ac:dyDescent="0.2">
      <c r="A104">
        <v>103</v>
      </c>
      <c r="B104" s="20" t="s">
        <v>675</v>
      </c>
      <c r="C104">
        <v>103</v>
      </c>
      <c r="D104">
        <v>13.201296384411565</v>
      </c>
      <c r="E104">
        <v>0.18882531239396919</v>
      </c>
      <c r="F104">
        <v>1.4303543144212643</v>
      </c>
      <c r="G104">
        <v>1.1337350468917897</v>
      </c>
      <c r="H104">
        <f t="shared" si="4"/>
        <v>0</v>
      </c>
    </row>
    <row r="105" spans="1:8" x14ac:dyDescent="0.2">
      <c r="A105">
        <v>104</v>
      </c>
      <c r="B105" s="20" t="s">
        <v>676</v>
      </c>
      <c r="C105">
        <v>104</v>
      </c>
      <c r="D105">
        <v>13.015945740270334</v>
      </c>
      <c r="E105">
        <v>0.76359904917334454</v>
      </c>
      <c r="F105">
        <v>5.8666428426389938</v>
      </c>
      <c r="G105">
        <v>1.1178170252742294</v>
      </c>
      <c r="H105">
        <f t="shared" si="4"/>
        <v>1</v>
      </c>
    </row>
    <row r="106" spans="1:8" x14ac:dyDescent="0.2">
      <c r="A106">
        <v>105</v>
      </c>
      <c r="B106" s="20" t="s">
        <v>677</v>
      </c>
      <c r="C106">
        <v>105</v>
      </c>
      <c r="D106">
        <v>11.995020667685466</v>
      </c>
      <c r="E106">
        <v>0.20602694962071641</v>
      </c>
      <c r="F106">
        <v>1.7176039569131558</v>
      </c>
      <c r="G106">
        <v>1.0301393835233204</v>
      </c>
      <c r="H106">
        <f t="shared" si="4"/>
        <v>0</v>
      </c>
    </row>
    <row r="107" spans="1:8" x14ac:dyDescent="0.2">
      <c r="A107">
        <v>106</v>
      </c>
      <c r="B107" s="20" t="s">
        <v>678</v>
      </c>
      <c r="C107">
        <v>106</v>
      </c>
      <c r="D107">
        <v>13.736838995297832</v>
      </c>
      <c r="E107">
        <v>0.12247651355799305</v>
      </c>
      <c r="F107">
        <v>0.89159167986111787</v>
      </c>
      <c r="G107">
        <v>1.1797277592274242</v>
      </c>
      <c r="H107">
        <f t="shared" si="4"/>
        <v>0</v>
      </c>
    </row>
    <row r="108" spans="1:8" x14ac:dyDescent="0.2">
      <c r="A108">
        <v>107</v>
      </c>
      <c r="B108" s="20" t="s">
        <v>679</v>
      </c>
      <c r="C108">
        <v>107</v>
      </c>
      <c r="D108">
        <v>13.728867071440966</v>
      </c>
      <c r="E108">
        <v>0.18993504830790559</v>
      </c>
      <c r="F108">
        <v>1.3834721198736919</v>
      </c>
      <c r="G108">
        <v>1.1790431257486733</v>
      </c>
      <c r="H108">
        <f t="shared" si="4"/>
        <v>0</v>
      </c>
    </row>
    <row r="109" spans="1:8" x14ac:dyDescent="0.2">
      <c r="A109">
        <v>108</v>
      </c>
      <c r="B109" s="20" t="s">
        <v>680</v>
      </c>
      <c r="C109">
        <v>108</v>
      </c>
      <c r="D109">
        <v>12.260056432203667</v>
      </c>
      <c r="E109">
        <v>0.14091368402889837</v>
      </c>
      <c r="F109">
        <v>1.1493722301208855</v>
      </c>
      <c r="G109">
        <v>1.0529008098381525</v>
      </c>
      <c r="H109">
        <f t="shared" si="4"/>
        <v>0</v>
      </c>
    </row>
    <row r="110" spans="1:8" x14ac:dyDescent="0.2">
      <c r="A110">
        <v>109</v>
      </c>
      <c r="B110" s="20" t="s">
        <v>681</v>
      </c>
      <c r="C110">
        <v>109</v>
      </c>
      <c r="D110">
        <v>12.295758390028967</v>
      </c>
      <c r="E110">
        <v>0.25242102531876315</v>
      </c>
      <c r="F110">
        <v>2.0529113968558428</v>
      </c>
      <c r="G110">
        <v>1.0559669148365216</v>
      </c>
      <c r="H110">
        <f t="shared" si="4"/>
        <v>0</v>
      </c>
    </row>
    <row r="111" spans="1:8" x14ac:dyDescent="0.2">
      <c r="A111">
        <v>110</v>
      </c>
      <c r="B111" s="20" t="s">
        <v>682</v>
      </c>
      <c r="C111">
        <v>110</v>
      </c>
      <c r="D111">
        <v>12.025077327701199</v>
      </c>
      <c r="E111">
        <v>8.3447809876791318E-2</v>
      </c>
      <c r="F111">
        <v>0.69394821839988785</v>
      </c>
      <c r="G111">
        <v>1.0327206670473073</v>
      </c>
      <c r="H111">
        <f t="shared" si="4"/>
        <v>0</v>
      </c>
    </row>
    <row r="112" spans="1:8" x14ac:dyDescent="0.2">
      <c r="A112">
        <v>111</v>
      </c>
      <c r="B112" s="20" t="s">
        <v>683</v>
      </c>
      <c r="C112">
        <v>111</v>
      </c>
      <c r="D112">
        <v>13.057665360695133</v>
      </c>
      <c r="E112">
        <v>0.11849939405217602</v>
      </c>
      <c r="F112">
        <v>0.90750827792593725</v>
      </c>
      <c r="G112">
        <v>1.1213999306527096</v>
      </c>
      <c r="H112">
        <f t="shared" si="4"/>
        <v>0</v>
      </c>
    </row>
    <row r="113" spans="1:8" x14ac:dyDescent="0.2">
      <c r="A113">
        <v>112</v>
      </c>
      <c r="B113" s="20" t="s">
        <v>684</v>
      </c>
      <c r="C113">
        <v>112</v>
      </c>
      <c r="D113">
        <v>12.4307555380134</v>
      </c>
      <c r="E113">
        <v>0.15603303228752721</v>
      </c>
      <c r="F113">
        <v>1.25521760773411</v>
      </c>
      <c r="G113">
        <v>1.067560548783042</v>
      </c>
      <c r="H113">
        <f t="shared" si="4"/>
        <v>0</v>
      </c>
    </row>
    <row r="114" spans="1:8" x14ac:dyDescent="0.2">
      <c r="A114">
        <v>113</v>
      </c>
      <c r="B114" s="20" t="s">
        <v>685</v>
      </c>
      <c r="C114">
        <v>113</v>
      </c>
      <c r="D114">
        <v>12.1048640384655</v>
      </c>
      <c r="E114">
        <v>0.71048925639825644</v>
      </c>
      <c r="F114">
        <v>5.8694525947630822</v>
      </c>
      <c r="G114">
        <v>1.0395727963864014</v>
      </c>
      <c r="H114">
        <f t="shared" si="4"/>
        <v>1</v>
      </c>
    </row>
    <row r="115" spans="1:8" x14ac:dyDescent="0.2">
      <c r="A115">
        <v>114</v>
      </c>
      <c r="B115" s="20" t="s">
        <v>686</v>
      </c>
      <c r="C115">
        <v>114</v>
      </c>
      <c r="D115">
        <v>10.489572940869801</v>
      </c>
      <c r="E115">
        <v>8.4931831384900972E-2</v>
      </c>
      <c r="F115">
        <v>0.80967863862204459</v>
      </c>
      <c r="G115">
        <v>0.90085065312484935</v>
      </c>
      <c r="H115">
        <f t="shared" si="4"/>
        <v>0</v>
      </c>
    </row>
    <row r="116" spans="1:8" x14ac:dyDescent="0.2">
      <c r="A116">
        <v>115</v>
      </c>
      <c r="B116" s="20" t="s">
        <v>687</v>
      </c>
      <c r="C116">
        <v>115</v>
      </c>
      <c r="D116">
        <v>10.349747923996</v>
      </c>
      <c r="E116">
        <v>0.20815090067343689</v>
      </c>
      <c r="F116">
        <v>2.011168795626769</v>
      </c>
      <c r="G116">
        <v>0.88884239897723005</v>
      </c>
      <c r="H116">
        <f t="shared" si="4"/>
        <v>0</v>
      </c>
    </row>
    <row r="117" spans="1:8" x14ac:dyDescent="0.2">
      <c r="A117">
        <v>116</v>
      </c>
      <c r="B117" s="20" t="s">
        <v>688</v>
      </c>
      <c r="C117">
        <v>116</v>
      </c>
      <c r="D117">
        <v>10.830229856019098</v>
      </c>
      <c r="E117">
        <v>0.33070706133280237</v>
      </c>
      <c r="F117">
        <v>3.0535553328907961</v>
      </c>
      <c r="G117">
        <v>0.93010646804063701</v>
      </c>
      <c r="H117">
        <f t="shared" si="4"/>
        <v>0</v>
      </c>
    </row>
    <row r="118" spans="1:8" x14ac:dyDescent="0.2">
      <c r="A118">
        <v>117</v>
      </c>
      <c r="B118" s="20" t="s">
        <v>689</v>
      </c>
      <c r="C118">
        <v>117</v>
      </c>
      <c r="D118">
        <v>11.013639441557451</v>
      </c>
      <c r="E118">
        <v>5.0807656444426273E-2</v>
      </c>
      <c r="F118">
        <v>0.46131577771390619</v>
      </c>
      <c r="G118">
        <v>0.94585779041123896</v>
      </c>
      <c r="H118">
        <f t="shared" si="4"/>
        <v>0</v>
      </c>
    </row>
    <row r="119" spans="1:8" x14ac:dyDescent="0.2">
      <c r="A119">
        <v>118</v>
      </c>
      <c r="B119" s="20" t="s">
        <v>690</v>
      </c>
      <c r="C119">
        <v>118</v>
      </c>
      <c r="D119">
        <v>14.235123898959634</v>
      </c>
      <c r="E119">
        <v>9.7963515777649363E-2</v>
      </c>
      <c r="F119">
        <v>0.68818168688232473</v>
      </c>
      <c r="G119">
        <v>1.222520757897279</v>
      </c>
      <c r="H119">
        <f t="shared" si="4"/>
        <v>0</v>
      </c>
    </row>
    <row r="120" spans="1:8" x14ac:dyDescent="0.2">
      <c r="A120">
        <v>119</v>
      </c>
      <c r="B120" s="20" t="s">
        <v>691</v>
      </c>
      <c r="C120">
        <v>119</v>
      </c>
      <c r="D120">
        <v>12.736692109239449</v>
      </c>
      <c r="E120">
        <v>2.5704151463872355E-2</v>
      </c>
      <c r="F120">
        <v>0.20181183028854136</v>
      </c>
      <c r="G120">
        <v>1.0938345602759167</v>
      </c>
      <c r="H120">
        <f t="shared" si="4"/>
        <v>0</v>
      </c>
    </row>
    <row r="121" spans="1:8" x14ac:dyDescent="0.2">
      <c r="A121">
        <v>120</v>
      </c>
      <c r="B121" s="20" t="s">
        <v>692</v>
      </c>
      <c r="C121">
        <v>120</v>
      </c>
      <c r="D121">
        <v>14.998503763352133</v>
      </c>
      <c r="E121">
        <v>0.22605504443486862</v>
      </c>
      <c r="F121">
        <v>1.507183969825173</v>
      </c>
      <c r="G121">
        <v>1.288080266687283</v>
      </c>
      <c r="H121">
        <f t="shared" si="4"/>
        <v>0</v>
      </c>
    </row>
    <row r="122" spans="1:8" x14ac:dyDescent="0.2">
      <c r="A122">
        <v>121</v>
      </c>
      <c r="B122" s="20" t="s">
        <v>693</v>
      </c>
      <c r="C122">
        <v>121</v>
      </c>
      <c r="D122">
        <v>12.600148462875566</v>
      </c>
      <c r="E122">
        <v>0.36008217348658605</v>
      </c>
      <c r="F122">
        <v>2.8577613553325483</v>
      </c>
      <c r="G122">
        <v>1.0821081121449643</v>
      </c>
      <c r="H122">
        <f t="shared" si="4"/>
        <v>0</v>
      </c>
    </row>
    <row r="123" spans="1:8" x14ac:dyDescent="0.2">
      <c r="C123" t="s">
        <v>1428</v>
      </c>
      <c r="D123">
        <v>11.644075413037465</v>
      </c>
      <c r="E123">
        <v>0.48834215617917931</v>
      </c>
      <c r="F123">
        <v>4.1939109706589468</v>
      </c>
      <c r="G123">
        <v>1</v>
      </c>
      <c r="H123">
        <f t="shared" si="4"/>
        <v>0</v>
      </c>
    </row>
    <row r="124" spans="1:8" x14ac:dyDescent="0.2">
      <c r="C124" t="s">
        <v>1434</v>
      </c>
      <c r="D124" t="e">
        <v>#DIV/0!</v>
      </c>
      <c r="E124" t="e">
        <v>#DIV/0!</v>
      </c>
      <c r="F124" t="e">
        <v>#DIV/0!</v>
      </c>
      <c r="G124" t="e">
        <v>#DIV/0!</v>
      </c>
      <c r="H124" t="e">
        <f t="shared" si="4"/>
        <v>#DIV/0!</v>
      </c>
    </row>
    <row r="125" spans="1:8" x14ac:dyDescent="0.2">
      <c r="A125">
        <v>12.7</v>
      </c>
      <c r="B125">
        <f>LOG(A125,10)</f>
        <v>1.1038037209559568</v>
      </c>
      <c r="C125" t="s">
        <v>1429</v>
      </c>
      <c r="D125">
        <v>15.341312506412999</v>
      </c>
      <c r="E125">
        <v>4.682249276551441</v>
      </c>
      <c r="F125">
        <v>30.520526027966383</v>
      </c>
      <c r="G125">
        <v>1.3175208818414099</v>
      </c>
      <c r="H125">
        <f t="shared" si="4"/>
        <v>1</v>
      </c>
    </row>
    <row r="126" spans="1:8" x14ac:dyDescent="0.2">
      <c r="A126">
        <v>5.6</v>
      </c>
      <c r="B126">
        <f t="shared" ref="B126:B128" si="5">LOG(A126,10)</f>
        <v>0.74818802700620035</v>
      </c>
      <c r="C126" t="s">
        <v>1430</v>
      </c>
      <c r="D126">
        <v>13.209870812299565</v>
      </c>
      <c r="E126">
        <v>0.14054337767439418</v>
      </c>
      <c r="F126">
        <v>1.0639269654593124</v>
      </c>
      <c r="G126">
        <v>1.1344714237687721</v>
      </c>
      <c r="H126">
        <f t="shared" si="4"/>
        <v>0</v>
      </c>
    </row>
    <row r="127" spans="1:8" x14ac:dyDescent="0.2">
      <c r="A127">
        <v>2.76</v>
      </c>
      <c r="B127">
        <f t="shared" si="5"/>
        <v>0.44090908206521756</v>
      </c>
      <c r="C127" t="s">
        <v>1431</v>
      </c>
      <c r="D127">
        <v>14.278939543388534</v>
      </c>
      <c r="E127">
        <v>0.21661526299200995</v>
      </c>
      <c r="F127">
        <v>1.5170262632865312</v>
      </c>
      <c r="G127">
        <v>1.2262836710419192</v>
      </c>
      <c r="H127">
        <f t="shared" si="4"/>
        <v>0</v>
      </c>
    </row>
    <row r="128" spans="1:8" x14ac:dyDescent="0.2">
      <c r="A128">
        <v>1.58</v>
      </c>
      <c r="B128">
        <f t="shared" si="5"/>
        <v>0.19865708695442263</v>
      </c>
      <c r="C128" t="s">
        <v>1432</v>
      </c>
      <c r="D128">
        <v>15.278002617850733</v>
      </c>
      <c r="E128">
        <v>0.20507330169847943</v>
      </c>
      <c r="F128">
        <v>1.3422782207071553</v>
      </c>
      <c r="G128">
        <v>1.312083791620285</v>
      </c>
      <c r="H128">
        <f t="shared" si="4"/>
        <v>0</v>
      </c>
    </row>
    <row r="129" spans="3:8" x14ac:dyDescent="0.2">
      <c r="C129" t="s">
        <v>1433</v>
      </c>
      <c r="D129">
        <v>13.147841440494934</v>
      </c>
      <c r="E129">
        <v>0.15281426308189416</v>
      </c>
      <c r="F129">
        <v>1.1622764373415022</v>
      </c>
      <c r="G129">
        <v>1.1291443050749874</v>
      </c>
      <c r="H129">
        <f t="shared" si="4"/>
        <v>0</v>
      </c>
    </row>
    <row r="131" spans="3:8" x14ac:dyDescent="0.2">
      <c r="H131">
        <f>SUM(H2:H122)</f>
        <v>26</v>
      </c>
    </row>
  </sheetData>
  <mergeCells count="1">
    <mergeCell ref="J23:M26"/>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453B-4450-4045-A23E-2B8B8D13221C}">
  <dimension ref="A1:BC132"/>
  <sheetViews>
    <sheetView workbookViewId="0">
      <selection activeCell="B133" sqref="B133"/>
    </sheetView>
  </sheetViews>
  <sheetFormatPr baseColWidth="10" defaultRowHeight="16" x14ac:dyDescent="0.2"/>
  <cols>
    <col min="12" max="12" width="14.1640625" bestFit="1" customWidth="1"/>
    <col min="13" max="13" width="8.33203125" bestFit="1" customWidth="1"/>
    <col min="14" max="14" width="16.5" bestFit="1" customWidth="1"/>
    <col min="15" max="15" width="8" bestFit="1" customWidth="1"/>
    <col min="16" max="16" width="17" bestFit="1"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1632</v>
      </c>
      <c r="F1" t="s">
        <v>1487</v>
      </c>
      <c r="G1" t="s">
        <v>1633</v>
      </c>
      <c r="H1" t="s">
        <v>1634</v>
      </c>
      <c r="I1" t="s">
        <v>1489</v>
      </c>
      <c r="J1" t="s">
        <v>1635</v>
      </c>
      <c r="L1" s="32" t="s">
        <v>1414</v>
      </c>
      <c r="M1" s="32" t="s">
        <v>1415</v>
      </c>
      <c r="N1" s="32" t="s">
        <v>1416</v>
      </c>
      <c r="O1" s="32" t="s">
        <v>1417</v>
      </c>
      <c r="P1" s="32" t="s">
        <v>1425</v>
      </c>
    </row>
    <row r="2" spans="1:55" x14ac:dyDescent="0.2">
      <c r="A2">
        <v>1</v>
      </c>
      <c r="B2" s="20" t="s">
        <v>573</v>
      </c>
      <c r="D2">
        <v>1</v>
      </c>
      <c r="E2">
        <v>21.822781564624101</v>
      </c>
      <c r="F2">
        <v>8.1497519919976502E-2</v>
      </c>
      <c r="G2">
        <v>3</v>
      </c>
      <c r="H2">
        <v>0.37345156793434803</v>
      </c>
      <c r="I2">
        <v>0.98355887725287205</v>
      </c>
      <c r="J2">
        <v>0.174582252516992</v>
      </c>
      <c r="L2" s="33" t="s">
        <v>1418</v>
      </c>
      <c r="M2" s="33">
        <v>1.96</v>
      </c>
      <c r="N2" s="29">
        <f>M2*384</f>
        <v>752.64</v>
      </c>
      <c r="O2" s="34">
        <f>N2*1.1</f>
        <v>827.904</v>
      </c>
      <c r="P2">
        <f>O2/2</f>
        <v>413.952</v>
      </c>
    </row>
    <row r="3" spans="1:55" x14ac:dyDescent="0.2">
      <c r="A3">
        <v>2</v>
      </c>
      <c r="B3" s="20" t="s">
        <v>574</v>
      </c>
      <c r="D3">
        <v>2</v>
      </c>
      <c r="E3">
        <v>22.274482322414901</v>
      </c>
      <c r="F3">
        <v>0.132731185093487</v>
      </c>
      <c r="G3">
        <v>2</v>
      </c>
      <c r="H3">
        <v>0.59588897812416797</v>
      </c>
      <c r="I3">
        <v>1.0039171569190799</v>
      </c>
      <c r="J3">
        <v>0.17819585857931999</v>
      </c>
      <c r="L3" s="33" t="s">
        <v>1419</v>
      </c>
      <c r="M3" s="33">
        <v>5</v>
      </c>
      <c r="N3" s="29">
        <f t="shared" ref="N3:N5" si="0">M3*384</f>
        <v>1920</v>
      </c>
      <c r="O3" s="34">
        <f t="shared" ref="O3:O5" si="1">N3*1.1</f>
        <v>2112</v>
      </c>
      <c r="P3">
        <f t="shared" ref="P3:P6" si="2">O3/2</f>
        <v>1056</v>
      </c>
    </row>
    <row r="4" spans="1:55" x14ac:dyDescent="0.2">
      <c r="A4">
        <v>3</v>
      </c>
      <c r="B4" s="20" t="s">
        <v>575</v>
      </c>
      <c r="D4">
        <v>3</v>
      </c>
      <c r="E4">
        <v>21.615374728987099</v>
      </c>
      <c r="F4">
        <v>6.8299509974483794E-2</v>
      </c>
      <c r="G4">
        <v>3</v>
      </c>
      <c r="H4">
        <v>0.31597652518552699</v>
      </c>
      <c r="I4">
        <v>0.97421099308010595</v>
      </c>
      <c r="J4">
        <v>0.17292299783189699</v>
      </c>
      <c r="L4" s="33" t="s">
        <v>1420</v>
      </c>
      <c r="M4" s="33">
        <v>0.02</v>
      </c>
      <c r="N4" s="29">
        <f t="shared" si="0"/>
        <v>7.68</v>
      </c>
      <c r="O4" s="35">
        <f t="shared" si="1"/>
        <v>8.4480000000000004</v>
      </c>
      <c r="P4">
        <f t="shared" si="2"/>
        <v>4.2240000000000002</v>
      </c>
    </row>
    <row r="5" spans="1:55" x14ac:dyDescent="0.2">
      <c r="A5">
        <v>4</v>
      </c>
      <c r="B5" s="20" t="s">
        <v>576</v>
      </c>
      <c r="D5">
        <v>4</v>
      </c>
      <c r="E5">
        <v>22.0523139153565</v>
      </c>
      <c r="F5">
        <v>8.4670781529103296E-3</v>
      </c>
      <c r="G5">
        <v>2</v>
      </c>
      <c r="H5">
        <v>3.8395418210576703E-2</v>
      </c>
      <c r="I5">
        <v>0.99390396458791497</v>
      </c>
      <c r="J5">
        <v>0.176418511322852</v>
      </c>
      <c r="L5" s="33" t="s">
        <v>1421</v>
      </c>
      <c r="M5" s="33">
        <v>0.02</v>
      </c>
      <c r="N5" s="29">
        <f t="shared" si="0"/>
        <v>7.68</v>
      </c>
      <c r="O5" s="35">
        <f t="shared" si="1"/>
        <v>8.4480000000000004</v>
      </c>
      <c r="P5">
        <f t="shared" si="2"/>
        <v>4.2240000000000002</v>
      </c>
    </row>
    <row r="6" spans="1:55" x14ac:dyDescent="0.2">
      <c r="A6">
        <v>5</v>
      </c>
      <c r="B6" s="20" t="s">
        <v>577</v>
      </c>
      <c r="D6">
        <v>5</v>
      </c>
      <c r="E6">
        <v>22.018736626780999</v>
      </c>
      <c r="F6">
        <v>7.9829759675536099E-2</v>
      </c>
      <c r="G6">
        <v>3</v>
      </c>
      <c r="H6">
        <v>0.36255376967650599</v>
      </c>
      <c r="I6">
        <v>0.99239062678747503</v>
      </c>
      <c r="J6">
        <v>0.17614989301424799</v>
      </c>
      <c r="L6" s="33" t="s">
        <v>1422</v>
      </c>
      <c r="M6" s="33">
        <f>SUM(M2:M5)</f>
        <v>6.9999999999999991</v>
      </c>
      <c r="N6" s="33"/>
      <c r="O6" s="29">
        <f>SUM(O2:O5)</f>
        <v>2956.7999999999997</v>
      </c>
      <c r="P6">
        <f t="shared" si="2"/>
        <v>1478.3999999999999</v>
      </c>
    </row>
    <row r="7" spans="1:55" ht="17" x14ac:dyDescent="0.2">
      <c r="A7">
        <v>6</v>
      </c>
      <c r="B7" s="20" t="s">
        <v>578</v>
      </c>
      <c r="D7">
        <v>6</v>
      </c>
      <c r="E7" t="s">
        <v>5</v>
      </c>
      <c r="F7" t="s">
        <v>5</v>
      </c>
      <c r="G7" t="s">
        <v>5</v>
      </c>
      <c r="H7" t="s">
        <v>5</v>
      </c>
      <c r="I7" t="s">
        <v>5</v>
      </c>
      <c r="J7" t="s">
        <v>5</v>
      </c>
      <c r="O7">
        <f>O6/48</f>
        <v>61.599999999999994</v>
      </c>
      <c r="P7" s="65" t="s">
        <v>1457</v>
      </c>
    </row>
    <row r="8" spans="1:55" ht="17" x14ac:dyDescent="0.2">
      <c r="A8">
        <v>7</v>
      </c>
      <c r="B8" s="20" t="s">
        <v>579</v>
      </c>
      <c r="D8">
        <v>7</v>
      </c>
      <c r="E8">
        <v>21.857936869958699</v>
      </c>
      <c r="F8">
        <v>3.0754685688575499E-2</v>
      </c>
      <c r="G8">
        <v>3</v>
      </c>
      <c r="H8">
        <v>0.14070260094329501</v>
      </c>
      <c r="I8">
        <v>0.98514333671062104</v>
      </c>
      <c r="J8">
        <v>0.17486349495966999</v>
      </c>
      <c r="L8" s="33" t="s">
        <v>1423</v>
      </c>
      <c r="M8" s="33">
        <v>3</v>
      </c>
      <c r="O8">
        <f>M8*3.1</f>
        <v>9.3000000000000007</v>
      </c>
      <c r="P8" s="65" t="s">
        <v>1457</v>
      </c>
    </row>
    <row r="9" spans="1:55" x14ac:dyDescent="0.2">
      <c r="A9">
        <v>8</v>
      </c>
      <c r="B9" s="20" t="s">
        <v>580</v>
      </c>
      <c r="D9">
        <v>8</v>
      </c>
      <c r="E9">
        <v>22.449208022350501</v>
      </c>
      <c r="F9">
        <v>5.8442804062747399E-2</v>
      </c>
      <c r="G9">
        <v>3</v>
      </c>
      <c r="H9">
        <v>0.260333478154604</v>
      </c>
      <c r="I9">
        <v>1.01179209315243</v>
      </c>
      <c r="J9">
        <v>0.17959366417880401</v>
      </c>
    </row>
    <row r="10" spans="1:55" x14ac:dyDescent="0.2">
      <c r="A10">
        <v>9</v>
      </c>
      <c r="B10" s="20" t="s">
        <v>581</v>
      </c>
      <c r="D10">
        <v>9</v>
      </c>
      <c r="E10">
        <v>22.169343430856799</v>
      </c>
      <c r="F10">
        <v>9.6872091435184202E-2</v>
      </c>
      <c r="G10">
        <v>3</v>
      </c>
      <c r="H10">
        <v>0.43696418767346501</v>
      </c>
      <c r="I10">
        <v>0.99917851762919796</v>
      </c>
      <c r="J10">
        <v>0.177354747446855</v>
      </c>
      <c r="L10" s="1" t="s">
        <v>1452</v>
      </c>
    </row>
    <row r="11" spans="1:55" x14ac:dyDescent="0.2">
      <c r="A11">
        <v>10</v>
      </c>
      <c r="B11" s="20" t="s">
        <v>582</v>
      </c>
      <c r="D11">
        <v>10</v>
      </c>
      <c r="E11">
        <v>21.986697303133099</v>
      </c>
      <c r="F11">
        <v>9.2238102965405397E-2</v>
      </c>
      <c r="G11">
        <v>3</v>
      </c>
      <c r="H11">
        <v>0.41951777337773</v>
      </c>
      <c r="I11">
        <v>0.99094660549707303</v>
      </c>
      <c r="J11">
        <v>0.17589357842506501</v>
      </c>
      <c r="L11" t="s">
        <v>1453</v>
      </c>
      <c r="Q11" t="s">
        <v>1426</v>
      </c>
    </row>
    <row r="12" spans="1:55" x14ac:dyDescent="0.2">
      <c r="A12">
        <v>11</v>
      </c>
      <c r="B12" s="20" t="s">
        <v>583</v>
      </c>
      <c r="D12">
        <v>11</v>
      </c>
      <c r="E12">
        <v>21.8227453195666</v>
      </c>
      <c r="F12">
        <v>0.12331545217210101</v>
      </c>
      <c r="G12">
        <v>3</v>
      </c>
      <c r="H12">
        <v>0.56507763054694204</v>
      </c>
      <c r="I12">
        <v>0.98355724367798203</v>
      </c>
      <c r="J12">
        <v>0.17458196255653299</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12</v>
      </c>
      <c r="E13">
        <v>21.915190275636999</v>
      </c>
      <c r="F13">
        <v>3.5184740644729699E-2</v>
      </c>
      <c r="G13">
        <v>3</v>
      </c>
      <c r="H13">
        <v>0.16054955582039601</v>
      </c>
      <c r="I13">
        <v>0.98772376374009996</v>
      </c>
      <c r="J13">
        <v>0.175321522205096</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13</v>
      </c>
      <c r="E14">
        <v>24.990192324989401</v>
      </c>
      <c r="F14">
        <v>3.32472952819787E-2</v>
      </c>
      <c r="G14">
        <v>3</v>
      </c>
      <c r="H14">
        <v>0.133041374190356</v>
      </c>
      <c r="I14">
        <v>1.1263149673524799</v>
      </c>
      <c r="J14">
        <v>0.19992153859991499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14</v>
      </c>
      <c r="E15">
        <v>23.400136882711401</v>
      </c>
      <c r="F15">
        <v>9.3421146772571295E-2</v>
      </c>
      <c r="G15">
        <v>3</v>
      </c>
      <c r="H15">
        <v>0.39923333457759902</v>
      </c>
      <c r="I15">
        <v>1.05465072322551</v>
      </c>
      <c r="J15">
        <v>0.187201095061691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15</v>
      </c>
      <c r="E16">
        <v>22.190397086992899</v>
      </c>
      <c r="F16">
        <v>7.8555957997558198E-2</v>
      </c>
      <c r="G16">
        <v>3</v>
      </c>
      <c r="H16">
        <v>0.35400879799309398</v>
      </c>
      <c r="I16">
        <v>1.0001274118079699</v>
      </c>
      <c r="J16">
        <v>0.177523176695944</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16</v>
      </c>
      <c r="E17">
        <v>23.128538985606799</v>
      </c>
      <c r="F17">
        <v>0.148074943517019</v>
      </c>
      <c r="G17">
        <v>3</v>
      </c>
      <c r="H17">
        <v>0.64022610165375204</v>
      </c>
      <c r="I17">
        <v>1.04240972993374</v>
      </c>
      <c r="J17">
        <v>0.185028311884854</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17</v>
      </c>
      <c r="E18">
        <v>24.1171519348066</v>
      </c>
      <c r="F18">
        <v>6.95932305141614E-2</v>
      </c>
      <c r="G18">
        <v>3</v>
      </c>
      <c r="H18">
        <v>0.28856322132184398</v>
      </c>
      <c r="I18">
        <v>1.0869667924453701</v>
      </c>
      <c r="J18">
        <v>0.19293721547845299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v>18</v>
      </c>
      <c r="E19">
        <v>21.779128756330699</v>
      </c>
      <c r="F19">
        <v>0.12909877421940599</v>
      </c>
      <c r="G19">
        <v>2</v>
      </c>
      <c r="H19">
        <v>0.59276372192749105</v>
      </c>
      <c r="I19">
        <v>0.98159143295678897</v>
      </c>
      <c r="J19">
        <v>0.174233030050645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19</v>
      </c>
      <c r="E20">
        <v>22.680861195817101</v>
      </c>
      <c r="F20">
        <v>0.123200285142782</v>
      </c>
      <c r="G20">
        <v>2</v>
      </c>
      <c r="H20">
        <v>0.54319050797552304</v>
      </c>
      <c r="I20">
        <v>1.0222327665621</v>
      </c>
      <c r="J20">
        <v>0.18144688956653601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v>20</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v>
      </c>
      <c r="E22">
        <v>21.819994747570998</v>
      </c>
      <c r="F22">
        <v>6.09892374239362E-2</v>
      </c>
      <c r="G22">
        <v>2</v>
      </c>
      <c r="H22">
        <v>0.27951077958314102</v>
      </c>
      <c r="I22">
        <v>0.98343327462775698</v>
      </c>
      <c r="J22">
        <v>0.174559957980568</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22</v>
      </c>
      <c r="E23">
        <v>21.631371322565201</v>
      </c>
      <c r="F23">
        <v>3.08153743830374E-2</v>
      </c>
      <c r="G23">
        <v>2</v>
      </c>
      <c r="H23">
        <v>0.14245686934739901</v>
      </c>
      <c r="I23">
        <v>0.97493196403300397</v>
      </c>
      <c r="J23">
        <v>0.17305097058052099</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23</v>
      </c>
      <c r="E24">
        <v>21.824359814257701</v>
      </c>
      <c r="F24">
        <v>2.5918472542550999E-2</v>
      </c>
      <c r="G24">
        <v>2</v>
      </c>
      <c r="H24">
        <v>0.118759371469025</v>
      </c>
      <c r="I24">
        <v>0.98363000940589895</v>
      </c>
      <c r="J24">
        <v>0.174594878514062</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v>24</v>
      </c>
      <c r="E25">
        <v>21.468488377197101</v>
      </c>
      <c r="F25">
        <v>2.4634841493468701E-2</v>
      </c>
      <c r="G25">
        <v>2</v>
      </c>
      <c r="H25">
        <v>0.114748840536136</v>
      </c>
      <c r="I25">
        <v>0.96759078406492904</v>
      </c>
      <c r="J25">
        <v>0.171747907017576</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v>25</v>
      </c>
      <c r="E26">
        <v>24.6211509031946</v>
      </c>
      <c r="F26">
        <v>0.22359216253068201</v>
      </c>
      <c r="G26">
        <v>2</v>
      </c>
      <c r="H26">
        <v>0.90813042578635494</v>
      </c>
      <c r="I26">
        <v>1.1096821671108901</v>
      </c>
      <c r="J26">
        <v>0.196969207225557</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26</v>
      </c>
      <c r="E27">
        <v>21.8580925135829</v>
      </c>
      <c r="F27">
        <v>6.2223543257459199E-2</v>
      </c>
      <c r="G27">
        <v>2</v>
      </c>
      <c r="H27">
        <v>0.28467050918918302</v>
      </c>
      <c r="I27">
        <v>0.98515035161235398</v>
      </c>
      <c r="J27">
        <v>0.17486474010866301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27</v>
      </c>
      <c r="E28">
        <v>23.390196207992499</v>
      </c>
      <c r="F28">
        <v>9.9926485716996097E-2</v>
      </c>
      <c r="G28">
        <v>3</v>
      </c>
      <c r="H28">
        <v>0.42721525218694401</v>
      </c>
      <c r="I28">
        <v>1.05420269423174</v>
      </c>
      <c r="J28">
        <v>0.18712156966394</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28</v>
      </c>
      <c r="E29">
        <v>22.082585286680199</v>
      </c>
      <c r="F29">
        <v>0.216065121397641</v>
      </c>
      <c r="G29">
        <v>3</v>
      </c>
      <c r="H29">
        <v>0.97844124042834302</v>
      </c>
      <c r="I29">
        <v>0.99526830377189701</v>
      </c>
      <c r="J29">
        <v>0.17666068229344201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29</v>
      </c>
      <c r="E30">
        <v>21.653162490311299</v>
      </c>
      <c r="F30">
        <v>0.203147518080256</v>
      </c>
      <c r="G30">
        <v>3</v>
      </c>
      <c r="H30">
        <v>0.938188674153971</v>
      </c>
      <c r="I30">
        <v>0.97591409806660201</v>
      </c>
      <c r="J30">
        <v>0.17322529992249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30</v>
      </c>
      <c r="E31">
        <v>22.0747086340455</v>
      </c>
      <c r="F31">
        <v>8.2762123916856195E-2</v>
      </c>
      <c r="G31">
        <v>3</v>
      </c>
      <c r="H31">
        <v>0.374918307140024</v>
      </c>
      <c r="I31">
        <v>0.99491330083155405</v>
      </c>
      <c r="J31">
        <v>0.17659766907236399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31</v>
      </c>
      <c r="E32">
        <v>22.1216598208484</v>
      </c>
      <c r="F32">
        <v>0.155070310413403</v>
      </c>
      <c r="G32">
        <v>3</v>
      </c>
      <c r="H32">
        <v>0.70098858616051096</v>
      </c>
      <c r="I32">
        <v>0.99702940397087203</v>
      </c>
      <c r="J32">
        <v>0.17697327856678699</v>
      </c>
    </row>
    <row r="33" spans="1:10" x14ac:dyDescent="0.2">
      <c r="A33">
        <v>32</v>
      </c>
      <c r="B33" s="20" t="s">
        <v>604</v>
      </c>
      <c r="D33">
        <v>32</v>
      </c>
      <c r="E33">
        <v>21.947440355779602</v>
      </c>
      <c r="F33">
        <v>9.3603988150867706E-2</v>
      </c>
      <c r="G33">
        <v>3</v>
      </c>
      <c r="H33">
        <v>0.42649159370522399</v>
      </c>
      <c r="I33">
        <v>0.98917728388474602</v>
      </c>
      <c r="J33">
        <v>0.17557952284623701</v>
      </c>
    </row>
    <row r="34" spans="1:10" x14ac:dyDescent="0.2">
      <c r="A34">
        <v>33</v>
      </c>
      <c r="B34" s="20" t="s">
        <v>605</v>
      </c>
      <c r="D34">
        <v>33</v>
      </c>
      <c r="E34">
        <v>21.670109476663399</v>
      </c>
      <c r="F34">
        <v>3.83147986399777E-2</v>
      </c>
      <c r="G34">
        <v>3</v>
      </c>
      <c r="H34">
        <v>0.17680943735535401</v>
      </c>
      <c r="I34">
        <v>0.97667790348800998</v>
      </c>
      <c r="J34">
        <v>0.173360875813307</v>
      </c>
    </row>
    <row r="35" spans="1:10" x14ac:dyDescent="0.2">
      <c r="A35">
        <v>34</v>
      </c>
      <c r="B35" s="20" t="s">
        <v>606</v>
      </c>
      <c r="D35">
        <v>34</v>
      </c>
      <c r="E35">
        <v>22.236981347174801</v>
      </c>
      <c r="F35">
        <v>0.16441553914510901</v>
      </c>
      <c r="G35">
        <v>3</v>
      </c>
      <c r="H35">
        <v>0.73937885982891205</v>
      </c>
      <c r="I35">
        <v>1.0022269774617101</v>
      </c>
      <c r="J35">
        <v>0.177895850777399</v>
      </c>
    </row>
    <row r="36" spans="1:10" x14ac:dyDescent="0.2">
      <c r="A36">
        <v>35</v>
      </c>
      <c r="B36" s="20" t="s">
        <v>607</v>
      </c>
      <c r="D36">
        <v>35</v>
      </c>
      <c r="E36">
        <v>21.161480018974501</v>
      </c>
      <c r="F36">
        <v>0.102390666102954</v>
      </c>
      <c r="G36">
        <v>2</v>
      </c>
      <c r="H36">
        <v>0.48385399325162998</v>
      </c>
      <c r="I36">
        <v>0.95375383137279002</v>
      </c>
      <c r="J36">
        <v>0.16929184015179599</v>
      </c>
    </row>
    <row r="37" spans="1:10" x14ac:dyDescent="0.2">
      <c r="A37">
        <v>36</v>
      </c>
      <c r="B37" s="20" t="s">
        <v>608</v>
      </c>
      <c r="D37">
        <v>36</v>
      </c>
      <c r="E37">
        <v>23.521491074426098</v>
      </c>
      <c r="F37">
        <v>4.8308094514864598E-2</v>
      </c>
      <c r="G37">
        <v>3</v>
      </c>
      <c r="H37">
        <v>0.20537853812927701</v>
      </c>
      <c r="I37">
        <v>1.0601201906350299</v>
      </c>
      <c r="J37">
        <v>0.18817192859540899</v>
      </c>
    </row>
    <row r="38" spans="1:10" x14ac:dyDescent="0.2">
      <c r="A38">
        <v>37</v>
      </c>
      <c r="B38" s="20" t="s">
        <v>609</v>
      </c>
      <c r="D38">
        <v>37</v>
      </c>
      <c r="E38">
        <v>22.389658545521399</v>
      </c>
      <c r="F38">
        <v>8.6226832333611905E-2</v>
      </c>
      <c r="G38">
        <v>3</v>
      </c>
      <c r="H38">
        <v>0.38511901446956098</v>
      </c>
      <c r="I38">
        <v>1.0091081815531</v>
      </c>
      <c r="J38">
        <v>0.179117268364171</v>
      </c>
    </row>
    <row r="39" spans="1:10" x14ac:dyDescent="0.2">
      <c r="A39">
        <v>38</v>
      </c>
      <c r="B39" s="20" t="s">
        <v>610</v>
      </c>
      <c r="D39">
        <v>38</v>
      </c>
      <c r="E39">
        <v>22.093042666212501</v>
      </c>
      <c r="F39">
        <v>0.106388688973549</v>
      </c>
      <c r="G39">
        <v>3</v>
      </c>
      <c r="H39">
        <v>0.48154837964556002</v>
      </c>
      <c r="I39">
        <v>0.99573962079632505</v>
      </c>
      <c r="J39">
        <v>0.17674434132969999</v>
      </c>
    </row>
    <row r="40" spans="1:10" x14ac:dyDescent="0.2">
      <c r="A40">
        <v>39</v>
      </c>
      <c r="B40" s="20" t="s">
        <v>611</v>
      </c>
      <c r="D40">
        <v>39</v>
      </c>
      <c r="E40">
        <v>22.502464286726202</v>
      </c>
      <c r="F40">
        <v>8.0366925774897693E-2</v>
      </c>
      <c r="G40">
        <v>3</v>
      </c>
      <c r="H40">
        <v>0.35714722063709597</v>
      </c>
      <c r="I40">
        <v>1.01419236790388</v>
      </c>
      <c r="J40">
        <v>0.180019714293809</v>
      </c>
    </row>
    <row r="41" spans="1:10" x14ac:dyDescent="0.2">
      <c r="A41">
        <v>40</v>
      </c>
      <c r="B41" s="20" t="s">
        <v>612</v>
      </c>
      <c r="D41">
        <v>40</v>
      </c>
      <c r="E41">
        <v>24.937508763626901</v>
      </c>
      <c r="F41">
        <v>5.7454370574596798E-2</v>
      </c>
      <c r="G41">
        <v>3</v>
      </c>
      <c r="H41">
        <v>0.230393384997615</v>
      </c>
      <c r="I41">
        <v>1.1239405044862401</v>
      </c>
      <c r="J41">
        <v>0.19950007010901499</v>
      </c>
    </row>
    <row r="42" spans="1:10" x14ac:dyDescent="0.2">
      <c r="A42">
        <v>41</v>
      </c>
      <c r="B42" s="20" t="s">
        <v>613</v>
      </c>
      <c r="D42">
        <v>41</v>
      </c>
      <c r="E42">
        <v>21.932308077764201</v>
      </c>
      <c r="F42">
        <v>8.7550433090904503E-2</v>
      </c>
      <c r="G42">
        <v>3</v>
      </c>
      <c r="H42">
        <v>0.39918476787979501</v>
      </c>
      <c r="I42">
        <v>0.98849526787633701</v>
      </c>
      <c r="J42">
        <v>0.17545846462211401</v>
      </c>
    </row>
    <row r="43" spans="1:10" x14ac:dyDescent="0.2">
      <c r="A43">
        <v>42</v>
      </c>
      <c r="B43" s="20" t="s">
        <v>614</v>
      </c>
      <c r="D43">
        <v>42</v>
      </c>
      <c r="E43">
        <v>22.0510849786967</v>
      </c>
      <c r="F43">
        <v>5.6968813731371401E-2</v>
      </c>
      <c r="G43">
        <v>2</v>
      </c>
      <c r="H43">
        <v>0.258349254861646</v>
      </c>
      <c r="I43">
        <v>0.993848576068459</v>
      </c>
      <c r="J43">
        <v>0.17640867982957401</v>
      </c>
    </row>
    <row r="44" spans="1:10" x14ac:dyDescent="0.2">
      <c r="A44">
        <v>43</v>
      </c>
      <c r="B44" s="20" t="s">
        <v>615</v>
      </c>
      <c r="D44">
        <v>43</v>
      </c>
      <c r="E44">
        <v>21.709745182655698</v>
      </c>
      <c r="F44">
        <v>7.1452239668976403E-2</v>
      </c>
      <c r="G44">
        <v>3</v>
      </c>
      <c r="H44">
        <v>0.32912518810244201</v>
      </c>
      <c r="I44">
        <v>0.97846429585827399</v>
      </c>
      <c r="J44">
        <v>0.17367796146124601</v>
      </c>
    </row>
    <row r="45" spans="1:10" x14ac:dyDescent="0.2">
      <c r="A45">
        <v>44</v>
      </c>
      <c r="B45" s="20" t="s">
        <v>616</v>
      </c>
      <c r="D45">
        <v>44</v>
      </c>
      <c r="E45">
        <v>23.841853111105401</v>
      </c>
      <c r="F45">
        <v>4.4478546179450802E-2</v>
      </c>
      <c r="G45">
        <v>3</v>
      </c>
      <c r="H45">
        <v>0.18655658170602901</v>
      </c>
      <c r="I45">
        <v>1.07455899735533</v>
      </c>
      <c r="J45">
        <v>0.190734824888844</v>
      </c>
    </row>
    <row r="46" spans="1:10" x14ac:dyDescent="0.2">
      <c r="A46">
        <v>45</v>
      </c>
      <c r="B46" s="20" t="s">
        <v>617</v>
      </c>
      <c r="D46">
        <v>45</v>
      </c>
      <c r="E46">
        <v>21.645711754733199</v>
      </c>
      <c r="F46">
        <v>4.5103516321716101E-2</v>
      </c>
      <c r="G46">
        <v>3</v>
      </c>
      <c r="H46">
        <v>0.20837160188023601</v>
      </c>
      <c r="I46">
        <v>0.97557829132729201</v>
      </c>
      <c r="J46">
        <v>0.173165694037865</v>
      </c>
    </row>
    <row r="47" spans="1:10" x14ac:dyDescent="0.2">
      <c r="A47">
        <v>46</v>
      </c>
      <c r="B47" s="20" t="s">
        <v>618</v>
      </c>
      <c r="D47">
        <v>46</v>
      </c>
      <c r="E47">
        <v>21.226618169869599</v>
      </c>
      <c r="F47">
        <v>0.10212702703630799</v>
      </c>
      <c r="G47">
        <v>2</v>
      </c>
      <c r="H47">
        <v>0.48112716881709</v>
      </c>
      <c r="I47">
        <v>0.95668962607755703</v>
      </c>
      <c r="J47">
        <v>0.169812945358957</v>
      </c>
    </row>
    <row r="48" spans="1:10" x14ac:dyDescent="0.2">
      <c r="A48">
        <v>47</v>
      </c>
      <c r="B48" s="20" t="s">
        <v>619</v>
      </c>
      <c r="D48">
        <v>47</v>
      </c>
      <c r="E48" t="s">
        <v>5</v>
      </c>
      <c r="F48" t="s">
        <v>5</v>
      </c>
      <c r="G48" t="s">
        <v>5</v>
      </c>
      <c r="H48" t="s">
        <v>5</v>
      </c>
      <c r="I48" t="s">
        <v>5</v>
      </c>
      <c r="J48" t="s">
        <v>5</v>
      </c>
    </row>
    <row r="49" spans="1:10" x14ac:dyDescent="0.2">
      <c r="A49">
        <v>48</v>
      </c>
      <c r="B49" s="20" t="s">
        <v>620</v>
      </c>
      <c r="D49">
        <v>48</v>
      </c>
      <c r="E49">
        <v>22.0223384808661</v>
      </c>
      <c r="F49">
        <v>0.14625391612017399</v>
      </c>
      <c r="G49">
        <v>3</v>
      </c>
      <c r="H49">
        <v>0.66411619386944398</v>
      </c>
      <c r="I49">
        <v>0.99255296335989796</v>
      </c>
      <c r="J49">
        <v>0.17617870784692899</v>
      </c>
    </row>
    <row r="50" spans="1:10" x14ac:dyDescent="0.2">
      <c r="A50">
        <v>49</v>
      </c>
      <c r="B50" s="20" t="s">
        <v>621</v>
      </c>
      <c r="D50">
        <v>49</v>
      </c>
      <c r="E50">
        <v>23.591292400540201</v>
      </c>
      <c r="F50">
        <v>4.8432910079438E-2</v>
      </c>
      <c r="G50">
        <v>3</v>
      </c>
      <c r="H50">
        <v>0.20529994396716</v>
      </c>
      <c r="I50">
        <v>1.0632661559529899</v>
      </c>
      <c r="J50">
        <v>0.188730339204322</v>
      </c>
    </row>
    <row r="51" spans="1:10" x14ac:dyDescent="0.2">
      <c r="A51">
        <v>50</v>
      </c>
      <c r="B51" s="20" t="s">
        <v>622</v>
      </c>
      <c r="D51">
        <v>50</v>
      </c>
      <c r="E51">
        <v>22.900157666094401</v>
      </c>
      <c r="F51">
        <v>0.15255181844945501</v>
      </c>
      <c r="G51">
        <v>3</v>
      </c>
      <c r="H51">
        <v>0.66616055956383202</v>
      </c>
      <c r="I51">
        <v>1.0321165198981599</v>
      </c>
      <c r="J51">
        <v>0.183201261328756</v>
      </c>
    </row>
    <row r="52" spans="1:10" x14ac:dyDescent="0.2">
      <c r="A52">
        <v>51</v>
      </c>
      <c r="B52" s="20" t="s">
        <v>623</v>
      </c>
      <c r="D52">
        <v>51</v>
      </c>
      <c r="E52">
        <v>21.930110364907101</v>
      </c>
      <c r="F52">
        <v>2.0890155607019598E-2</v>
      </c>
      <c r="G52">
        <v>3</v>
      </c>
      <c r="H52">
        <v>9.5257868106530003E-2</v>
      </c>
      <c r="I52">
        <v>0.98839621634232999</v>
      </c>
      <c r="J52">
        <v>0.175440882919256</v>
      </c>
    </row>
    <row r="53" spans="1:10" x14ac:dyDescent="0.2">
      <c r="A53">
        <v>52</v>
      </c>
      <c r="B53" s="20" t="s">
        <v>624</v>
      </c>
      <c r="D53">
        <v>52</v>
      </c>
      <c r="E53">
        <v>25.9669702399726</v>
      </c>
      <c r="F53">
        <v>0.12861996732898801</v>
      </c>
      <c r="G53">
        <v>3</v>
      </c>
      <c r="H53">
        <v>0.495321426182387</v>
      </c>
      <c r="I53">
        <v>1.17033862155721</v>
      </c>
      <c r="J53">
        <v>0.20773576191978099</v>
      </c>
    </row>
    <row r="54" spans="1:10" x14ac:dyDescent="0.2">
      <c r="A54">
        <v>53</v>
      </c>
      <c r="B54" s="20" t="s">
        <v>625</v>
      </c>
      <c r="D54">
        <v>53</v>
      </c>
      <c r="E54">
        <v>24.716684113100801</v>
      </c>
      <c r="F54">
        <v>1.5389328179255601E-2</v>
      </c>
      <c r="G54">
        <v>2</v>
      </c>
      <c r="H54">
        <v>6.2262915643683199E-2</v>
      </c>
      <c r="I54">
        <v>1.1139878756383499</v>
      </c>
      <c r="J54">
        <v>0.197733472904807</v>
      </c>
    </row>
    <row r="55" spans="1:10" x14ac:dyDescent="0.2">
      <c r="A55">
        <v>54</v>
      </c>
      <c r="B55" s="20" t="s">
        <v>626</v>
      </c>
      <c r="D55">
        <v>54</v>
      </c>
      <c r="E55">
        <v>23.303324006263601</v>
      </c>
      <c r="F55">
        <v>0.14086826168529501</v>
      </c>
      <c r="G55">
        <v>3</v>
      </c>
      <c r="H55">
        <v>0.60449857559990705</v>
      </c>
      <c r="I55">
        <v>1.0502873397686101</v>
      </c>
      <c r="J55">
        <v>0.186426592050109</v>
      </c>
    </row>
    <row r="56" spans="1:10" x14ac:dyDescent="0.2">
      <c r="A56">
        <v>55</v>
      </c>
      <c r="B56" s="20" t="s">
        <v>627</v>
      </c>
      <c r="D56">
        <v>55</v>
      </c>
      <c r="E56">
        <v>20.656483269887001</v>
      </c>
      <c r="F56">
        <v>0.169785825801336</v>
      </c>
      <c r="G56">
        <v>2</v>
      </c>
      <c r="H56">
        <v>0.821949329820577</v>
      </c>
      <c r="I56">
        <v>0.93099348645168101</v>
      </c>
      <c r="J56">
        <v>0.16525186615909601</v>
      </c>
    </row>
    <row r="57" spans="1:10" x14ac:dyDescent="0.2">
      <c r="A57">
        <v>56</v>
      </c>
      <c r="B57" s="20" t="s">
        <v>628</v>
      </c>
      <c r="D57">
        <v>56</v>
      </c>
      <c r="E57">
        <v>21.290565417153299</v>
      </c>
      <c r="F57">
        <v>0.100634654771607</v>
      </c>
      <c r="G57">
        <v>3</v>
      </c>
      <c r="H57">
        <v>0.47267253264456499</v>
      </c>
      <c r="I57">
        <v>0.95957174642301002</v>
      </c>
      <c r="J57">
        <v>0.170324523337227</v>
      </c>
    </row>
    <row r="58" spans="1:10" x14ac:dyDescent="0.2">
      <c r="A58">
        <v>57</v>
      </c>
      <c r="B58" s="20" t="s">
        <v>629</v>
      </c>
      <c r="D58">
        <v>57</v>
      </c>
      <c r="E58">
        <v>21.819997934635399</v>
      </c>
      <c r="F58">
        <v>5.7379778563390403E-2</v>
      </c>
      <c r="G58">
        <v>2</v>
      </c>
      <c r="H58">
        <v>0.26296876257861601</v>
      </c>
      <c r="I58">
        <v>0.98343341826964303</v>
      </c>
      <c r="J58">
        <v>0.17455998347708301</v>
      </c>
    </row>
    <row r="59" spans="1:10" x14ac:dyDescent="0.2">
      <c r="A59">
        <v>58</v>
      </c>
      <c r="B59" s="20" t="s">
        <v>630</v>
      </c>
      <c r="D59">
        <v>58</v>
      </c>
      <c r="E59">
        <v>21.626808978945999</v>
      </c>
      <c r="F59">
        <v>0.15558109471755299</v>
      </c>
      <c r="G59">
        <v>2</v>
      </c>
      <c r="H59">
        <v>0.71938997042519504</v>
      </c>
      <c r="I59">
        <v>0.97472633792826702</v>
      </c>
      <c r="J59">
        <v>0.17301447183156801</v>
      </c>
    </row>
    <row r="60" spans="1:10" x14ac:dyDescent="0.2">
      <c r="A60">
        <v>59</v>
      </c>
      <c r="B60" s="20" t="s">
        <v>631</v>
      </c>
      <c r="D60">
        <v>59</v>
      </c>
      <c r="E60">
        <v>21.284823425153899</v>
      </c>
      <c r="F60">
        <v>8.7486495091809002E-2</v>
      </c>
      <c r="G60">
        <v>2</v>
      </c>
      <c r="H60">
        <v>0.411027582161756</v>
      </c>
      <c r="I60">
        <v>0.95931295323537302</v>
      </c>
      <c r="J60">
        <v>0.170278587401231</v>
      </c>
    </row>
    <row r="61" spans="1:10" x14ac:dyDescent="0.2">
      <c r="A61">
        <v>60</v>
      </c>
      <c r="B61" s="20" t="s">
        <v>632</v>
      </c>
      <c r="D61">
        <v>60</v>
      </c>
      <c r="E61">
        <v>22.022089586004199</v>
      </c>
      <c r="F61">
        <v>9.5688936055540005E-2</v>
      </c>
      <c r="G61">
        <v>3</v>
      </c>
      <c r="H61">
        <v>0.434513426538567</v>
      </c>
      <c r="I61">
        <v>0.99254174559876396</v>
      </c>
      <c r="J61">
        <v>0.176176716688034</v>
      </c>
    </row>
    <row r="62" spans="1:10" x14ac:dyDescent="0.2">
      <c r="A62">
        <v>61</v>
      </c>
      <c r="B62" s="20" t="s">
        <v>633</v>
      </c>
      <c r="D62">
        <v>61</v>
      </c>
      <c r="E62">
        <v>21.860933287262601</v>
      </c>
      <c r="F62">
        <v>0.116215069047869</v>
      </c>
      <c r="G62">
        <v>3</v>
      </c>
      <c r="H62">
        <v>0.53161073921570601</v>
      </c>
      <c r="I62">
        <v>0.98527838607774398</v>
      </c>
      <c r="J62">
        <v>0.17488746629810101</v>
      </c>
    </row>
    <row r="63" spans="1:10" x14ac:dyDescent="0.2">
      <c r="A63">
        <v>62</v>
      </c>
      <c r="B63" s="20" t="s">
        <v>634</v>
      </c>
      <c r="D63">
        <v>62</v>
      </c>
      <c r="E63">
        <v>22.438804050276499</v>
      </c>
      <c r="F63">
        <v>9.8257557388579005E-3</v>
      </c>
      <c r="G63">
        <v>3</v>
      </c>
      <c r="H63">
        <v>4.3789124040845798E-2</v>
      </c>
      <c r="I63">
        <v>1.0113231832170999</v>
      </c>
      <c r="J63">
        <v>0.17951043240221201</v>
      </c>
    </row>
    <row r="64" spans="1:10" x14ac:dyDescent="0.2">
      <c r="A64">
        <v>63</v>
      </c>
      <c r="B64" s="20" t="s">
        <v>635</v>
      </c>
      <c r="D64">
        <v>63</v>
      </c>
      <c r="E64">
        <v>24.588335147039299</v>
      </c>
      <c r="F64">
        <v>6.03018212791624E-2</v>
      </c>
      <c r="G64">
        <v>3</v>
      </c>
      <c r="H64">
        <v>0.24524564562242601</v>
      </c>
      <c r="I64">
        <v>1.10820315178992</v>
      </c>
      <c r="J64">
        <v>0.19670668117631401</v>
      </c>
    </row>
    <row r="65" spans="1:10" x14ac:dyDescent="0.2">
      <c r="A65">
        <v>64</v>
      </c>
      <c r="B65" s="20" t="s">
        <v>636</v>
      </c>
      <c r="D65">
        <v>64</v>
      </c>
      <c r="E65">
        <v>25.407656388223099</v>
      </c>
      <c r="F65">
        <v>5.2661023735437601E-2</v>
      </c>
      <c r="G65">
        <v>3</v>
      </c>
      <c r="H65">
        <v>0.20726438885503401</v>
      </c>
      <c r="I65">
        <v>1.14513018960596</v>
      </c>
      <c r="J65">
        <v>0.203261251105785</v>
      </c>
    </row>
    <row r="66" spans="1:10" x14ac:dyDescent="0.2">
      <c r="A66">
        <v>65</v>
      </c>
      <c r="B66" s="20" t="s">
        <v>637</v>
      </c>
      <c r="D66">
        <v>65</v>
      </c>
      <c r="E66">
        <v>24.482424565006401</v>
      </c>
      <c r="F66">
        <v>3.0704406978708701E-2</v>
      </c>
      <c r="G66">
        <v>3</v>
      </c>
      <c r="H66">
        <v>0.125414077748638</v>
      </c>
      <c r="I66">
        <v>1.1034297321942099</v>
      </c>
      <c r="J66">
        <v>0.19585939652005099</v>
      </c>
    </row>
    <row r="67" spans="1:10" x14ac:dyDescent="0.2">
      <c r="A67">
        <v>66</v>
      </c>
      <c r="B67" s="20" t="s">
        <v>638</v>
      </c>
      <c r="D67">
        <v>66</v>
      </c>
      <c r="E67">
        <v>21.765807435683499</v>
      </c>
      <c r="F67">
        <v>0.18114384518103299</v>
      </c>
      <c r="G67">
        <v>3</v>
      </c>
      <c r="H67">
        <v>0.83224041063627197</v>
      </c>
      <c r="I67">
        <v>0.98099103730418102</v>
      </c>
      <c r="J67">
        <v>0.17412645948546801</v>
      </c>
    </row>
    <row r="68" spans="1:10" x14ac:dyDescent="0.2">
      <c r="A68">
        <v>67</v>
      </c>
      <c r="B68" s="20" t="s">
        <v>639</v>
      </c>
      <c r="D68">
        <v>67</v>
      </c>
      <c r="E68">
        <v>23.928930065825899</v>
      </c>
      <c r="F68">
        <v>6.0362857261930802E-2</v>
      </c>
      <c r="G68">
        <v>3</v>
      </c>
      <c r="H68">
        <v>0.25225890625230302</v>
      </c>
      <c r="I68">
        <v>1.0784835800931301</v>
      </c>
      <c r="J68">
        <v>0.19143144052660699</v>
      </c>
    </row>
    <row r="69" spans="1:10" x14ac:dyDescent="0.2">
      <c r="A69">
        <v>68</v>
      </c>
      <c r="B69" s="20" t="s">
        <v>640</v>
      </c>
      <c r="D69">
        <v>68</v>
      </c>
      <c r="E69">
        <v>22.573214645381999</v>
      </c>
      <c r="F69">
        <v>6.4294601218798E-2</v>
      </c>
      <c r="G69">
        <v>3</v>
      </c>
      <c r="H69">
        <v>0.28482696075346697</v>
      </c>
      <c r="I69">
        <v>1.0173811063842899</v>
      </c>
      <c r="J69">
        <v>0.18058571716305599</v>
      </c>
    </row>
    <row r="70" spans="1:10" x14ac:dyDescent="0.2">
      <c r="A70">
        <v>69</v>
      </c>
      <c r="B70" s="20" t="s">
        <v>641</v>
      </c>
      <c r="D70">
        <v>69</v>
      </c>
      <c r="E70">
        <v>21.8433893992398</v>
      </c>
      <c r="F70">
        <v>1.6334498188723401E-2</v>
      </c>
      <c r="G70">
        <v>3</v>
      </c>
      <c r="H70">
        <v>7.4780053086870496E-2</v>
      </c>
      <c r="I70">
        <v>0.98448767813085503</v>
      </c>
      <c r="J70">
        <v>0.174747115193918</v>
      </c>
    </row>
    <row r="71" spans="1:10" x14ac:dyDescent="0.2">
      <c r="A71">
        <v>70</v>
      </c>
      <c r="B71" s="20" t="s">
        <v>642</v>
      </c>
      <c r="D71">
        <v>70</v>
      </c>
      <c r="E71">
        <v>21.7336019772846</v>
      </c>
      <c r="F71">
        <v>2.6551487622063899E-2</v>
      </c>
      <c r="G71">
        <v>3</v>
      </c>
      <c r="H71">
        <v>0.122167911466377</v>
      </c>
      <c r="I71">
        <v>0.97953952827402102</v>
      </c>
      <c r="J71">
        <v>0.17386881581827701</v>
      </c>
    </row>
    <row r="72" spans="1:10" x14ac:dyDescent="0.2">
      <c r="A72">
        <v>71</v>
      </c>
      <c r="B72" s="20" t="s">
        <v>643</v>
      </c>
      <c r="D72">
        <v>71</v>
      </c>
      <c r="E72">
        <v>21.240837599182399</v>
      </c>
      <c r="F72">
        <v>7.0547531093947805E-2</v>
      </c>
      <c r="G72">
        <v>3</v>
      </c>
      <c r="H72">
        <v>0.332131587394008</v>
      </c>
      <c r="I72">
        <v>0.95733049973926798</v>
      </c>
      <c r="J72">
        <v>0.16992670079345901</v>
      </c>
    </row>
    <row r="73" spans="1:10" x14ac:dyDescent="0.2">
      <c r="A73">
        <v>72</v>
      </c>
      <c r="B73" s="20" t="s">
        <v>644</v>
      </c>
      <c r="D73">
        <v>72</v>
      </c>
      <c r="E73">
        <v>22.535947446553401</v>
      </c>
      <c r="F73">
        <v>7.0121436295454198E-2</v>
      </c>
      <c r="G73">
        <v>2</v>
      </c>
      <c r="H73">
        <v>0.31115370881013599</v>
      </c>
      <c r="I73">
        <v>1.0157014632952801</v>
      </c>
      <c r="J73">
        <v>0.180287579572427</v>
      </c>
    </row>
    <row r="74" spans="1:10" x14ac:dyDescent="0.2">
      <c r="A74">
        <v>73</v>
      </c>
      <c r="B74" s="20" t="s">
        <v>645</v>
      </c>
      <c r="D74">
        <v>73</v>
      </c>
      <c r="E74">
        <v>20.780157687001701</v>
      </c>
      <c r="F74">
        <v>3.0588954325516299E-2</v>
      </c>
      <c r="G74">
        <v>2</v>
      </c>
      <c r="H74">
        <v>0.14720270551483899</v>
      </c>
      <c r="I74">
        <v>0.93656752706983204</v>
      </c>
      <c r="J74">
        <v>0.16624126149601401</v>
      </c>
    </row>
    <row r="75" spans="1:10" x14ac:dyDescent="0.2">
      <c r="A75">
        <v>74</v>
      </c>
      <c r="B75" s="20" t="s">
        <v>646</v>
      </c>
      <c r="D75">
        <v>74</v>
      </c>
      <c r="E75">
        <v>21.6777357907139</v>
      </c>
      <c r="F75">
        <v>1.7234019816490899E-2</v>
      </c>
      <c r="G75">
        <v>3</v>
      </c>
      <c r="H75">
        <v>7.9501014233568895E-2</v>
      </c>
      <c r="I75">
        <v>0.97702162359824896</v>
      </c>
      <c r="J75">
        <v>0.17342188632571101</v>
      </c>
    </row>
    <row r="76" spans="1:10" x14ac:dyDescent="0.2">
      <c r="A76">
        <v>75</v>
      </c>
      <c r="B76" s="20" t="s">
        <v>647</v>
      </c>
      <c r="D76">
        <v>75</v>
      </c>
      <c r="E76">
        <v>21.8834357329448</v>
      </c>
      <c r="F76">
        <v>0.109843052828374</v>
      </c>
      <c r="G76">
        <v>3</v>
      </c>
      <c r="H76">
        <v>0.50194610283708396</v>
      </c>
      <c r="I76">
        <v>0.98629257760713696</v>
      </c>
      <c r="J76">
        <v>0.175067485863558</v>
      </c>
    </row>
    <row r="77" spans="1:10" x14ac:dyDescent="0.2">
      <c r="A77">
        <v>76</v>
      </c>
      <c r="B77" s="20" t="s">
        <v>648</v>
      </c>
      <c r="D77">
        <v>76</v>
      </c>
      <c r="E77">
        <v>23.090155435544201</v>
      </c>
      <c r="F77">
        <v>4.4988550094170202E-2</v>
      </c>
      <c r="G77">
        <v>3</v>
      </c>
      <c r="H77">
        <v>0.19483866282215001</v>
      </c>
      <c r="I77">
        <v>1.0406797725819299</v>
      </c>
      <c r="J77">
        <v>0.18472124348435301</v>
      </c>
    </row>
    <row r="78" spans="1:10" x14ac:dyDescent="0.2">
      <c r="A78">
        <v>77</v>
      </c>
      <c r="B78" s="20" t="s">
        <v>649</v>
      </c>
      <c r="D78">
        <v>77</v>
      </c>
      <c r="E78" t="s">
        <v>5</v>
      </c>
      <c r="F78" t="s">
        <v>5</v>
      </c>
      <c r="G78" t="s">
        <v>5</v>
      </c>
      <c r="H78" t="s">
        <v>5</v>
      </c>
      <c r="I78" t="s">
        <v>5</v>
      </c>
      <c r="J78" t="s">
        <v>5</v>
      </c>
    </row>
    <row r="79" spans="1:10" x14ac:dyDescent="0.2">
      <c r="A79">
        <v>78</v>
      </c>
      <c r="B79" s="20" t="s">
        <v>650</v>
      </c>
      <c r="D79">
        <v>78</v>
      </c>
      <c r="E79">
        <v>21.991251157530201</v>
      </c>
      <c r="F79">
        <v>9.3482722472514504E-2</v>
      </c>
      <c r="G79">
        <v>3</v>
      </c>
      <c r="H79">
        <v>0.42509051350861499</v>
      </c>
      <c r="I79">
        <v>0.99115184899019804</v>
      </c>
      <c r="J79">
        <v>0.17593000926024199</v>
      </c>
    </row>
    <row r="80" spans="1:10" x14ac:dyDescent="0.2">
      <c r="A80">
        <v>79</v>
      </c>
      <c r="B80" s="20" t="s">
        <v>651</v>
      </c>
      <c r="D80">
        <v>79</v>
      </c>
      <c r="E80">
        <v>22.218526111223198</v>
      </c>
      <c r="F80">
        <v>4.7025101359211799E-2</v>
      </c>
      <c r="G80">
        <v>3</v>
      </c>
      <c r="H80">
        <v>0.21164815849534799</v>
      </c>
      <c r="I80">
        <v>1.0013951948084201</v>
      </c>
      <c r="J80">
        <v>0.17774820888978499</v>
      </c>
    </row>
    <row r="81" spans="1:10" x14ac:dyDescent="0.2">
      <c r="A81">
        <v>80</v>
      </c>
      <c r="B81" s="20" t="s">
        <v>652</v>
      </c>
      <c r="D81">
        <v>80</v>
      </c>
      <c r="E81">
        <v>22.416192501193901</v>
      </c>
      <c r="F81">
        <v>0.15322259366774099</v>
      </c>
      <c r="G81">
        <v>3</v>
      </c>
      <c r="H81">
        <v>0.68353532233264003</v>
      </c>
      <c r="I81">
        <v>1.0103040743669001</v>
      </c>
      <c r="J81">
        <v>0.17932954000955101</v>
      </c>
    </row>
    <row r="82" spans="1:10" x14ac:dyDescent="0.2">
      <c r="A82">
        <v>81</v>
      </c>
      <c r="B82" s="20" t="s">
        <v>653</v>
      </c>
      <c r="D82">
        <v>81</v>
      </c>
      <c r="E82">
        <v>22.141785303027898</v>
      </c>
      <c r="F82">
        <v>4.6355040841290801E-2</v>
      </c>
      <c r="G82">
        <v>2</v>
      </c>
      <c r="H82">
        <v>0.209355479727065</v>
      </c>
      <c r="I82">
        <v>0.99793646508945499</v>
      </c>
      <c r="J82">
        <v>0.17713428242422299</v>
      </c>
    </row>
    <row r="83" spans="1:10" x14ac:dyDescent="0.2">
      <c r="A83">
        <v>82</v>
      </c>
      <c r="B83" s="20" t="s">
        <v>654</v>
      </c>
      <c r="D83">
        <v>82</v>
      </c>
      <c r="E83">
        <v>22.916092177232301</v>
      </c>
      <c r="F83">
        <v>8.5027215133227696E-2</v>
      </c>
      <c r="G83">
        <v>3</v>
      </c>
      <c r="H83">
        <v>0.37103714924704501</v>
      </c>
      <c r="I83">
        <v>1.03283469277809</v>
      </c>
      <c r="J83">
        <v>0.18332873741785799</v>
      </c>
    </row>
    <row r="84" spans="1:10" x14ac:dyDescent="0.2">
      <c r="A84">
        <v>83</v>
      </c>
      <c r="B84" s="20" t="s">
        <v>655</v>
      </c>
      <c r="D84">
        <v>83</v>
      </c>
      <c r="E84">
        <v>23.0993052177358</v>
      </c>
      <c r="F84">
        <v>0.18157779227151</v>
      </c>
      <c r="G84">
        <v>3</v>
      </c>
      <c r="H84">
        <v>0.78607469168420396</v>
      </c>
      <c r="I84">
        <v>1.04109215582798</v>
      </c>
      <c r="J84">
        <v>0.184794441741886</v>
      </c>
    </row>
    <row r="85" spans="1:10" x14ac:dyDescent="0.2">
      <c r="A85">
        <v>84</v>
      </c>
      <c r="B85" s="20" t="s">
        <v>656</v>
      </c>
      <c r="D85">
        <v>84</v>
      </c>
      <c r="E85">
        <v>22.392090642964799</v>
      </c>
      <c r="F85">
        <v>5.5797341530658497E-2</v>
      </c>
      <c r="G85">
        <v>3</v>
      </c>
      <c r="H85">
        <v>0.249183260376758</v>
      </c>
      <c r="I85">
        <v>1.0092177968660501</v>
      </c>
      <c r="J85">
        <v>0.17913672514371801</v>
      </c>
    </row>
    <row r="86" spans="1:10" x14ac:dyDescent="0.2">
      <c r="A86">
        <v>85</v>
      </c>
      <c r="B86" s="20" t="s">
        <v>657</v>
      </c>
      <c r="D86">
        <v>85</v>
      </c>
      <c r="E86">
        <v>21.807617938674898</v>
      </c>
      <c r="F86">
        <v>0.17253904055031699</v>
      </c>
      <c r="G86">
        <v>3</v>
      </c>
      <c r="H86">
        <v>0.79118701105050804</v>
      </c>
      <c r="I86">
        <v>0.98287544838430896</v>
      </c>
      <c r="J86">
        <v>0.174460943509399</v>
      </c>
    </row>
    <row r="87" spans="1:10" x14ac:dyDescent="0.2">
      <c r="A87">
        <v>86</v>
      </c>
      <c r="B87" s="20" t="s">
        <v>658</v>
      </c>
      <c r="D87">
        <v>86</v>
      </c>
      <c r="E87">
        <v>21.7774281726307</v>
      </c>
      <c r="F87">
        <v>0.13220576374107801</v>
      </c>
      <c r="G87">
        <v>3</v>
      </c>
      <c r="H87">
        <v>0.60707702807271902</v>
      </c>
      <c r="I87">
        <v>0.98151478717313301</v>
      </c>
      <c r="J87">
        <v>0.17421942538104601</v>
      </c>
    </row>
    <row r="88" spans="1:10" x14ac:dyDescent="0.2">
      <c r="A88">
        <v>87</v>
      </c>
      <c r="B88" s="20" t="s">
        <v>659</v>
      </c>
      <c r="D88">
        <v>87</v>
      </c>
      <c r="E88">
        <v>21.3902391680416</v>
      </c>
      <c r="F88">
        <v>0.124596967686738</v>
      </c>
      <c r="G88">
        <v>3</v>
      </c>
      <c r="H88">
        <v>0.58249450465656205</v>
      </c>
      <c r="I88">
        <v>0.96406407029221797</v>
      </c>
      <c r="J88">
        <v>0.17112191334433299</v>
      </c>
    </row>
    <row r="89" spans="1:10" x14ac:dyDescent="0.2">
      <c r="A89">
        <v>88</v>
      </c>
      <c r="B89" s="20" t="s">
        <v>660</v>
      </c>
      <c r="D89">
        <v>88</v>
      </c>
      <c r="E89">
        <v>22.3785940074271</v>
      </c>
      <c r="F89">
        <v>9.4010901590675502E-2</v>
      </c>
      <c r="G89">
        <v>3</v>
      </c>
      <c r="H89">
        <v>0.42009297616943603</v>
      </c>
      <c r="I89">
        <v>1.0086094997222199</v>
      </c>
      <c r="J89">
        <v>0.17902875205941701</v>
      </c>
    </row>
    <row r="90" spans="1:10" x14ac:dyDescent="0.2">
      <c r="A90">
        <v>89</v>
      </c>
      <c r="B90" s="20" t="s">
        <v>661</v>
      </c>
      <c r="D90">
        <v>89</v>
      </c>
      <c r="E90">
        <v>22.018720954134</v>
      </c>
      <c r="F90">
        <v>0.17055737108744801</v>
      </c>
      <c r="G90">
        <v>2</v>
      </c>
      <c r="H90">
        <v>0.77460162850842895</v>
      </c>
      <c r="I90">
        <v>0.99238992041688301</v>
      </c>
      <c r="J90">
        <v>0.176149767633072</v>
      </c>
    </row>
    <row r="91" spans="1:10" x14ac:dyDescent="0.2">
      <c r="A91">
        <v>90</v>
      </c>
      <c r="B91" s="20" t="s">
        <v>662</v>
      </c>
      <c r="D91">
        <v>90</v>
      </c>
      <c r="E91">
        <v>23.981967500611201</v>
      </c>
      <c r="F91">
        <v>0.20346208396131199</v>
      </c>
      <c r="G91">
        <v>2</v>
      </c>
      <c r="H91">
        <v>0.84839612911712503</v>
      </c>
      <c r="I91">
        <v>1.0808739921336601</v>
      </c>
      <c r="J91">
        <v>0.19185574000489</v>
      </c>
    </row>
    <row r="92" spans="1:10" x14ac:dyDescent="0.2">
      <c r="A92">
        <v>91</v>
      </c>
      <c r="B92" s="20" t="s">
        <v>663</v>
      </c>
      <c r="D92">
        <v>91</v>
      </c>
      <c r="E92" t="s">
        <v>5</v>
      </c>
      <c r="F92" t="s">
        <v>5</v>
      </c>
      <c r="G92" t="s">
        <v>5</v>
      </c>
      <c r="H92" t="s">
        <v>5</v>
      </c>
      <c r="I92" t="s">
        <v>5</v>
      </c>
      <c r="J92" t="s">
        <v>5</v>
      </c>
    </row>
    <row r="93" spans="1:10" x14ac:dyDescent="0.2">
      <c r="A93">
        <v>92</v>
      </c>
      <c r="B93" s="20" t="s">
        <v>664</v>
      </c>
      <c r="D93">
        <v>92</v>
      </c>
      <c r="E93">
        <v>22.380558773231499</v>
      </c>
      <c r="F93">
        <v>0.13124844306924899</v>
      </c>
      <c r="G93">
        <v>3</v>
      </c>
      <c r="H93">
        <v>0.58643952726609405</v>
      </c>
      <c r="I93">
        <v>1.0086980522673199</v>
      </c>
      <c r="J93">
        <v>0.17904447018585201</v>
      </c>
    </row>
    <row r="94" spans="1:10" x14ac:dyDescent="0.2">
      <c r="A94">
        <v>93</v>
      </c>
      <c r="B94" s="20" t="s">
        <v>665</v>
      </c>
      <c r="D94">
        <v>93</v>
      </c>
      <c r="E94">
        <v>24.158877316219101</v>
      </c>
      <c r="F94">
        <v>0.148491871913425</v>
      </c>
      <c r="G94">
        <v>3</v>
      </c>
      <c r="H94">
        <v>0.614647236996129</v>
      </c>
      <c r="I94">
        <v>1.0888473670720999</v>
      </c>
      <c r="J94">
        <v>0.19327101852975301</v>
      </c>
    </row>
    <row r="95" spans="1:10" x14ac:dyDescent="0.2">
      <c r="A95">
        <v>94</v>
      </c>
      <c r="B95" s="20" t="s">
        <v>666</v>
      </c>
      <c r="D95">
        <v>94</v>
      </c>
      <c r="E95">
        <v>22.709042201531101</v>
      </c>
      <c r="F95">
        <v>2.5915606186632301E-2</v>
      </c>
      <c r="G95">
        <v>3</v>
      </c>
      <c r="H95">
        <v>0.114120207962293</v>
      </c>
      <c r="I95">
        <v>1.02350289238258</v>
      </c>
      <c r="J95">
        <v>0.18167233761224899</v>
      </c>
    </row>
    <row r="96" spans="1:10" x14ac:dyDescent="0.2">
      <c r="A96">
        <v>95</v>
      </c>
      <c r="B96" s="20" t="s">
        <v>667</v>
      </c>
      <c r="D96">
        <v>95</v>
      </c>
      <c r="E96">
        <v>21.926215400704301</v>
      </c>
      <c r="F96">
        <v>8.6094483512399997E-2</v>
      </c>
      <c r="G96">
        <v>3</v>
      </c>
      <c r="H96">
        <v>0.392655467161171</v>
      </c>
      <c r="I96">
        <v>0.988220669214805</v>
      </c>
      <c r="J96">
        <v>0.175409723205634</v>
      </c>
    </row>
    <row r="97" spans="1:10" x14ac:dyDescent="0.2">
      <c r="A97">
        <v>96</v>
      </c>
      <c r="B97" s="20" t="s">
        <v>668</v>
      </c>
      <c r="D97">
        <v>96</v>
      </c>
      <c r="E97">
        <v>21.930854426568398</v>
      </c>
      <c r="F97">
        <v>4.6522654215505103E-2</v>
      </c>
      <c r="G97">
        <v>3</v>
      </c>
      <c r="H97">
        <v>0.212133341048239</v>
      </c>
      <c r="I97">
        <v>0.98842975140980305</v>
      </c>
      <c r="J97">
        <v>0.17544683541254699</v>
      </c>
    </row>
    <row r="98" spans="1:10" x14ac:dyDescent="0.2">
      <c r="A98">
        <v>97</v>
      </c>
      <c r="B98" s="20" t="s">
        <v>669</v>
      </c>
      <c r="D98">
        <v>97</v>
      </c>
      <c r="E98">
        <v>22.0362417349663</v>
      </c>
      <c r="F98">
        <v>8.3862753299738302E-2</v>
      </c>
      <c r="G98">
        <v>3</v>
      </c>
      <c r="H98">
        <v>0.38056740486136498</v>
      </c>
      <c r="I98">
        <v>0.99317958691622399</v>
      </c>
      <c r="J98">
        <v>0.17628993387972999</v>
      </c>
    </row>
    <row r="99" spans="1:10" x14ac:dyDescent="0.2">
      <c r="A99">
        <v>98</v>
      </c>
      <c r="B99" s="20" t="s">
        <v>670</v>
      </c>
      <c r="D99">
        <v>98</v>
      </c>
      <c r="E99">
        <v>23.6525933006521</v>
      </c>
      <c r="F99">
        <v>9.0064925831295304E-3</v>
      </c>
      <c r="G99">
        <v>3</v>
      </c>
      <c r="H99">
        <v>3.8078245664847299E-2</v>
      </c>
      <c r="I99">
        <v>1.0660290046902201</v>
      </c>
      <c r="J99">
        <v>0.18922074640521699</v>
      </c>
    </row>
    <row r="100" spans="1:10" x14ac:dyDescent="0.2">
      <c r="A100">
        <v>99</v>
      </c>
      <c r="B100" s="20" t="s">
        <v>671</v>
      </c>
      <c r="D100">
        <v>99</v>
      </c>
      <c r="E100">
        <v>24.997532869730801</v>
      </c>
      <c r="F100">
        <v>0.188135173195533</v>
      </c>
      <c r="G100">
        <v>3</v>
      </c>
      <c r="H100">
        <v>0.75261496474855305</v>
      </c>
      <c r="I100">
        <v>1.12664580775992</v>
      </c>
      <c r="J100">
        <v>0.19998026295784699</v>
      </c>
    </row>
    <row r="101" spans="1:10" x14ac:dyDescent="0.2">
      <c r="A101">
        <v>100</v>
      </c>
      <c r="B101" s="20" t="s">
        <v>672</v>
      </c>
      <c r="D101">
        <v>100</v>
      </c>
      <c r="E101">
        <v>23.4239850611078</v>
      </c>
      <c r="F101">
        <v>7.0782889013529193E-2</v>
      </c>
      <c r="G101">
        <v>2</v>
      </c>
      <c r="H101">
        <v>0.30218124212798497</v>
      </c>
      <c r="I101">
        <v>1.0557255673052499</v>
      </c>
      <c r="J101">
        <v>0.18739188048886199</v>
      </c>
    </row>
    <row r="102" spans="1:10" x14ac:dyDescent="0.2">
      <c r="A102">
        <v>101</v>
      </c>
      <c r="B102" s="20" t="s">
        <v>673</v>
      </c>
      <c r="D102">
        <v>101</v>
      </c>
      <c r="E102">
        <v>24.043700497334701</v>
      </c>
      <c r="F102">
        <v>0.212616683490745</v>
      </c>
      <c r="G102">
        <v>3</v>
      </c>
      <c r="H102">
        <v>0.88429267996544003</v>
      </c>
      <c r="I102">
        <v>1.0836563155862</v>
      </c>
      <c r="J102">
        <v>0.19234960397867801</v>
      </c>
    </row>
    <row r="103" spans="1:10" x14ac:dyDescent="0.2">
      <c r="A103">
        <v>102</v>
      </c>
      <c r="B103" s="20" t="s">
        <v>674</v>
      </c>
      <c r="D103">
        <v>102</v>
      </c>
      <c r="E103">
        <v>22.794280084314799</v>
      </c>
      <c r="F103">
        <v>6.7027630820653106E-2</v>
      </c>
      <c r="G103">
        <v>3</v>
      </c>
      <c r="H103">
        <v>0.29405460743976802</v>
      </c>
      <c r="I103">
        <v>1.02734458763311</v>
      </c>
      <c r="J103">
        <v>0.182354240674518</v>
      </c>
    </row>
    <row r="104" spans="1:10" x14ac:dyDescent="0.2">
      <c r="A104">
        <v>103</v>
      </c>
      <c r="B104" s="20" t="s">
        <v>675</v>
      </c>
      <c r="D104">
        <v>103</v>
      </c>
      <c r="E104">
        <v>21.728708853177402</v>
      </c>
      <c r="F104">
        <v>5.5855493917792098E-2</v>
      </c>
      <c r="G104">
        <v>3</v>
      </c>
      <c r="H104">
        <v>0.25705850400597702</v>
      </c>
      <c r="I104">
        <v>0.97931899380004095</v>
      </c>
      <c r="J104">
        <v>0.173829670825419</v>
      </c>
    </row>
    <row r="105" spans="1:10" x14ac:dyDescent="0.2">
      <c r="A105">
        <v>104</v>
      </c>
      <c r="B105" s="20" t="s">
        <v>676</v>
      </c>
      <c r="D105">
        <v>104</v>
      </c>
      <c r="E105">
        <v>24.064981880879099</v>
      </c>
      <c r="F105">
        <v>0.10963468202408699</v>
      </c>
      <c r="G105">
        <v>3</v>
      </c>
      <c r="H105">
        <v>0.455577662874524</v>
      </c>
      <c r="I105">
        <v>1.08461547350304</v>
      </c>
      <c r="J105">
        <v>0.19251985504703301</v>
      </c>
    </row>
    <row r="106" spans="1:10" x14ac:dyDescent="0.2">
      <c r="A106">
        <v>105</v>
      </c>
      <c r="B106" s="20" t="s">
        <v>677</v>
      </c>
      <c r="D106">
        <v>105</v>
      </c>
      <c r="E106">
        <v>21.488436873320101</v>
      </c>
      <c r="F106">
        <v>6.4301952845343693E-2</v>
      </c>
      <c r="G106">
        <v>3</v>
      </c>
      <c r="H106">
        <v>0.29923978753978397</v>
      </c>
      <c r="I106">
        <v>0.96848986837237805</v>
      </c>
      <c r="J106">
        <v>0.17190749498656099</v>
      </c>
    </row>
    <row r="107" spans="1:10" x14ac:dyDescent="0.2">
      <c r="A107">
        <v>106</v>
      </c>
      <c r="B107" s="20" t="s">
        <v>678</v>
      </c>
      <c r="D107">
        <v>106</v>
      </c>
      <c r="E107">
        <v>23.358757642931501</v>
      </c>
      <c r="F107">
        <v>1.7659756368886701E-2</v>
      </c>
      <c r="G107">
        <v>3</v>
      </c>
      <c r="H107">
        <v>7.5602292890909098E-2</v>
      </c>
      <c r="I107">
        <v>1.0527857492991199</v>
      </c>
      <c r="J107">
        <v>0.186870061143452</v>
      </c>
    </row>
    <row r="108" spans="1:10" x14ac:dyDescent="0.2">
      <c r="A108">
        <v>107</v>
      </c>
      <c r="B108" s="20" t="s">
        <v>679</v>
      </c>
      <c r="D108">
        <v>107</v>
      </c>
      <c r="E108">
        <v>23.465156259727198</v>
      </c>
      <c r="F108">
        <v>4.6687534828995E-2</v>
      </c>
      <c r="G108">
        <v>3</v>
      </c>
      <c r="H108">
        <v>0.19896536938526099</v>
      </c>
      <c r="I108">
        <v>1.05758116475827</v>
      </c>
      <c r="J108">
        <v>0.18772125007781801</v>
      </c>
    </row>
    <row r="109" spans="1:10" x14ac:dyDescent="0.2">
      <c r="A109">
        <v>108</v>
      </c>
      <c r="B109" s="20" t="s">
        <v>680</v>
      </c>
      <c r="D109">
        <v>108</v>
      </c>
      <c r="E109">
        <v>22.595770999026598</v>
      </c>
      <c r="F109">
        <v>6.4300926567105607E-2</v>
      </c>
      <c r="G109">
        <v>3</v>
      </c>
      <c r="H109">
        <v>0.28457062416624701</v>
      </c>
      <c r="I109">
        <v>1.0183977275606499</v>
      </c>
      <c r="J109">
        <v>0.18076616799221201</v>
      </c>
    </row>
    <row r="110" spans="1:10" x14ac:dyDescent="0.2">
      <c r="A110">
        <v>109</v>
      </c>
      <c r="B110" s="20" t="s">
        <v>681</v>
      </c>
      <c r="D110">
        <v>109</v>
      </c>
      <c r="E110">
        <v>22.283717960918299</v>
      </c>
      <c r="F110">
        <v>0.14731377027063999</v>
      </c>
      <c r="G110">
        <v>3</v>
      </c>
      <c r="H110">
        <v>0.66108254703726899</v>
      </c>
      <c r="I110">
        <v>1.00433340973314</v>
      </c>
      <c r="J110">
        <v>0.17826974368734699</v>
      </c>
    </row>
    <row r="111" spans="1:10" x14ac:dyDescent="0.2">
      <c r="A111">
        <v>110</v>
      </c>
      <c r="B111" s="20" t="s">
        <v>682</v>
      </c>
      <c r="D111">
        <v>110</v>
      </c>
      <c r="E111">
        <v>21.550001963361201</v>
      </c>
      <c r="F111">
        <v>0.103765135789121</v>
      </c>
      <c r="G111">
        <v>3</v>
      </c>
      <c r="H111">
        <v>0.48150870689264802</v>
      </c>
      <c r="I111">
        <v>0.97126462422371296</v>
      </c>
      <c r="J111">
        <v>0.17240001570689001</v>
      </c>
    </row>
    <row r="112" spans="1:10" x14ac:dyDescent="0.2">
      <c r="A112">
        <v>111</v>
      </c>
      <c r="B112" s="20" t="s">
        <v>683</v>
      </c>
      <c r="D112">
        <v>111</v>
      </c>
      <c r="E112">
        <v>24.186590449139601</v>
      </c>
      <c r="F112">
        <v>8.4963919628806103E-2</v>
      </c>
      <c r="G112">
        <v>3</v>
      </c>
      <c r="H112">
        <v>0.351285228926628</v>
      </c>
      <c r="I112">
        <v>1.09009640573473</v>
      </c>
      <c r="J112">
        <v>0.19349272359311701</v>
      </c>
    </row>
    <row r="113" spans="1:10" x14ac:dyDescent="0.2">
      <c r="A113">
        <v>112</v>
      </c>
      <c r="B113" s="20" t="s">
        <v>684</v>
      </c>
      <c r="D113">
        <v>112</v>
      </c>
      <c r="E113">
        <v>21.908364023350899</v>
      </c>
      <c r="F113">
        <v>9.4738115086025407E-2</v>
      </c>
      <c r="G113">
        <v>3</v>
      </c>
      <c r="H113">
        <v>0.432428980023563</v>
      </c>
      <c r="I113">
        <v>0.98741610263766699</v>
      </c>
      <c r="J113">
        <v>0.17526691218680701</v>
      </c>
    </row>
    <row r="114" spans="1:10" x14ac:dyDescent="0.2">
      <c r="A114">
        <v>113</v>
      </c>
      <c r="B114" s="20" t="s">
        <v>685</v>
      </c>
      <c r="D114">
        <v>113</v>
      </c>
      <c r="E114">
        <v>22.432197398776498</v>
      </c>
      <c r="F114">
        <v>0.23643494556874101</v>
      </c>
      <c r="G114">
        <v>3</v>
      </c>
      <c r="H114">
        <v>1.05399814991658</v>
      </c>
      <c r="I114">
        <v>1.0110254195836099</v>
      </c>
      <c r="J114">
        <v>0.17945757919021199</v>
      </c>
    </row>
    <row r="115" spans="1:10" x14ac:dyDescent="0.2">
      <c r="A115">
        <v>114</v>
      </c>
      <c r="B115" s="20" t="s">
        <v>686</v>
      </c>
      <c r="D115">
        <v>114</v>
      </c>
      <c r="E115">
        <v>21.767569342089899</v>
      </c>
      <c r="F115">
        <v>6.1439960152673598E-2</v>
      </c>
      <c r="G115">
        <v>3</v>
      </c>
      <c r="H115">
        <v>0.28225457416539801</v>
      </c>
      <c r="I115">
        <v>0.98107044691939205</v>
      </c>
      <c r="J115">
        <v>0.17414055473671899</v>
      </c>
    </row>
    <row r="116" spans="1:10" x14ac:dyDescent="0.2">
      <c r="A116">
        <v>115</v>
      </c>
      <c r="B116" s="20" t="s">
        <v>687</v>
      </c>
      <c r="D116">
        <v>115</v>
      </c>
      <c r="E116">
        <v>21.795722254993802</v>
      </c>
      <c r="F116">
        <v>0.108857326358199</v>
      </c>
      <c r="G116">
        <v>3</v>
      </c>
      <c r="H116">
        <v>0.49944353797799801</v>
      </c>
      <c r="I116">
        <v>0.98233930658905</v>
      </c>
      <c r="J116">
        <v>0.17436577803994999</v>
      </c>
    </row>
    <row r="117" spans="1:10" x14ac:dyDescent="0.2">
      <c r="A117">
        <v>116</v>
      </c>
      <c r="B117" s="20" t="s">
        <v>688</v>
      </c>
      <c r="D117">
        <v>116</v>
      </c>
      <c r="E117">
        <v>22.358479337208902</v>
      </c>
      <c r="F117">
        <v>0.141467346528175</v>
      </c>
      <c r="G117">
        <v>2</v>
      </c>
      <c r="H117">
        <v>0.63272347101327997</v>
      </c>
      <c r="I117">
        <v>1.00770292590176</v>
      </c>
      <c r="J117">
        <v>0.17886783469767101</v>
      </c>
    </row>
    <row r="118" spans="1:10" x14ac:dyDescent="0.2">
      <c r="A118">
        <v>117</v>
      </c>
      <c r="B118" s="20" t="s">
        <v>689</v>
      </c>
      <c r="D118">
        <v>117</v>
      </c>
      <c r="E118">
        <v>21.511539482796699</v>
      </c>
      <c r="F118">
        <v>8.2293706395170405E-2</v>
      </c>
      <c r="G118">
        <v>3</v>
      </c>
      <c r="H118">
        <v>0.38255609953431102</v>
      </c>
      <c r="I118">
        <v>0.96953110945208099</v>
      </c>
      <c r="J118">
        <v>0.172092315862374</v>
      </c>
    </row>
    <row r="119" spans="1:10" x14ac:dyDescent="0.2">
      <c r="A119">
        <v>118</v>
      </c>
      <c r="B119" s="20" t="s">
        <v>690</v>
      </c>
      <c r="D119">
        <v>118</v>
      </c>
      <c r="E119">
        <v>23.995240352690999</v>
      </c>
      <c r="F119">
        <v>6.7864597887180994E-2</v>
      </c>
      <c r="G119">
        <v>3</v>
      </c>
      <c r="H119">
        <v>0.28282524738107201</v>
      </c>
      <c r="I119">
        <v>1.08147220329436</v>
      </c>
      <c r="J119">
        <v>0.19196192282152799</v>
      </c>
    </row>
    <row r="120" spans="1:10" x14ac:dyDescent="0.2">
      <c r="A120">
        <v>119</v>
      </c>
      <c r="B120" s="20" t="s">
        <v>691</v>
      </c>
      <c r="D120">
        <v>119</v>
      </c>
      <c r="E120">
        <v>22.393444165281402</v>
      </c>
      <c r="F120">
        <v>0.15896072858697199</v>
      </c>
      <c r="G120">
        <v>3</v>
      </c>
      <c r="H120">
        <v>0.70985386354022095</v>
      </c>
      <c r="I120">
        <v>1.0092788004959601</v>
      </c>
      <c r="J120">
        <v>0.17914755332225099</v>
      </c>
    </row>
    <row r="121" spans="1:10" x14ac:dyDescent="0.2">
      <c r="A121">
        <v>120</v>
      </c>
      <c r="B121" s="20" t="s">
        <v>692</v>
      </c>
      <c r="D121">
        <v>120</v>
      </c>
      <c r="E121">
        <v>25.659432659527901</v>
      </c>
      <c r="F121">
        <v>0.197738724633089</v>
      </c>
      <c r="G121">
        <v>3</v>
      </c>
      <c r="H121">
        <v>0.77062781261324498</v>
      </c>
      <c r="I121">
        <v>1.1564778166712899</v>
      </c>
      <c r="J121">
        <v>0.20527546127622301</v>
      </c>
    </row>
    <row r="122" spans="1:10" x14ac:dyDescent="0.2">
      <c r="A122">
        <v>121</v>
      </c>
      <c r="B122" s="20" t="s">
        <v>693</v>
      </c>
      <c r="D122">
        <v>121</v>
      </c>
      <c r="E122">
        <v>23.465517463123899</v>
      </c>
      <c r="F122">
        <v>2.5805849591038599E-2</v>
      </c>
      <c r="G122">
        <v>3</v>
      </c>
      <c r="H122">
        <v>0.10997349464631501</v>
      </c>
      <c r="I122">
        <v>1.0575974442965299</v>
      </c>
      <c r="J122">
        <v>0.18772413970499099</v>
      </c>
    </row>
    <row r="123" spans="1:10" x14ac:dyDescent="0.2">
      <c r="D123" t="s">
        <v>1428</v>
      </c>
      <c r="E123" t="s">
        <v>5</v>
      </c>
      <c r="F123" t="s">
        <v>5</v>
      </c>
      <c r="G123" t="s">
        <v>5</v>
      </c>
      <c r="H123" t="s">
        <v>5</v>
      </c>
      <c r="I123" t="s">
        <v>5</v>
      </c>
      <c r="J123" t="s">
        <v>5</v>
      </c>
    </row>
    <row r="124" spans="1:10" x14ac:dyDescent="0.2">
      <c r="D124" t="s">
        <v>1434</v>
      </c>
      <c r="E124">
        <v>20.2548371227102</v>
      </c>
      <c r="F124">
        <v>0.214912028844604</v>
      </c>
      <c r="G124">
        <v>3</v>
      </c>
      <c r="H124">
        <v>1.0610405185813101</v>
      </c>
      <c r="I124">
        <v>0.91289118210517095</v>
      </c>
      <c r="J124">
        <v>0.162038696981681</v>
      </c>
    </row>
    <row r="125" spans="1:10" x14ac:dyDescent="0.2">
      <c r="B125">
        <v>12.7</v>
      </c>
      <c r="C125">
        <f>LOG(B125,10)</f>
        <v>1.1038037209559568</v>
      </c>
      <c r="D125" t="s">
        <v>1429</v>
      </c>
      <c r="E125">
        <v>21.180784534658901</v>
      </c>
      <c r="F125">
        <v>0.11545836719746801</v>
      </c>
      <c r="G125">
        <v>3</v>
      </c>
      <c r="H125">
        <v>0.54510902090779101</v>
      </c>
      <c r="I125">
        <v>0.95462389130150405</v>
      </c>
      <c r="J125">
        <v>0.16944627627727199</v>
      </c>
    </row>
    <row r="126" spans="1:10" x14ac:dyDescent="0.2">
      <c r="B126">
        <v>5.6</v>
      </c>
      <c r="C126">
        <f t="shared" ref="C126:C128" si="3">LOG(B126,10)</f>
        <v>0.74818802700620035</v>
      </c>
      <c r="D126" t="s">
        <v>1430</v>
      </c>
      <c r="E126">
        <v>22.2185033957741</v>
      </c>
      <c r="F126">
        <v>2.5132235618987399E-2</v>
      </c>
      <c r="G126">
        <v>3</v>
      </c>
      <c r="H126">
        <v>0.11311398959377</v>
      </c>
      <c r="I126">
        <v>1.00139417101677</v>
      </c>
      <c r="J126">
        <v>0.17774802716619301</v>
      </c>
    </row>
    <row r="127" spans="1:10" x14ac:dyDescent="0.2">
      <c r="B127">
        <v>2.76</v>
      </c>
      <c r="C127">
        <f t="shared" si="3"/>
        <v>0.44090908206521756</v>
      </c>
      <c r="D127" t="s">
        <v>1431</v>
      </c>
      <c r="E127">
        <v>23.504330444449302</v>
      </c>
      <c r="F127">
        <v>7.8887343760731296E-2</v>
      </c>
      <c r="G127">
        <v>3</v>
      </c>
      <c r="H127">
        <v>0.33562897674186198</v>
      </c>
      <c r="I127">
        <v>1.05934675623562</v>
      </c>
      <c r="J127">
        <v>0.18803464355559399</v>
      </c>
    </row>
    <row r="128" spans="1:10" x14ac:dyDescent="0.2">
      <c r="B128">
        <v>1.58</v>
      </c>
      <c r="C128">
        <f t="shared" si="3"/>
        <v>0.19865708695442263</v>
      </c>
      <c r="D128" t="s">
        <v>1432</v>
      </c>
      <c r="E128">
        <v>24.662795451996999</v>
      </c>
      <c r="F128">
        <v>2.6645549536838099E-2</v>
      </c>
      <c r="G128">
        <v>3</v>
      </c>
      <c r="H128">
        <v>0.10803945395687301</v>
      </c>
      <c r="I128">
        <v>1.1115590985892401</v>
      </c>
      <c r="J128">
        <v>0.197302363615976</v>
      </c>
    </row>
    <row r="129" spans="1:10" x14ac:dyDescent="0.2">
      <c r="D129" t="s">
        <v>1433</v>
      </c>
      <c r="E129">
        <v>22.187570128568399</v>
      </c>
      <c r="F129">
        <v>5.2858713570665003E-2</v>
      </c>
      <c r="G129">
        <v>3</v>
      </c>
      <c r="H129">
        <v>0.238235702532405</v>
      </c>
      <c r="I129">
        <v>1</v>
      </c>
      <c r="J129">
        <v>0.177500561028547</v>
      </c>
    </row>
    <row r="130" spans="1:10" x14ac:dyDescent="0.2">
      <c r="A130" t="s">
        <v>1640</v>
      </c>
      <c r="B130">
        <v>99.1</v>
      </c>
    </row>
    <row r="131" spans="1:10" x14ac:dyDescent="0.2">
      <c r="B131">
        <v>99.1</v>
      </c>
    </row>
    <row r="132" spans="1:10" x14ac:dyDescent="0.2">
      <c r="B132">
        <v>86.3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59C7-546D-2D4B-AE2F-A6134880144E}">
  <dimension ref="A1:BC131"/>
  <sheetViews>
    <sheetView topLeftCell="A75" workbookViewId="0">
      <selection activeCell="B125" sqref="B125:C128"/>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2" max="12" width="7.6640625" bestFit="1" customWidth="1"/>
    <col min="13" max="13" width="4.6640625" bestFit="1" customWidth="1"/>
    <col min="14" max="14" width="5" bestFit="1" customWidth="1"/>
    <col min="15" max="15" width="4.83203125" bestFit="1" customWidth="1"/>
    <col min="16" max="16" width="19.66406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1486</v>
      </c>
      <c r="F1" t="s">
        <v>1487</v>
      </c>
      <c r="G1" t="s">
        <v>1488</v>
      </c>
      <c r="H1" t="s">
        <v>1489</v>
      </c>
      <c r="I1" t="s">
        <v>1492</v>
      </c>
      <c r="J1">
        <v>0.5</v>
      </c>
      <c r="K1" s="22" t="s">
        <v>1491</v>
      </c>
      <c r="L1" s="32" t="s">
        <v>1414</v>
      </c>
      <c r="M1" s="32" t="s">
        <v>1415</v>
      </c>
      <c r="N1" s="32" t="s">
        <v>1416</v>
      </c>
      <c r="O1" s="32" t="s">
        <v>1417</v>
      </c>
      <c r="P1" s="32" t="s">
        <v>1425</v>
      </c>
    </row>
    <row r="2" spans="1:55" x14ac:dyDescent="0.2">
      <c r="A2">
        <v>1</v>
      </c>
      <c r="B2" s="20" t="s">
        <v>694</v>
      </c>
      <c r="D2">
        <v>1</v>
      </c>
      <c r="E2">
        <v>16.2</v>
      </c>
      <c r="F2">
        <v>0.1</v>
      </c>
      <c r="G2">
        <v>0.6</v>
      </c>
      <c r="H2">
        <v>1.36</v>
      </c>
      <c r="I2">
        <f>IF(F2&gt;$J$1,1,0)</f>
        <v>0</v>
      </c>
      <c r="K2" s="22">
        <f>IF(F2&gt;0.13,1,0)</f>
        <v>0</v>
      </c>
      <c r="L2" s="33" t="s">
        <v>1418</v>
      </c>
      <c r="M2" s="33">
        <v>1.96</v>
      </c>
      <c r="N2" s="29">
        <f>M2*384</f>
        <v>752.64</v>
      </c>
      <c r="O2" s="34">
        <f>N2*1.1</f>
        <v>827.904</v>
      </c>
      <c r="P2">
        <f>O2/2</f>
        <v>413.952</v>
      </c>
    </row>
    <row r="3" spans="1:55" x14ac:dyDescent="0.2">
      <c r="A3">
        <v>2</v>
      </c>
      <c r="B3" s="20" t="s">
        <v>695</v>
      </c>
      <c r="C3" t="s">
        <v>1484</v>
      </c>
      <c r="D3">
        <v>2</v>
      </c>
      <c r="E3">
        <v>13.66</v>
      </c>
      <c r="F3">
        <v>0.17</v>
      </c>
      <c r="G3">
        <v>1.26</v>
      </c>
      <c r="H3">
        <v>1.1399999999999999</v>
      </c>
      <c r="I3">
        <f t="shared" ref="I3:I66" si="0">IF(F3&gt;$J$1,1,0)</f>
        <v>0</v>
      </c>
      <c r="K3" s="22">
        <f t="shared" ref="K3:K66" si="1">IF(F3&gt;0.13,1,0)</f>
        <v>1</v>
      </c>
      <c r="L3" s="33" t="s">
        <v>1419</v>
      </c>
      <c r="M3" s="33">
        <v>5</v>
      </c>
      <c r="N3" s="29">
        <f t="shared" ref="N3:N5" si="2">M3*384</f>
        <v>1920</v>
      </c>
      <c r="O3" s="34">
        <f t="shared" ref="O3:O5" si="3">N3*1.1</f>
        <v>2112</v>
      </c>
      <c r="P3">
        <f t="shared" ref="P3:P6" si="4">O3/2</f>
        <v>1056</v>
      </c>
    </row>
    <row r="4" spans="1:55" x14ac:dyDescent="0.2">
      <c r="A4">
        <v>3</v>
      </c>
      <c r="B4" s="20" t="s">
        <v>696</v>
      </c>
      <c r="D4">
        <v>3</v>
      </c>
      <c r="E4">
        <v>13.13</v>
      </c>
      <c r="F4">
        <v>0.08</v>
      </c>
      <c r="G4">
        <v>0.62</v>
      </c>
      <c r="H4">
        <v>1.1000000000000001</v>
      </c>
      <c r="I4">
        <f t="shared" si="0"/>
        <v>0</v>
      </c>
      <c r="K4" s="22">
        <f t="shared" si="1"/>
        <v>0</v>
      </c>
      <c r="L4" s="33" t="s">
        <v>1420</v>
      </c>
      <c r="M4" s="33">
        <v>0.02</v>
      </c>
      <c r="N4" s="29">
        <f t="shared" si="2"/>
        <v>7.68</v>
      </c>
      <c r="O4" s="35">
        <f t="shared" si="3"/>
        <v>8.4480000000000004</v>
      </c>
      <c r="P4">
        <f t="shared" si="4"/>
        <v>4.2240000000000002</v>
      </c>
    </row>
    <row r="5" spans="1:55" x14ac:dyDescent="0.2">
      <c r="A5">
        <v>4</v>
      </c>
      <c r="B5" s="20" t="s">
        <v>697</v>
      </c>
      <c r="D5">
        <v>4</v>
      </c>
      <c r="E5">
        <v>12.54</v>
      </c>
      <c r="F5">
        <v>0.25</v>
      </c>
      <c r="G5">
        <v>2.02</v>
      </c>
      <c r="H5">
        <v>1.05</v>
      </c>
      <c r="I5">
        <f t="shared" si="0"/>
        <v>0</v>
      </c>
      <c r="K5" s="22">
        <f t="shared" si="1"/>
        <v>1</v>
      </c>
      <c r="L5" s="33" t="s">
        <v>1421</v>
      </c>
      <c r="M5" s="33">
        <v>0.02</v>
      </c>
      <c r="N5" s="29">
        <f t="shared" si="2"/>
        <v>7.68</v>
      </c>
      <c r="O5" s="35">
        <f t="shared" si="3"/>
        <v>8.4480000000000004</v>
      </c>
      <c r="P5">
        <f t="shared" si="4"/>
        <v>4.2240000000000002</v>
      </c>
    </row>
    <row r="6" spans="1:55" x14ac:dyDescent="0.2">
      <c r="A6">
        <v>5</v>
      </c>
      <c r="B6" s="20" t="s">
        <v>698</v>
      </c>
      <c r="D6">
        <v>5</v>
      </c>
      <c r="E6">
        <v>15.08</v>
      </c>
      <c r="F6">
        <v>0</v>
      </c>
      <c r="G6">
        <v>0.03</v>
      </c>
      <c r="H6">
        <v>1.26</v>
      </c>
      <c r="I6">
        <f t="shared" si="0"/>
        <v>0</v>
      </c>
      <c r="K6" s="22">
        <f t="shared" si="1"/>
        <v>0</v>
      </c>
      <c r="L6" s="33" t="s">
        <v>1422</v>
      </c>
      <c r="M6" s="33">
        <f>SUM(M2:M5)</f>
        <v>6.9999999999999991</v>
      </c>
      <c r="N6" s="33"/>
      <c r="O6" s="29">
        <f>SUM(O2:O5)</f>
        <v>2956.7999999999997</v>
      </c>
      <c r="P6">
        <f t="shared" si="4"/>
        <v>1478.3999999999999</v>
      </c>
    </row>
    <row r="7" spans="1:55" ht="17" x14ac:dyDescent="0.2">
      <c r="A7">
        <v>6</v>
      </c>
      <c r="B7" s="20" t="s">
        <v>699</v>
      </c>
      <c r="D7">
        <v>6</v>
      </c>
      <c r="E7">
        <v>13.87</v>
      </c>
      <c r="F7">
        <v>0.17</v>
      </c>
      <c r="G7">
        <v>1.19</v>
      </c>
      <c r="H7">
        <v>1.1599999999999999</v>
      </c>
      <c r="I7">
        <f t="shared" si="0"/>
        <v>0</v>
      </c>
      <c r="K7" s="22">
        <f t="shared" si="1"/>
        <v>1</v>
      </c>
      <c r="O7">
        <f>O6/48</f>
        <v>61.599999999999994</v>
      </c>
      <c r="P7" s="65" t="s">
        <v>1457</v>
      </c>
    </row>
    <row r="8" spans="1:55" ht="17" x14ac:dyDescent="0.2">
      <c r="A8">
        <v>7</v>
      </c>
      <c r="B8" s="20" t="s">
        <v>700</v>
      </c>
      <c r="D8">
        <v>7</v>
      </c>
      <c r="E8">
        <v>12.59</v>
      </c>
      <c r="F8">
        <v>0.06</v>
      </c>
      <c r="G8">
        <v>0.48</v>
      </c>
      <c r="H8">
        <v>1.05</v>
      </c>
      <c r="I8">
        <f t="shared" si="0"/>
        <v>0</v>
      </c>
      <c r="K8" s="22">
        <f t="shared" si="1"/>
        <v>0</v>
      </c>
      <c r="L8" s="33" t="s">
        <v>1423</v>
      </c>
      <c r="M8" s="33">
        <v>3</v>
      </c>
      <c r="O8">
        <f>M8*3.1</f>
        <v>9.3000000000000007</v>
      </c>
      <c r="P8" s="65" t="s">
        <v>1457</v>
      </c>
    </row>
    <row r="9" spans="1:55" x14ac:dyDescent="0.2">
      <c r="A9">
        <v>8</v>
      </c>
      <c r="B9" s="20" t="s">
        <v>701</v>
      </c>
      <c r="D9">
        <v>8</v>
      </c>
      <c r="E9">
        <v>17.11</v>
      </c>
      <c r="F9">
        <v>0.17</v>
      </c>
      <c r="G9">
        <v>0.99</v>
      </c>
      <c r="H9">
        <v>1.43</v>
      </c>
      <c r="I9">
        <f t="shared" si="0"/>
        <v>0</v>
      </c>
      <c r="K9" s="22">
        <f t="shared" si="1"/>
        <v>1</v>
      </c>
    </row>
    <row r="10" spans="1:55" x14ac:dyDescent="0.2">
      <c r="A10">
        <v>9</v>
      </c>
      <c r="B10" s="20" t="s">
        <v>702</v>
      </c>
      <c r="D10">
        <v>9</v>
      </c>
      <c r="E10">
        <v>13.2</v>
      </c>
      <c r="F10">
        <v>0.25</v>
      </c>
      <c r="G10">
        <v>1.91</v>
      </c>
      <c r="H10">
        <v>1.1100000000000001</v>
      </c>
      <c r="I10">
        <f t="shared" si="0"/>
        <v>0</v>
      </c>
      <c r="K10" s="22">
        <f t="shared" si="1"/>
        <v>1</v>
      </c>
      <c r="L10" s="1" t="s">
        <v>1452</v>
      </c>
    </row>
    <row r="11" spans="1:55" x14ac:dyDescent="0.2">
      <c r="A11">
        <v>10</v>
      </c>
      <c r="B11" s="20" t="s">
        <v>703</v>
      </c>
      <c r="D11">
        <v>10</v>
      </c>
      <c r="E11">
        <v>13.5</v>
      </c>
      <c r="F11">
        <v>0.19</v>
      </c>
      <c r="G11">
        <v>1.42</v>
      </c>
      <c r="H11">
        <v>1.1299999999999999</v>
      </c>
      <c r="I11">
        <f t="shared" si="0"/>
        <v>0</v>
      </c>
      <c r="K11" s="22">
        <f t="shared" si="1"/>
        <v>1</v>
      </c>
      <c r="L11" t="s">
        <v>1453</v>
      </c>
      <c r="Q11" t="s">
        <v>1426</v>
      </c>
    </row>
    <row r="12" spans="1:55" x14ac:dyDescent="0.2">
      <c r="A12">
        <v>11</v>
      </c>
      <c r="B12" s="20" t="s">
        <v>704</v>
      </c>
      <c r="C12" t="s">
        <v>1484</v>
      </c>
      <c r="D12">
        <v>11</v>
      </c>
      <c r="E12">
        <v>17.350000000000001</v>
      </c>
      <c r="F12">
        <v>0.05</v>
      </c>
      <c r="G12">
        <v>0.27</v>
      </c>
      <c r="H12">
        <v>1.45</v>
      </c>
      <c r="I12">
        <f t="shared" si="0"/>
        <v>0</v>
      </c>
      <c r="K12" s="22">
        <f t="shared" si="1"/>
        <v>0</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705</v>
      </c>
      <c r="D13">
        <v>12</v>
      </c>
      <c r="E13">
        <v>12.65</v>
      </c>
      <c r="F13">
        <v>0.15</v>
      </c>
      <c r="G13">
        <v>1.1499999999999999</v>
      </c>
      <c r="H13">
        <v>1.06</v>
      </c>
      <c r="I13">
        <f t="shared" si="0"/>
        <v>0</v>
      </c>
      <c r="K13" s="22">
        <f t="shared" si="1"/>
        <v>1</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706</v>
      </c>
      <c r="D14">
        <v>13</v>
      </c>
      <c r="E14">
        <v>12.86</v>
      </c>
      <c r="F14">
        <v>0.15</v>
      </c>
      <c r="G14">
        <v>1.1499999999999999</v>
      </c>
      <c r="H14">
        <v>1.08</v>
      </c>
      <c r="I14">
        <f t="shared" si="0"/>
        <v>0</v>
      </c>
      <c r="K14" s="22">
        <f t="shared" si="1"/>
        <v>1</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707</v>
      </c>
      <c r="D15">
        <v>14</v>
      </c>
      <c r="E15">
        <v>14.66</v>
      </c>
      <c r="F15">
        <v>0.1</v>
      </c>
      <c r="G15">
        <v>0.71</v>
      </c>
      <c r="H15">
        <v>1.23</v>
      </c>
      <c r="I15">
        <f t="shared" si="0"/>
        <v>0</v>
      </c>
      <c r="K15" s="22">
        <f t="shared" si="1"/>
        <v>0</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708</v>
      </c>
      <c r="D16">
        <v>15</v>
      </c>
      <c r="E16">
        <v>16.170000000000002</v>
      </c>
      <c r="F16">
        <v>0.09</v>
      </c>
      <c r="G16">
        <v>0.56000000000000005</v>
      </c>
      <c r="H16">
        <v>1.35</v>
      </c>
      <c r="I16">
        <f t="shared" si="0"/>
        <v>0</v>
      </c>
      <c r="K16" s="22">
        <f t="shared" si="1"/>
        <v>0</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709</v>
      </c>
      <c r="D17">
        <v>16</v>
      </c>
      <c r="E17">
        <v>14.28</v>
      </c>
      <c r="F17">
        <v>0.3</v>
      </c>
      <c r="G17">
        <v>2.09</v>
      </c>
      <c r="H17">
        <v>1.2</v>
      </c>
      <c r="I17">
        <f t="shared" si="0"/>
        <v>0</v>
      </c>
      <c r="K17" s="22">
        <f t="shared" si="1"/>
        <v>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710</v>
      </c>
      <c r="D18">
        <v>17</v>
      </c>
      <c r="E18">
        <v>12.59</v>
      </c>
      <c r="F18">
        <v>0.26</v>
      </c>
      <c r="G18">
        <v>2.0499999999999998</v>
      </c>
      <c r="H18">
        <v>1.05</v>
      </c>
      <c r="I18">
        <f t="shared" si="0"/>
        <v>0</v>
      </c>
      <c r="K18" s="22">
        <f t="shared" si="1"/>
        <v>1</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711</v>
      </c>
      <c r="D19">
        <v>18</v>
      </c>
      <c r="E19">
        <v>13.1</v>
      </c>
      <c r="F19">
        <v>0.3</v>
      </c>
      <c r="G19">
        <v>2.31</v>
      </c>
      <c r="H19">
        <v>1.1000000000000001</v>
      </c>
      <c r="I19">
        <f t="shared" si="0"/>
        <v>0</v>
      </c>
      <c r="K19" s="22">
        <f t="shared" si="1"/>
        <v>1</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712</v>
      </c>
      <c r="C20" t="s">
        <v>1484</v>
      </c>
      <c r="D20">
        <v>19</v>
      </c>
      <c r="E20">
        <v>14.8</v>
      </c>
      <c r="F20">
        <v>0.33</v>
      </c>
      <c r="G20">
        <v>2.2000000000000002</v>
      </c>
      <c r="H20">
        <v>1.24</v>
      </c>
      <c r="I20">
        <f t="shared" si="0"/>
        <v>0</v>
      </c>
      <c r="K20" s="22">
        <f t="shared" si="1"/>
        <v>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713</v>
      </c>
      <c r="D21">
        <v>20</v>
      </c>
      <c r="E21">
        <v>13.04</v>
      </c>
      <c r="F21">
        <v>0.13</v>
      </c>
      <c r="G21">
        <v>0.98</v>
      </c>
      <c r="H21">
        <v>1.0900000000000001</v>
      </c>
      <c r="I21">
        <f t="shared" si="0"/>
        <v>0</v>
      </c>
      <c r="K21" s="22">
        <f t="shared" si="1"/>
        <v>0</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714</v>
      </c>
      <c r="D22">
        <v>21</v>
      </c>
      <c r="E22">
        <v>12.71</v>
      </c>
      <c r="F22">
        <v>0.86</v>
      </c>
      <c r="G22">
        <v>6.81</v>
      </c>
      <c r="H22">
        <v>1.06</v>
      </c>
      <c r="I22">
        <f t="shared" si="0"/>
        <v>1</v>
      </c>
      <c r="K22" s="22">
        <f t="shared" si="1"/>
        <v>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715</v>
      </c>
      <c r="D23">
        <v>22</v>
      </c>
      <c r="E23">
        <v>12.92</v>
      </c>
      <c r="F23">
        <v>0.32</v>
      </c>
      <c r="G23">
        <v>2.5</v>
      </c>
      <c r="H23">
        <v>1.08</v>
      </c>
      <c r="I23">
        <f t="shared" si="0"/>
        <v>0</v>
      </c>
      <c r="K23" s="22">
        <f t="shared" si="1"/>
        <v>1</v>
      </c>
      <c r="L23" s="96" t="s">
        <v>1482</v>
      </c>
      <c r="M23" s="96"/>
      <c r="N23" s="96"/>
      <c r="O23" s="96"/>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716</v>
      </c>
      <c r="D24">
        <v>23</v>
      </c>
      <c r="E24">
        <v>13.13</v>
      </c>
      <c r="F24">
        <v>0.13</v>
      </c>
      <c r="G24">
        <v>1.02</v>
      </c>
      <c r="H24">
        <v>1.1000000000000001</v>
      </c>
      <c r="I24">
        <f t="shared" si="0"/>
        <v>0</v>
      </c>
      <c r="K24" s="22">
        <f t="shared" si="1"/>
        <v>0</v>
      </c>
      <c r="L24" s="96"/>
      <c r="M24" s="96"/>
      <c r="N24" s="96"/>
      <c r="O24" s="96"/>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717</v>
      </c>
      <c r="D25">
        <v>24</v>
      </c>
      <c r="E25">
        <v>11.94</v>
      </c>
      <c r="F25">
        <v>0.56999999999999995</v>
      </c>
      <c r="G25">
        <v>4.7300000000000004</v>
      </c>
      <c r="H25">
        <v>1</v>
      </c>
      <c r="I25">
        <f t="shared" si="0"/>
        <v>1</v>
      </c>
      <c r="K25" s="22">
        <f t="shared" si="1"/>
        <v>1</v>
      </c>
      <c r="L25" s="96"/>
      <c r="M25" s="96"/>
      <c r="N25" s="96"/>
      <c r="O25" s="96"/>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718</v>
      </c>
      <c r="D26">
        <v>25</v>
      </c>
      <c r="E26">
        <v>12.81</v>
      </c>
      <c r="F26">
        <v>0.2</v>
      </c>
      <c r="G26">
        <v>1.55</v>
      </c>
      <c r="H26">
        <v>1.07</v>
      </c>
      <c r="I26">
        <f t="shared" si="0"/>
        <v>0</v>
      </c>
      <c r="K26" s="22">
        <f t="shared" si="1"/>
        <v>1</v>
      </c>
      <c r="L26" s="96"/>
      <c r="M26" s="96"/>
      <c r="N26" s="96"/>
      <c r="O26" s="96"/>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719</v>
      </c>
      <c r="D27">
        <v>26</v>
      </c>
      <c r="E27">
        <v>12.28</v>
      </c>
      <c r="F27">
        <v>0.54</v>
      </c>
      <c r="G27">
        <v>4.3899999999999997</v>
      </c>
      <c r="H27">
        <v>1.03</v>
      </c>
      <c r="I27">
        <f t="shared" si="0"/>
        <v>1</v>
      </c>
      <c r="K27" s="22">
        <f t="shared" si="1"/>
        <v>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720</v>
      </c>
      <c r="D28">
        <v>27</v>
      </c>
      <c r="E28">
        <v>12.75</v>
      </c>
      <c r="F28">
        <v>0.16</v>
      </c>
      <c r="G28">
        <v>1.23</v>
      </c>
      <c r="H28">
        <v>1.07</v>
      </c>
      <c r="I28">
        <f t="shared" si="0"/>
        <v>0</v>
      </c>
      <c r="K28" s="22">
        <f t="shared" si="1"/>
        <v>1</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721</v>
      </c>
      <c r="D29">
        <v>28</v>
      </c>
      <c r="E29">
        <v>12.67</v>
      </c>
      <c r="F29">
        <v>0.27</v>
      </c>
      <c r="G29">
        <v>2.1</v>
      </c>
      <c r="H29">
        <v>1.06</v>
      </c>
      <c r="I29">
        <f t="shared" si="0"/>
        <v>0</v>
      </c>
      <c r="K29" s="22">
        <f t="shared" si="1"/>
        <v>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722</v>
      </c>
      <c r="D30">
        <v>29</v>
      </c>
      <c r="E30">
        <v>13.47</v>
      </c>
      <c r="F30">
        <v>0.21</v>
      </c>
      <c r="G30">
        <v>1.58</v>
      </c>
      <c r="H30">
        <v>1.1299999999999999</v>
      </c>
      <c r="I30">
        <f t="shared" si="0"/>
        <v>0</v>
      </c>
      <c r="K30" s="22">
        <f t="shared" si="1"/>
        <v>1</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723</v>
      </c>
      <c r="D31">
        <v>30</v>
      </c>
      <c r="E31">
        <v>12.08</v>
      </c>
      <c r="F31">
        <v>0.36</v>
      </c>
      <c r="G31">
        <v>2.97</v>
      </c>
      <c r="H31">
        <v>1.01</v>
      </c>
      <c r="I31">
        <f t="shared" si="0"/>
        <v>0</v>
      </c>
      <c r="K31" s="22">
        <f t="shared" si="1"/>
        <v>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724</v>
      </c>
      <c r="D32">
        <v>31</v>
      </c>
      <c r="E32">
        <v>12.16</v>
      </c>
      <c r="F32">
        <v>0.43</v>
      </c>
      <c r="G32">
        <v>3.5</v>
      </c>
      <c r="H32">
        <v>1.02</v>
      </c>
      <c r="I32">
        <f t="shared" si="0"/>
        <v>0</v>
      </c>
      <c r="K32" s="22">
        <f t="shared" si="1"/>
        <v>1</v>
      </c>
    </row>
    <row r="33" spans="1:12" x14ac:dyDescent="0.2">
      <c r="A33">
        <v>32</v>
      </c>
      <c r="B33" s="20" t="s">
        <v>725</v>
      </c>
      <c r="D33">
        <v>32</v>
      </c>
      <c r="E33">
        <v>12.34</v>
      </c>
      <c r="F33">
        <v>0.3</v>
      </c>
      <c r="G33">
        <v>2.42</v>
      </c>
      <c r="H33">
        <v>1.03</v>
      </c>
      <c r="I33">
        <f t="shared" si="0"/>
        <v>0</v>
      </c>
      <c r="K33" s="22">
        <f t="shared" si="1"/>
        <v>1</v>
      </c>
    </row>
    <row r="34" spans="1:12" x14ac:dyDescent="0.2">
      <c r="A34">
        <v>33</v>
      </c>
      <c r="B34" s="20" t="s">
        <v>726</v>
      </c>
      <c r="D34">
        <v>33</v>
      </c>
      <c r="E34">
        <v>12.01</v>
      </c>
      <c r="F34">
        <v>0.36</v>
      </c>
      <c r="G34">
        <v>2.98</v>
      </c>
      <c r="H34">
        <v>1.01</v>
      </c>
      <c r="I34">
        <f t="shared" si="0"/>
        <v>0</v>
      </c>
      <c r="K34" s="22">
        <f t="shared" si="1"/>
        <v>1</v>
      </c>
    </row>
    <row r="35" spans="1:12" x14ac:dyDescent="0.2">
      <c r="A35">
        <v>34</v>
      </c>
      <c r="B35" s="20" t="s">
        <v>727</v>
      </c>
      <c r="D35">
        <v>34</v>
      </c>
      <c r="E35">
        <v>12.79</v>
      </c>
      <c r="F35">
        <v>0.21</v>
      </c>
      <c r="G35">
        <v>1.64</v>
      </c>
      <c r="H35">
        <v>1.07</v>
      </c>
      <c r="I35">
        <f t="shared" si="0"/>
        <v>0</v>
      </c>
      <c r="K35" s="22">
        <f t="shared" si="1"/>
        <v>1</v>
      </c>
      <c r="L35" s="20"/>
    </row>
    <row r="36" spans="1:12" x14ac:dyDescent="0.2">
      <c r="A36">
        <v>35</v>
      </c>
      <c r="B36" s="20" t="s">
        <v>728</v>
      </c>
      <c r="D36">
        <v>35</v>
      </c>
      <c r="E36">
        <v>12.66</v>
      </c>
      <c r="F36">
        <v>0.5</v>
      </c>
      <c r="G36">
        <v>3.95</v>
      </c>
      <c r="H36">
        <v>1.06</v>
      </c>
      <c r="I36">
        <f t="shared" si="0"/>
        <v>0</v>
      </c>
      <c r="K36" s="22">
        <f t="shared" si="1"/>
        <v>1</v>
      </c>
      <c r="L36" s="20"/>
    </row>
    <row r="37" spans="1:12" x14ac:dyDescent="0.2">
      <c r="A37">
        <v>36</v>
      </c>
      <c r="B37" s="20" t="s">
        <v>729</v>
      </c>
      <c r="D37">
        <v>36</v>
      </c>
      <c r="E37">
        <v>12.55</v>
      </c>
      <c r="F37">
        <v>0.48</v>
      </c>
      <c r="G37">
        <v>3.8</v>
      </c>
      <c r="H37">
        <v>1.05</v>
      </c>
      <c r="I37">
        <f t="shared" si="0"/>
        <v>0</v>
      </c>
      <c r="K37" s="22">
        <f t="shared" si="1"/>
        <v>1</v>
      </c>
      <c r="L37" s="20"/>
    </row>
    <row r="38" spans="1:12" x14ac:dyDescent="0.2">
      <c r="A38">
        <v>37</v>
      </c>
      <c r="B38" s="20" t="s">
        <v>730</v>
      </c>
      <c r="D38">
        <v>37</v>
      </c>
      <c r="E38">
        <v>12.6</v>
      </c>
      <c r="F38">
        <v>0.52</v>
      </c>
      <c r="G38">
        <v>4.12</v>
      </c>
      <c r="H38">
        <v>1.06</v>
      </c>
      <c r="I38">
        <f t="shared" si="0"/>
        <v>1</v>
      </c>
      <c r="K38" s="22">
        <f t="shared" si="1"/>
        <v>1</v>
      </c>
      <c r="L38" s="20"/>
    </row>
    <row r="39" spans="1:12" x14ac:dyDescent="0.2">
      <c r="A39">
        <v>38</v>
      </c>
      <c r="B39" s="20" t="s">
        <v>731</v>
      </c>
      <c r="D39">
        <v>38</v>
      </c>
      <c r="E39">
        <v>12.11</v>
      </c>
      <c r="F39">
        <v>0.54</v>
      </c>
      <c r="G39">
        <v>4.47</v>
      </c>
      <c r="H39">
        <v>1.01</v>
      </c>
      <c r="I39">
        <f t="shared" si="0"/>
        <v>1</v>
      </c>
      <c r="K39" s="22">
        <f t="shared" si="1"/>
        <v>1</v>
      </c>
      <c r="L39" s="20"/>
    </row>
    <row r="40" spans="1:12" x14ac:dyDescent="0.2">
      <c r="A40">
        <v>39</v>
      </c>
      <c r="B40" s="20" t="s">
        <v>732</v>
      </c>
      <c r="D40">
        <v>39</v>
      </c>
      <c r="E40">
        <v>12.84</v>
      </c>
      <c r="F40">
        <v>0.26</v>
      </c>
      <c r="G40">
        <v>2.0499999999999998</v>
      </c>
      <c r="H40">
        <v>1.08</v>
      </c>
      <c r="I40">
        <f t="shared" si="0"/>
        <v>0</v>
      </c>
      <c r="K40" s="22">
        <f t="shared" si="1"/>
        <v>1</v>
      </c>
      <c r="L40" s="20"/>
    </row>
    <row r="41" spans="1:12" x14ac:dyDescent="0.2">
      <c r="A41">
        <v>40</v>
      </c>
      <c r="B41" s="20" t="s">
        <v>733</v>
      </c>
      <c r="D41">
        <v>40</v>
      </c>
      <c r="E41">
        <v>13.06</v>
      </c>
      <c r="F41">
        <v>0.27</v>
      </c>
      <c r="G41">
        <v>2.0699999999999998</v>
      </c>
      <c r="H41">
        <v>1.0900000000000001</v>
      </c>
      <c r="I41">
        <f t="shared" si="0"/>
        <v>0</v>
      </c>
      <c r="K41" s="22">
        <f t="shared" si="1"/>
        <v>1</v>
      </c>
      <c r="L41" s="20"/>
    </row>
    <row r="42" spans="1:12" x14ac:dyDescent="0.2">
      <c r="A42">
        <v>41</v>
      </c>
      <c r="B42" s="20" t="s">
        <v>734</v>
      </c>
      <c r="D42">
        <v>41</v>
      </c>
      <c r="E42">
        <v>12.74</v>
      </c>
      <c r="F42">
        <v>0.4</v>
      </c>
      <c r="G42">
        <v>3.11</v>
      </c>
      <c r="H42">
        <v>1.07</v>
      </c>
      <c r="I42">
        <f t="shared" si="0"/>
        <v>0</v>
      </c>
      <c r="K42" s="22">
        <f t="shared" si="1"/>
        <v>1</v>
      </c>
      <c r="L42" s="20"/>
    </row>
    <row r="43" spans="1:12" x14ac:dyDescent="0.2">
      <c r="A43">
        <v>42</v>
      </c>
      <c r="B43" s="20" t="s">
        <v>735</v>
      </c>
      <c r="D43">
        <v>42</v>
      </c>
      <c r="E43">
        <v>13.14</v>
      </c>
      <c r="F43">
        <v>0.32</v>
      </c>
      <c r="G43">
        <v>2.46</v>
      </c>
      <c r="H43">
        <v>1.1000000000000001</v>
      </c>
      <c r="I43">
        <f t="shared" si="0"/>
        <v>0</v>
      </c>
      <c r="K43" s="22">
        <f t="shared" si="1"/>
        <v>1</v>
      </c>
      <c r="L43" s="20"/>
    </row>
    <row r="44" spans="1:12" x14ac:dyDescent="0.2">
      <c r="A44">
        <v>43</v>
      </c>
      <c r="B44" s="20" t="s">
        <v>736</v>
      </c>
      <c r="D44">
        <v>43</v>
      </c>
      <c r="E44">
        <v>12.39</v>
      </c>
      <c r="F44">
        <v>0.37</v>
      </c>
      <c r="G44">
        <v>3.02</v>
      </c>
      <c r="H44">
        <v>1.04</v>
      </c>
      <c r="I44">
        <f t="shared" si="0"/>
        <v>0</v>
      </c>
      <c r="K44" s="22">
        <f t="shared" si="1"/>
        <v>1</v>
      </c>
    </row>
    <row r="45" spans="1:12" x14ac:dyDescent="0.2">
      <c r="A45">
        <v>44</v>
      </c>
      <c r="B45" s="20" t="s">
        <v>737</v>
      </c>
      <c r="D45">
        <v>44</v>
      </c>
      <c r="E45">
        <v>12.89</v>
      </c>
      <c r="F45">
        <v>0.38</v>
      </c>
      <c r="G45">
        <v>2.96</v>
      </c>
      <c r="H45">
        <v>1.08</v>
      </c>
      <c r="I45">
        <f t="shared" si="0"/>
        <v>0</v>
      </c>
      <c r="K45" s="22">
        <f t="shared" si="1"/>
        <v>1</v>
      </c>
    </row>
    <row r="46" spans="1:12" x14ac:dyDescent="0.2">
      <c r="A46">
        <v>45</v>
      </c>
      <c r="B46" s="20" t="s">
        <v>738</v>
      </c>
      <c r="D46">
        <v>45</v>
      </c>
      <c r="E46">
        <v>12.64</v>
      </c>
      <c r="F46">
        <v>0.36</v>
      </c>
      <c r="G46">
        <v>2.82</v>
      </c>
      <c r="H46">
        <v>1.06</v>
      </c>
      <c r="I46">
        <f t="shared" si="0"/>
        <v>0</v>
      </c>
      <c r="K46" s="22">
        <f t="shared" si="1"/>
        <v>1</v>
      </c>
    </row>
    <row r="47" spans="1:12" x14ac:dyDescent="0.2">
      <c r="A47">
        <v>46</v>
      </c>
      <c r="B47" s="20" t="s">
        <v>739</v>
      </c>
      <c r="D47">
        <v>46</v>
      </c>
      <c r="E47">
        <v>12.97</v>
      </c>
      <c r="F47">
        <v>0.34</v>
      </c>
      <c r="G47">
        <v>2.63</v>
      </c>
      <c r="H47">
        <v>1.0900000000000001</v>
      </c>
      <c r="I47">
        <f t="shared" si="0"/>
        <v>0</v>
      </c>
      <c r="K47" s="22">
        <f t="shared" si="1"/>
        <v>1</v>
      </c>
    </row>
    <row r="48" spans="1:12" x14ac:dyDescent="0.2">
      <c r="A48">
        <v>47</v>
      </c>
      <c r="B48" s="20" t="s">
        <v>740</v>
      </c>
      <c r="D48">
        <v>47</v>
      </c>
      <c r="E48">
        <v>13.18</v>
      </c>
      <c r="F48">
        <v>0.23</v>
      </c>
      <c r="G48">
        <v>1.77</v>
      </c>
      <c r="H48">
        <v>1.1000000000000001</v>
      </c>
      <c r="I48">
        <f t="shared" si="0"/>
        <v>0</v>
      </c>
      <c r="K48" s="22">
        <f t="shared" si="1"/>
        <v>1</v>
      </c>
    </row>
    <row r="49" spans="1:11" x14ac:dyDescent="0.2">
      <c r="A49">
        <v>48</v>
      </c>
      <c r="B49" s="20" t="s">
        <v>741</v>
      </c>
      <c r="D49">
        <v>48</v>
      </c>
      <c r="E49">
        <v>12.75</v>
      </c>
      <c r="F49">
        <v>0.27</v>
      </c>
      <c r="G49">
        <v>2.09</v>
      </c>
      <c r="H49">
        <v>1.07</v>
      </c>
      <c r="I49">
        <f t="shared" si="0"/>
        <v>0</v>
      </c>
      <c r="K49" s="22">
        <f t="shared" si="1"/>
        <v>1</v>
      </c>
    </row>
    <row r="50" spans="1:11" x14ac:dyDescent="0.2">
      <c r="A50">
        <v>49</v>
      </c>
      <c r="B50" s="20" t="s">
        <v>742</v>
      </c>
      <c r="D50">
        <v>49</v>
      </c>
      <c r="E50">
        <v>13.19</v>
      </c>
      <c r="F50">
        <v>0.32</v>
      </c>
      <c r="G50">
        <v>2.4300000000000002</v>
      </c>
      <c r="H50">
        <v>1.1000000000000001</v>
      </c>
      <c r="I50">
        <f t="shared" si="0"/>
        <v>0</v>
      </c>
      <c r="K50" s="22">
        <f t="shared" si="1"/>
        <v>1</v>
      </c>
    </row>
    <row r="51" spans="1:11" x14ac:dyDescent="0.2">
      <c r="A51">
        <v>50</v>
      </c>
      <c r="B51" s="20" t="s">
        <v>743</v>
      </c>
      <c r="D51">
        <v>50</v>
      </c>
      <c r="E51">
        <v>12.93</v>
      </c>
      <c r="F51">
        <v>0.52</v>
      </c>
      <c r="G51">
        <v>4.05</v>
      </c>
      <c r="H51">
        <v>1.08</v>
      </c>
      <c r="I51">
        <f t="shared" si="0"/>
        <v>1</v>
      </c>
      <c r="K51" s="22">
        <f t="shared" si="1"/>
        <v>1</v>
      </c>
    </row>
    <row r="52" spans="1:11" x14ac:dyDescent="0.2">
      <c r="A52">
        <v>51</v>
      </c>
      <c r="B52" s="20" t="s">
        <v>744</v>
      </c>
      <c r="D52">
        <v>51</v>
      </c>
      <c r="E52">
        <v>13.51</v>
      </c>
      <c r="F52">
        <v>0.43</v>
      </c>
      <c r="G52">
        <v>3.19</v>
      </c>
      <c r="H52">
        <v>1.1299999999999999</v>
      </c>
      <c r="I52">
        <f t="shared" si="0"/>
        <v>0</v>
      </c>
      <c r="K52" s="22">
        <f t="shared" si="1"/>
        <v>1</v>
      </c>
    </row>
    <row r="53" spans="1:11" x14ac:dyDescent="0.2">
      <c r="A53">
        <v>52</v>
      </c>
      <c r="B53" s="20" t="s">
        <v>745</v>
      </c>
      <c r="D53">
        <v>52</v>
      </c>
      <c r="E53">
        <v>14.44</v>
      </c>
      <c r="F53">
        <v>0.33</v>
      </c>
      <c r="G53">
        <v>2.29</v>
      </c>
      <c r="H53">
        <v>1.21</v>
      </c>
      <c r="I53">
        <f t="shared" si="0"/>
        <v>0</v>
      </c>
      <c r="K53" s="22">
        <f t="shared" si="1"/>
        <v>1</v>
      </c>
    </row>
    <row r="54" spans="1:11" x14ac:dyDescent="0.2">
      <c r="A54">
        <v>53</v>
      </c>
      <c r="B54" s="20" t="s">
        <v>746</v>
      </c>
      <c r="D54">
        <v>53</v>
      </c>
      <c r="E54" s="30">
        <v>14.381926890000001</v>
      </c>
      <c r="F54" s="30">
        <v>0.23651809472237767</v>
      </c>
      <c r="G54" s="30">
        <v>1.6445508069355625</v>
      </c>
      <c r="H54" s="30">
        <v>1.2045164899497489</v>
      </c>
      <c r="I54">
        <f t="shared" si="0"/>
        <v>0</v>
      </c>
      <c r="K54" s="22">
        <f t="shared" si="1"/>
        <v>1</v>
      </c>
    </row>
    <row r="55" spans="1:11" x14ac:dyDescent="0.2">
      <c r="A55">
        <v>54</v>
      </c>
      <c r="B55" s="20" t="s">
        <v>747</v>
      </c>
      <c r="D55">
        <v>54</v>
      </c>
      <c r="E55">
        <v>12.93</v>
      </c>
      <c r="F55">
        <v>0.28000000000000003</v>
      </c>
      <c r="G55">
        <v>2.16</v>
      </c>
      <c r="H55">
        <v>1.08</v>
      </c>
      <c r="I55">
        <f t="shared" si="0"/>
        <v>0</v>
      </c>
      <c r="K55" s="22">
        <f t="shared" si="1"/>
        <v>1</v>
      </c>
    </row>
    <row r="56" spans="1:11" x14ac:dyDescent="0.2">
      <c r="A56">
        <v>55</v>
      </c>
      <c r="B56" s="20" t="s">
        <v>748</v>
      </c>
      <c r="D56">
        <v>55</v>
      </c>
      <c r="E56">
        <v>14.21</v>
      </c>
      <c r="F56">
        <v>0.16</v>
      </c>
      <c r="G56">
        <v>1.1100000000000001</v>
      </c>
      <c r="H56">
        <v>1.19</v>
      </c>
      <c r="I56">
        <f t="shared" si="0"/>
        <v>0</v>
      </c>
      <c r="K56" s="22">
        <f t="shared" si="1"/>
        <v>1</v>
      </c>
    </row>
    <row r="57" spans="1:11" x14ac:dyDescent="0.2">
      <c r="A57">
        <v>56</v>
      </c>
      <c r="B57" s="20" t="s">
        <v>749</v>
      </c>
      <c r="D57">
        <v>56</v>
      </c>
      <c r="E57">
        <v>11.82</v>
      </c>
      <c r="F57">
        <v>0.13</v>
      </c>
      <c r="G57">
        <v>1.1000000000000001</v>
      </c>
      <c r="H57">
        <v>0.99</v>
      </c>
      <c r="I57">
        <f t="shared" si="0"/>
        <v>0</v>
      </c>
      <c r="K57" s="22">
        <f t="shared" si="1"/>
        <v>0</v>
      </c>
    </row>
    <row r="58" spans="1:11" x14ac:dyDescent="0.2">
      <c r="A58">
        <v>57</v>
      </c>
      <c r="B58" s="20" t="s">
        <v>750</v>
      </c>
      <c r="D58">
        <v>57</v>
      </c>
      <c r="E58">
        <v>12.86</v>
      </c>
      <c r="F58">
        <v>0.32</v>
      </c>
      <c r="G58">
        <v>2.48</v>
      </c>
      <c r="H58">
        <v>1.08</v>
      </c>
      <c r="I58">
        <f t="shared" si="0"/>
        <v>0</v>
      </c>
      <c r="K58" s="22">
        <f t="shared" si="1"/>
        <v>1</v>
      </c>
    </row>
    <row r="59" spans="1:11" x14ac:dyDescent="0.2">
      <c r="A59">
        <v>58</v>
      </c>
      <c r="B59" s="20" t="s">
        <v>751</v>
      </c>
      <c r="D59">
        <v>58</v>
      </c>
      <c r="E59">
        <v>13.27</v>
      </c>
      <c r="F59">
        <v>0.34</v>
      </c>
      <c r="G59">
        <v>2.59</v>
      </c>
      <c r="H59">
        <v>1.1100000000000001</v>
      </c>
      <c r="I59">
        <f t="shared" si="0"/>
        <v>0</v>
      </c>
      <c r="K59" s="22">
        <f t="shared" si="1"/>
        <v>1</v>
      </c>
    </row>
    <row r="60" spans="1:11" x14ac:dyDescent="0.2">
      <c r="A60">
        <v>59</v>
      </c>
      <c r="B60" s="20" t="s">
        <v>752</v>
      </c>
      <c r="D60">
        <v>59</v>
      </c>
      <c r="E60">
        <v>12.96</v>
      </c>
      <c r="F60">
        <v>0.13</v>
      </c>
      <c r="G60">
        <v>1.01</v>
      </c>
      <c r="H60">
        <v>1.0900000000000001</v>
      </c>
      <c r="I60">
        <f t="shared" si="0"/>
        <v>0</v>
      </c>
      <c r="K60" s="22">
        <f t="shared" si="1"/>
        <v>0</v>
      </c>
    </row>
    <row r="61" spans="1:11" x14ac:dyDescent="0.2">
      <c r="A61">
        <v>60</v>
      </c>
      <c r="B61" s="20" t="s">
        <v>753</v>
      </c>
      <c r="D61">
        <v>60</v>
      </c>
      <c r="E61">
        <v>13.04</v>
      </c>
      <c r="F61">
        <v>0.34</v>
      </c>
      <c r="G61">
        <v>2.58</v>
      </c>
      <c r="H61">
        <v>1.0900000000000001</v>
      </c>
      <c r="I61">
        <f t="shared" si="0"/>
        <v>0</v>
      </c>
      <c r="K61" s="22">
        <f t="shared" si="1"/>
        <v>1</v>
      </c>
    </row>
    <row r="62" spans="1:11" x14ac:dyDescent="0.2">
      <c r="A62">
        <v>61</v>
      </c>
      <c r="B62" s="20" t="s">
        <v>754</v>
      </c>
      <c r="D62">
        <v>61</v>
      </c>
      <c r="E62">
        <v>13.12</v>
      </c>
      <c r="F62">
        <v>0.2</v>
      </c>
      <c r="G62">
        <v>1.56</v>
      </c>
      <c r="H62">
        <v>1.1000000000000001</v>
      </c>
      <c r="I62">
        <f t="shared" si="0"/>
        <v>0</v>
      </c>
      <c r="K62" s="22">
        <f t="shared" si="1"/>
        <v>1</v>
      </c>
    </row>
    <row r="63" spans="1:11" x14ac:dyDescent="0.2">
      <c r="A63">
        <v>62</v>
      </c>
      <c r="B63" s="20" t="s">
        <v>755</v>
      </c>
      <c r="D63">
        <v>62</v>
      </c>
      <c r="E63">
        <v>14.67</v>
      </c>
      <c r="F63">
        <v>0.19</v>
      </c>
      <c r="G63">
        <v>1.26</v>
      </c>
      <c r="H63">
        <v>1.23</v>
      </c>
      <c r="I63">
        <f t="shared" si="0"/>
        <v>0</v>
      </c>
      <c r="K63" s="22">
        <f t="shared" si="1"/>
        <v>1</v>
      </c>
    </row>
    <row r="64" spans="1:11" x14ac:dyDescent="0.2">
      <c r="A64">
        <v>63</v>
      </c>
      <c r="B64" s="20" t="s">
        <v>756</v>
      </c>
      <c r="D64">
        <v>63</v>
      </c>
      <c r="E64">
        <v>12.54</v>
      </c>
      <c r="F64">
        <v>0.28999999999999998</v>
      </c>
      <c r="G64">
        <v>2.31</v>
      </c>
      <c r="H64">
        <v>1.05</v>
      </c>
      <c r="I64">
        <f t="shared" si="0"/>
        <v>0</v>
      </c>
      <c r="K64" s="22">
        <f t="shared" si="1"/>
        <v>1</v>
      </c>
    </row>
    <row r="65" spans="1:11" x14ac:dyDescent="0.2">
      <c r="A65">
        <v>64</v>
      </c>
      <c r="B65" s="20" t="s">
        <v>757</v>
      </c>
      <c r="D65">
        <v>64</v>
      </c>
      <c r="E65">
        <v>12.85</v>
      </c>
      <c r="F65">
        <v>0.17</v>
      </c>
      <c r="G65">
        <v>1.33</v>
      </c>
      <c r="H65">
        <v>1.08</v>
      </c>
      <c r="I65">
        <f t="shared" si="0"/>
        <v>0</v>
      </c>
      <c r="K65" s="22">
        <f t="shared" si="1"/>
        <v>1</v>
      </c>
    </row>
    <row r="66" spans="1:11" x14ac:dyDescent="0.2">
      <c r="A66">
        <v>65</v>
      </c>
      <c r="B66" s="20" t="s">
        <v>758</v>
      </c>
      <c r="D66">
        <v>65</v>
      </c>
      <c r="E66">
        <v>12.25</v>
      </c>
      <c r="F66">
        <v>0.32</v>
      </c>
      <c r="G66">
        <v>2.59</v>
      </c>
      <c r="H66">
        <v>1.03</v>
      </c>
      <c r="I66">
        <f t="shared" si="0"/>
        <v>0</v>
      </c>
      <c r="K66" s="22">
        <f t="shared" si="1"/>
        <v>1</v>
      </c>
    </row>
    <row r="67" spans="1:11" x14ac:dyDescent="0.2">
      <c r="A67">
        <v>66</v>
      </c>
      <c r="B67" s="20" t="s">
        <v>759</v>
      </c>
      <c r="D67">
        <v>66</v>
      </c>
      <c r="E67">
        <v>12.68</v>
      </c>
      <c r="F67">
        <v>0.1</v>
      </c>
      <c r="G67">
        <v>0.81</v>
      </c>
      <c r="H67">
        <v>1.06</v>
      </c>
      <c r="I67">
        <f t="shared" ref="I67:I129" si="5">IF(F67&gt;$J$1,1,0)</f>
        <v>0</v>
      </c>
      <c r="K67" s="22">
        <f t="shared" ref="K67:K129" si="6">IF(F67&gt;0.13,1,0)</f>
        <v>0</v>
      </c>
    </row>
    <row r="68" spans="1:11" x14ac:dyDescent="0.2">
      <c r="A68">
        <v>67</v>
      </c>
      <c r="B68" s="20" t="s">
        <v>760</v>
      </c>
      <c r="D68">
        <v>67</v>
      </c>
      <c r="E68">
        <v>11.84</v>
      </c>
      <c r="F68">
        <v>0.97</v>
      </c>
      <c r="G68">
        <v>8.18</v>
      </c>
      <c r="H68">
        <v>0.99</v>
      </c>
      <c r="I68">
        <f t="shared" si="5"/>
        <v>1</v>
      </c>
      <c r="K68" s="22">
        <f t="shared" si="6"/>
        <v>1</v>
      </c>
    </row>
    <row r="69" spans="1:11" x14ac:dyDescent="0.2">
      <c r="A69">
        <v>68</v>
      </c>
      <c r="B69" s="20" t="s">
        <v>761</v>
      </c>
      <c r="D69">
        <v>68</v>
      </c>
      <c r="E69">
        <v>12.66</v>
      </c>
      <c r="F69">
        <v>0.18</v>
      </c>
      <c r="G69">
        <v>1.42</v>
      </c>
      <c r="H69">
        <v>1.06</v>
      </c>
      <c r="I69">
        <f t="shared" si="5"/>
        <v>0</v>
      </c>
      <c r="K69" s="22">
        <f t="shared" si="6"/>
        <v>1</v>
      </c>
    </row>
    <row r="70" spans="1:11" x14ac:dyDescent="0.2">
      <c r="A70">
        <v>69</v>
      </c>
      <c r="B70" s="20" t="s">
        <v>762</v>
      </c>
      <c r="D70">
        <v>69</v>
      </c>
      <c r="E70">
        <v>12.74</v>
      </c>
      <c r="F70">
        <v>0.27</v>
      </c>
      <c r="G70">
        <v>2.13</v>
      </c>
      <c r="H70">
        <v>1.07</v>
      </c>
      <c r="I70">
        <f t="shared" si="5"/>
        <v>0</v>
      </c>
      <c r="K70" s="22">
        <f t="shared" si="6"/>
        <v>1</v>
      </c>
    </row>
    <row r="71" spans="1:11" x14ac:dyDescent="0.2">
      <c r="A71">
        <v>70</v>
      </c>
      <c r="B71" s="20" t="s">
        <v>763</v>
      </c>
      <c r="D71">
        <v>70</v>
      </c>
      <c r="E71">
        <v>12.49</v>
      </c>
      <c r="F71">
        <v>0.02</v>
      </c>
      <c r="G71">
        <v>0.15</v>
      </c>
      <c r="H71">
        <v>1.05</v>
      </c>
      <c r="I71">
        <f t="shared" si="5"/>
        <v>0</v>
      </c>
      <c r="K71" s="22">
        <f t="shared" si="6"/>
        <v>0</v>
      </c>
    </row>
    <row r="72" spans="1:11" x14ac:dyDescent="0.2">
      <c r="A72">
        <v>71</v>
      </c>
      <c r="B72" s="20" t="s">
        <v>764</v>
      </c>
      <c r="D72">
        <v>71</v>
      </c>
      <c r="E72">
        <v>12.79</v>
      </c>
      <c r="F72">
        <v>0.43</v>
      </c>
      <c r="G72">
        <v>3.32</v>
      </c>
      <c r="H72">
        <v>1.07</v>
      </c>
      <c r="I72">
        <f t="shared" si="5"/>
        <v>0</v>
      </c>
      <c r="K72" s="22">
        <f t="shared" si="6"/>
        <v>1</v>
      </c>
    </row>
    <row r="73" spans="1:11" x14ac:dyDescent="0.2">
      <c r="A73">
        <v>72</v>
      </c>
      <c r="B73" s="20" t="s">
        <v>765</v>
      </c>
      <c r="C73" t="s">
        <v>1484</v>
      </c>
      <c r="D73">
        <v>72</v>
      </c>
      <c r="E73">
        <v>14.17</v>
      </c>
      <c r="F73">
        <v>0.25</v>
      </c>
      <c r="G73">
        <v>1.77</v>
      </c>
      <c r="H73">
        <v>1.19</v>
      </c>
      <c r="I73">
        <f t="shared" si="5"/>
        <v>0</v>
      </c>
      <c r="K73" s="22">
        <f t="shared" si="6"/>
        <v>1</v>
      </c>
    </row>
    <row r="74" spans="1:11" x14ac:dyDescent="0.2">
      <c r="A74">
        <v>73</v>
      </c>
      <c r="B74" s="20" t="s">
        <v>766</v>
      </c>
      <c r="D74">
        <v>73</v>
      </c>
      <c r="E74">
        <v>13.72</v>
      </c>
      <c r="F74">
        <v>0.1</v>
      </c>
      <c r="G74">
        <v>0.76</v>
      </c>
      <c r="H74">
        <v>1.1499999999999999</v>
      </c>
      <c r="I74">
        <f t="shared" si="5"/>
        <v>0</v>
      </c>
      <c r="K74" s="22">
        <f t="shared" si="6"/>
        <v>0</v>
      </c>
    </row>
    <row r="75" spans="1:11" x14ac:dyDescent="0.2">
      <c r="A75">
        <v>74</v>
      </c>
      <c r="B75" s="20" t="s">
        <v>767</v>
      </c>
      <c r="D75">
        <v>74</v>
      </c>
      <c r="E75">
        <v>15.53</v>
      </c>
      <c r="F75">
        <v>0.14000000000000001</v>
      </c>
      <c r="G75">
        <v>0.92</v>
      </c>
      <c r="H75">
        <v>1.3</v>
      </c>
      <c r="I75">
        <f t="shared" si="5"/>
        <v>0</v>
      </c>
      <c r="K75" s="22">
        <f t="shared" si="6"/>
        <v>1</v>
      </c>
    </row>
    <row r="76" spans="1:11" x14ac:dyDescent="0.2">
      <c r="A76">
        <v>75</v>
      </c>
      <c r="B76" s="20" t="s">
        <v>768</v>
      </c>
      <c r="D76">
        <v>75</v>
      </c>
      <c r="E76">
        <v>12.51</v>
      </c>
      <c r="F76">
        <v>0.3</v>
      </c>
      <c r="G76">
        <v>2.37</v>
      </c>
      <c r="H76">
        <v>1.05</v>
      </c>
      <c r="I76">
        <f t="shared" si="5"/>
        <v>0</v>
      </c>
      <c r="K76" s="22">
        <f t="shared" si="6"/>
        <v>1</v>
      </c>
    </row>
    <row r="77" spans="1:11" x14ac:dyDescent="0.2">
      <c r="A77">
        <v>76</v>
      </c>
      <c r="B77" s="20" t="s">
        <v>769</v>
      </c>
      <c r="D77">
        <v>76</v>
      </c>
      <c r="E77">
        <v>14.1</v>
      </c>
      <c r="F77">
        <v>0.09</v>
      </c>
      <c r="G77">
        <v>0.62</v>
      </c>
      <c r="H77">
        <v>1.18</v>
      </c>
      <c r="I77">
        <f t="shared" si="5"/>
        <v>0</v>
      </c>
      <c r="K77" s="22">
        <f t="shared" si="6"/>
        <v>0</v>
      </c>
    </row>
    <row r="78" spans="1:11" x14ac:dyDescent="0.2">
      <c r="A78">
        <v>77</v>
      </c>
      <c r="B78" s="20" t="s">
        <v>770</v>
      </c>
      <c r="D78">
        <v>77</v>
      </c>
      <c r="E78">
        <v>12.5</v>
      </c>
      <c r="F78">
        <v>0.48</v>
      </c>
      <c r="G78">
        <v>3.84</v>
      </c>
      <c r="H78">
        <v>1.05</v>
      </c>
      <c r="I78">
        <f t="shared" si="5"/>
        <v>0</v>
      </c>
      <c r="K78" s="22">
        <f t="shared" si="6"/>
        <v>1</v>
      </c>
    </row>
    <row r="79" spans="1:11" x14ac:dyDescent="0.2">
      <c r="A79">
        <v>78</v>
      </c>
      <c r="B79" s="20" t="s">
        <v>771</v>
      </c>
      <c r="C79" t="s">
        <v>1484</v>
      </c>
      <c r="D79">
        <v>78</v>
      </c>
      <c r="E79">
        <v>13.88</v>
      </c>
      <c r="F79">
        <v>0.16</v>
      </c>
      <c r="G79">
        <v>1.18</v>
      </c>
      <c r="H79">
        <v>1.1599999999999999</v>
      </c>
      <c r="I79">
        <f t="shared" si="5"/>
        <v>0</v>
      </c>
      <c r="K79" s="22">
        <f t="shared" si="6"/>
        <v>1</v>
      </c>
    </row>
    <row r="80" spans="1:11" x14ac:dyDescent="0.2">
      <c r="A80">
        <v>79</v>
      </c>
      <c r="B80" s="20" t="s">
        <v>772</v>
      </c>
      <c r="D80">
        <v>79</v>
      </c>
      <c r="E80">
        <v>13.42</v>
      </c>
      <c r="F80">
        <v>0.12</v>
      </c>
      <c r="G80">
        <v>0.89</v>
      </c>
      <c r="H80">
        <v>1.1200000000000001</v>
      </c>
      <c r="I80">
        <f t="shared" si="5"/>
        <v>0</v>
      </c>
      <c r="K80" s="22">
        <f t="shared" si="6"/>
        <v>0</v>
      </c>
    </row>
    <row r="81" spans="1:11" x14ac:dyDescent="0.2">
      <c r="A81">
        <v>80</v>
      </c>
      <c r="B81" s="20" t="s">
        <v>773</v>
      </c>
      <c r="D81">
        <v>80</v>
      </c>
      <c r="E81">
        <v>12.79</v>
      </c>
      <c r="F81">
        <v>0.52</v>
      </c>
      <c r="G81">
        <v>4.09</v>
      </c>
      <c r="H81">
        <v>1.07</v>
      </c>
      <c r="I81">
        <f t="shared" si="5"/>
        <v>1</v>
      </c>
      <c r="K81" s="22">
        <f t="shared" si="6"/>
        <v>1</v>
      </c>
    </row>
    <row r="82" spans="1:11" x14ac:dyDescent="0.2">
      <c r="A82">
        <v>81</v>
      </c>
      <c r="B82" s="20" t="s">
        <v>774</v>
      </c>
      <c r="D82">
        <v>81</v>
      </c>
      <c r="E82">
        <v>13.49</v>
      </c>
      <c r="F82">
        <v>0.78</v>
      </c>
      <c r="G82">
        <v>5.75</v>
      </c>
      <c r="H82">
        <v>1.1299999999999999</v>
      </c>
      <c r="I82">
        <f t="shared" si="5"/>
        <v>1</v>
      </c>
      <c r="K82" s="22">
        <f t="shared" si="6"/>
        <v>1</v>
      </c>
    </row>
    <row r="83" spans="1:11" x14ac:dyDescent="0.2">
      <c r="A83">
        <v>82</v>
      </c>
      <c r="B83" s="20" t="s">
        <v>775</v>
      </c>
      <c r="D83">
        <v>82</v>
      </c>
      <c r="E83">
        <v>14.15</v>
      </c>
      <c r="F83">
        <v>0.16</v>
      </c>
      <c r="G83">
        <v>1.1100000000000001</v>
      </c>
      <c r="H83">
        <v>1.19</v>
      </c>
      <c r="I83">
        <f t="shared" si="5"/>
        <v>0</v>
      </c>
      <c r="K83" s="22">
        <f t="shared" si="6"/>
        <v>1</v>
      </c>
    </row>
    <row r="84" spans="1:11" x14ac:dyDescent="0.2">
      <c r="A84">
        <v>83</v>
      </c>
      <c r="B84" s="20" t="s">
        <v>776</v>
      </c>
      <c r="D84">
        <v>83</v>
      </c>
      <c r="E84">
        <v>13.89</v>
      </c>
      <c r="F84">
        <v>0.08</v>
      </c>
      <c r="G84">
        <v>0.55000000000000004</v>
      </c>
      <c r="H84">
        <v>1.1599999999999999</v>
      </c>
      <c r="I84">
        <f t="shared" si="5"/>
        <v>0</v>
      </c>
      <c r="K84" s="22">
        <f t="shared" si="6"/>
        <v>0</v>
      </c>
    </row>
    <row r="85" spans="1:11" x14ac:dyDescent="0.2">
      <c r="A85">
        <v>84</v>
      </c>
      <c r="B85" s="20" t="s">
        <v>777</v>
      </c>
      <c r="D85">
        <v>84</v>
      </c>
      <c r="E85">
        <v>12.78</v>
      </c>
      <c r="F85">
        <v>0.15</v>
      </c>
      <c r="G85">
        <v>1.1599999999999999</v>
      </c>
      <c r="H85">
        <v>1.07</v>
      </c>
      <c r="I85">
        <f t="shared" si="5"/>
        <v>0</v>
      </c>
      <c r="K85" s="22">
        <f t="shared" si="6"/>
        <v>1</v>
      </c>
    </row>
    <row r="86" spans="1:11" x14ac:dyDescent="0.2">
      <c r="A86">
        <v>85</v>
      </c>
      <c r="B86" s="20" t="s">
        <v>778</v>
      </c>
      <c r="D86">
        <v>85</v>
      </c>
      <c r="E86">
        <v>13.95</v>
      </c>
      <c r="F86">
        <v>0.13</v>
      </c>
      <c r="G86">
        <v>0.91</v>
      </c>
      <c r="H86">
        <v>1.17</v>
      </c>
      <c r="I86">
        <f t="shared" si="5"/>
        <v>0</v>
      </c>
      <c r="K86" s="22">
        <f t="shared" si="6"/>
        <v>0</v>
      </c>
    </row>
    <row r="87" spans="1:11" x14ac:dyDescent="0.2">
      <c r="A87">
        <v>86</v>
      </c>
      <c r="B87" s="20" t="s">
        <v>779</v>
      </c>
      <c r="D87">
        <v>86</v>
      </c>
      <c r="E87">
        <v>13.48</v>
      </c>
      <c r="F87">
        <v>0.39</v>
      </c>
      <c r="G87">
        <v>2.89</v>
      </c>
      <c r="H87">
        <v>1.1299999999999999</v>
      </c>
      <c r="I87">
        <f t="shared" si="5"/>
        <v>0</v>
      </c>
      <c r="K87" s="22">
        <f t="shared" si="6"/>
        <v>1</v>
      </c>
    </row>
    <row r="88" spans="1:11" x14ac:dyDescent="0.2">
      <c r="A88">
        <v>87</v>
      </c>
      <c r="B88" s="20" t="s">
        <v>780</v>
      </c>
      <c r="D88">
        <v>87</v>
      </c>
      <c r="E88">
        <v>13.14</v>
      </c>
      <c r="F88">
        <v>0.17</v>
      </c>
      <c r="G88">
        <v>1.28</v>
      </c>
      <c r="H88">
        <v>1.1000000000000001</v>
      </c>
      <c r="I88">
        <f t="shared" si="5"/>
        <v>0</v>
      </c>
      <c r="K88" s="22">
        <f t="shared" si="6"/>
        <v>1</v>
      </c>
    </row>
    <row r="89" spans="1:11" x14ac:dyDescent="0.2">
      <c r="A89">
        <v>88</v>
      </c>
      <c r="B89" s="20" t="s">
        <v>781</v>
      </c>
      <c r="D89">
        <v>88</v>
      </c>
      <c r="E89">
        <v>12.4</v>
      </c>
      <c r="F89">
        <v>0.08</v>
      </c>
      <c r="G89">
        <v>0.63</v>
      </c>
      <c r="H89">
        <v>1.04</v>
      </c>
      <c r="I89">
        <f t="shared" si="5"/>
        <v>0</v>
      </c>
      <c r="K89" s="22">
        <f t="shared" si="6"/>
        <v>0</v>
      </c>
    </row>
    <row r="90" spans="1:11" x14ac:dyDescent="0.2">
      <c r="A90">
        <v>89</v>
      </c>
      <c r="B90" s="20" t="s">
        <v>782</v>
      </c>
      <c r="D90">
        <v>89</v>
      </c>
      <c r="E90">
        <v>13.22</v>
      </c>
      <c r="F90">
        <v>0.21</v>
      </c>
      <c r="G90">
        <v>1.59</v>
      </c>
      <c r="H90">
        <v>1.1100000000000001</v>
      </c>
      <c r="I90">
        <f t="shared" si="5"/>
        <v>0</v>
      </c>
      <c r="K90" s="22">
        <f t="shared" si="6"/>
        <v>1</v>
      </c>
    </row>
    <row r="91" spans="1:11" x14ac:dyDescent="0.2">
      <c r="A91">
        <v>90</v>
      </c>
      <c r="B91" s="20" t="s">
        <v>783</v>
      </c>
      <c r="D91">
        <v>90</v>
      </c>
      <c r="E91">
        <v>14.11</v>
      </c>
      <c r="F91">
        <v>0.54</v>
      </c>
      <c r="G91">
        <v>3.8</v>
      </c>
      <c r="H91">
        <v>1.18</v>
      </c>
      <c r="I91">
        <f t="shared" si="5"/>
        <v>1</v>
      </c>
      <c r="K91" s="22">
        <f t="shared" si="6"/>
        <v>1</v>
      </c>
    </row>
    <row r="92" spans="1:11" x14ac:dyDescent="0.2">
      <c r="A92">
        <v>91</v>
      </c>
      <c r="B92" s="20" t="s">
        <v>784</v>
      </c>
      <c r="D92">
        <v>91</v>
      </c>
      <c r="E92">
        <v>12.68</v>
      </c>
      <c r="F92">
        <v>0.09</v>
      </c>
      <c r="G92">
        <v>0.68</v>
      </c>
      <c r="H92">
        <v>1.06</v>
      </c>
      <c r="I92">
        <f t="shared" si="5"/>
        <v>0</v>
      </c>
      <c r="K92" s="22">
        <f t="shared" si="6"/>
        <v>0</v>
      </c>
    </row>
    <row r="93" spans="1:11" x14ac:dyDescent="0.2">
      <c r="A93">
        <v>92</v>
      </c>
      <c r="B93" s="20" t="s">
        <v>785</v>
      </c>
      <c r="D93">
        <v>92</v>
      </c>
      <c r="E93">
        <v>11.91</v>
      </c>
      <c r="F93">
        <v>0.08</v>
      </c>
      <c r="G93">
        <v>0.64</v>
      </c>
      <c r="H93">
        <v>1</v>
      </c>
      <c r="I93">
        <f t="shared" si="5"/>
        <v>0</v>
      </c>
      <c r="K93" s="22">
        <f t="shared" si="6"/>
        <v>0</v>
      </c>
    </row>
    <row r="94" spans="1:11" x14ac:dyDescent="0.2">
      <c r="A94">
        <v>93</v>
      </c>
      <c r="B94" s="20" t="s">
        <v>786</v>
      </c>
      <c r="D94">
        <v>93</v>
      </c>
      <c r="E94">
        <v>12.84</v>
      </c>
      <c r="F94">
        <v>0.1</v>
      </c>
      <c r="G94">
        <v>0.8</v>
      </c>
      <c r="H94">
        <v>1.08</v>
      </c>
      <c r="I94">
        <f t="shared" si="5"/>
        <v>0</v>
      </c>
      <c r="K94" s="22">
        <f t="shared" si="6"/>
        <v>0</v>
      </c>
    </row>
    <row r="95" spans="1:11" x14ac:dyDescent="0.2">
      <c r="A95">
        <v>94</v>
      </c>
      <c r="B95" s="20" t="s">
        <v>787</v>
      </c>
      <c r="C95" t="s">
        <v>1484</v>
      </c>
      <c r="D95">
        <v>94</v>
      </c>
      <c r="E95">
        <v>13.99</v>
      </c>
      <c r="F95">
        <v>0.19</v>
      </c>
      <c r="G95">
        <v>1.34</v>
      </c>
      <c r="H95">
        <v>1.17</v>
      </c>
      <c r="I95">
        <f t="shared" si="5"/>
        <v>0</v>
      </c>
      <c r="K95" s="22">
        <f t="shared" si="6"/>
        <v>1</v>
      </c>
    </row>
    <row r="96" spans="1:11" x14ac:dyDescent="0.2">
      <c r="A96">
        <v>95</v>
      </c>
      <c r="B96" s="20" t="s">
        <v>788</v>
      </c>
      <c r="D96">
        <v>95</v>
      </c>
      <c r="E96">
        <v>13.29</v>
      </c>
      <c r="F96">
        <v>0.24</v>
      </c>
      <c r="G96">
        <v>1.78</v>
      </c>
      <c r="H96">
        <v>1.1100000000000001</v>
      </c>
      <c r="I96">
        <f t="shared" si="5"/>
        <v>0</v>
      </c>
      <c r="K96" s="22">
        <f t="shared" si="6"/>
        <v>1</v>
      </c>
    </row>
    <row r="97" spans="1:11" x14ac:dyDescent="0.2">
      <c r="A97">
        <v>96</v>
      </c>
      <c r="B97" s="20" t="s">
        <v>789</v>
      </c>
      <c r="D97">
        <v>96</v>
      </c>
      <c r="E97">
        <v>12.39</v>
      </c>
      <c r="F97">
        <v>0.24</v>
      </c>
      <c r="G97">
        <v>1.97</v>
      </c>
      <c r="H97">
        <v>1.04</v>
      </c>
      <c r="I97">
        <f t="shared" si="5"/>
        <v>0</v>
      </c>
      <c r="K97" s="22">
        <f t="shared" si="6"/>
        <v>1</v>
      </c>
    </row>
    <row r="98" spans="1:11" x14ac:dyDescent="0.2">
      <c r="A98">
        <v>97</v>
      </c>
      <c r="B98" s="20" t="s">
        <v>790</v>
      </c>
      <c r="D98">
        <v>97</v>
      </c>
      <c r="E98">
        <v>13.09</v>
      </c>
      <c r="F98">
        <v>0.5</v>
      </c>
      <c r="G98">
        <v>3.81</v>
      </c>
      <c r="H98">
        <v>1.1000000000000001</v>
      </c>
      <c r="I98">
        <f t="shared" si="5"/>
        <v>0</v>
      </c>
      <c r="K98" s="22">
        <f t="shared" si="6"/>
        <v>1</v>
      </c>
    </row>
    <row r="99" spans="1:11" x14ac:dyDescent="0.2">
      <c r="A99">
        <v>98</v>
      </c>
      <c r="B99" s="20" t="s">
        <v>791</v>
      </c>
      <c r="D99">
        <v>98</v>
      </c>
      <c r="E99">
        <v>13.15</v>
      </c>
      <c r="F99">
        <v>0.03</v>
      </c>
      <c r="G99">
        <v>0.24</v>
      </c>
      <c r="H99">
        <v>1.1000000000000001</v>
      </c>
      <c r="I99">
        <f t="shared" si="5"/>
        <v>0</v>
      </c>
      <c r="K99" s="22">
        <f t="shared" si="6"/>
        <v>0</v>
      </c>
    </row>
    <row r="100" spans="1:11" x14ac:dyDescent="0.2">
      <c r="A100">
        <v>99</v>
      </c>
      <c r="B100" s="20" t="s">
        <v>792</v>
      </c>
      <c r="D100">
        <v>99</v>
      </c>
      <c r="E100">
        <v>12.99</v>
      </c>
      <c r="F100">
        <v>0.22</v>
      </c>
      <c r="G100">
        <v>1.73</v>
      </c>
      <c r="H100">
        <v>1.0900000000000001</v>
      </c>
      <c r="I100">
        <f t="shared" si="5"/>
        <v>0</v>
      </c>
      <c r="K100" s="22">
        <f t="shared" si="6"/>
        <v>1</v>
      </c>
    </row>
    <row r="101" spans="1:11" x14ac:dyDescent="0.2">
      <c r="A101">
        <v>100</v>
      </c>
      <c r="B101" s="20" t="s">
        <v>793</v>
      </c>
      <c r="C101" t="s">
        <v>1484</v>
      </c>
      <c r="D101">
        <v>100</v>
      </c>
      <c r="E101">
        <v>13.04</v>
      </c>
      <c r="F101">
        <v>0.28000000000000003</v>
      </c>
      <c r="G101">
        <v>2.17</v>
      </c>
      <c r="H101">
        <v>1.0900000000000001</v>
      </c>
      <c r="I101">
        <f t="shared" si="5"/>
        <v>0</v>
      </c>
      <c r="K101" s="22">
        <f t="shared" si="6"/>
        <v>1</v>
      </c>
    </row>
    <row r="102" spans="1:11" x14ac:dyDescent="0.2">
      <c r="A102">
        <v>101</v>
      </c>
      <c r="B102" s="20" t="s">
        <v>794</v>
      </c>
      <c r="D102">
        <v>101</v>
      </c>
      <c r="E102" s="30">
        <v>12.436076306666665</v>
      </c>
      <c r="F102" s="30">
        <v>0.18752165104160071</v>
      </c>
      <c r="G102" s="30">
        <v>1.5078843713838834</v>
      </c>
      <c r="H102" s="30">
        <v>1.0415474293690674</v>
      </c>
      <c r="I102">
        <f t="shared" si="5"/>
        <v>0</v>
      </c>
      <c r="K102" s="22">
        <f t="shared" si="6"/>
        <v>1</v>
      </c>
    </row>
    <row r="103" spans="1:11" x14ac:dyDescent="0.2">
      <c r="A103">
        <v>102</v>
      </c>
      <c r="B103" s="20" t="s">
        <v>795</v>
      </c>
      <c r="D103">
        <v>102</v>
      </c>
      <c r="E103">
        <v>13.26</v>
      </c>
      <c r="F103">
        <v>0.06</v>
      </c>
      <c r="G103">
        <v>0.48</v>
      </c>
      <c r="H103">
        <v>1.1100000000000001</v>
      </c>
      <c r="I103">
        <f t="shared" si="5"/>
        <v>0</v>
      </c>
      <c r="K103" s="22">
        <f t="shared" si="6"/>
        <v>0</v>
      </c>
    </row>
    <row r="104" spans="1:11" x14ac:dyDescent="0.2">
      <c r="A104">
        <v>103</v>
      </c>
      <c r="B104" s="20" t="s">
        <v>796</v>
      </c>
      <c r="D104">
        <v>103</v>
      </c>
      <c r="E104">
        <v>12.44</v>
      </c>
      <c r="F104">
        <v>0.18</v>
      </c>
      <c r="G104">
        <v>1.47</v>
      </c>
      <c r="H104">
        <v>1.04</v>
      </c>
      <c r="I104">
        <f t="shared" si="5"/>
        <v>0</v>
      </c>
      <c r="K104" s="22">
        <f t="shared" si="6"/>
        <v>1</v>
      </c>
    </row>
    <row r="105" spans="1:11" x14ac:dyDescent="0.2">
      <c r="A105">
        <v>104</v>
      </c>
      <c r="B105" s="20" t="s">
        <v>797</v>
      </c>
      <c r="C105" t="s">
        <v>1484</v>
      </c>
      <c r="D105">
        <v>104</v>
      </c>
      <c r="E105">
        <v>14.4</v>
      </c>
      <c r="F105">
        <v>0.23</v>
      </c>
      <c r="G105">
        <v>1.59</v>
      </c>
      <c r="H105">
        <v>1.21</v>
      </c>
      <c r="I105">
        <f t="shared" si="5"/>
        <v>0</v>
      </c>
      <c r="K105" s="22">
        <f t="shared" si="6"/>
        <v>1</v>
      </c>
    </row>
    <row r="106" spans="1:11" x14ac:dyDescent="0.2">
      <c r="A106">
        <v>105</v>
      </c>
      <c r="B106" s="20" t="s">
        <v>798</v>
      </c>
      <c r="D106">
        <v>105</v>
      </c>
      <c r="E106">
        <v>14.11</v>
      </c>
      <c r="F106">
        <v>0.34</v>
      </c>
      <c r="G106">
        <v>2.4300000000000002</v>
      </c>
      <c r="H106">
        <v>1.18</v>
      </c>
      <c r="I106">
        <f t="shared" si="5"/>
        <v>0</v>
      </c>
      <c r="K106" s="22">
        <f t="shared" si="6"/>
        <v>1</v>
      </c>
    </row>
    <row r="107" spans="1:11" x14ac:dyDescent="0.2">
      <c r="A107">
        <v>106</v>
      </c>
      <c r="B107" s="20" t="s">
        <v>799</v>
      </c>
      <c r="D107">
        <v>106</v>
      </c>
      <c r="E107">
        <v>13.69</v>
      </c>
      <c r="F107">
        <v>0.11</v>
      </c>
      <c r="G107">
        <v>0.81</v>
      </c>
      <c r="H107">
        <v>1.1499999999999999</v>
      </c>
      <c r="I107">
        <f t="shared" si="5"/>
        <v>0</v>
      </c>
      <c r="K107" s="22">
        <f t="shared" si="6"/>
        <v>0</v>
      </c>
    </row>
    <row r="108" spans="1:11" x14ac:dyDescent="0.2">
      <c r="A108">
        <v>107</v>
      </c>
      <c r="B108" s="20" t="s">
        <v>800</v>
      </c>
      <c r="D108">
        <v>107</v>
      </c>
      <c r="E108">
        <v>13.48</v>
      </c>
      <c r="F108">
        <v>0.38</v>
      </c>
      <c r="G108">
        <v>2.81</v>
      </c>
      <c r="H108">
        <v>1.1299999999999999</v>
      </c>
      <c r="I108">
        <f t="shared" si="5"/>
        <v>0</v>
      </c>
      <c r="K108" s="22">
        <f t="shared" si="6"/>
        <v>1</v>
      </c>
    </row>
    <row r="109" spans="1:11" x14ac:dyDescent="0.2">
      <c r="A109">
        <v>108</v>
      </c>
      <c r="B109" s="20" t="s">
        <v>801</v>
      </c>
      <c r="C109" t="s">
        <v>1484</v>
      </c>
      <c r="D109">
        <v>108</v>
      </c>
      <c r="E109">
        <v>16.34</v>
      </c>
      <c r="F109">
        <v>0.04</v>
      </c>
      <c r="G109">
        <v>0.21</v>
      </c>
      <c r="H109">
        <v>1.37</v>
      </c>
      <c r="I109">
        <f t="shared" si="5"/>
        <v>0</v>
      </c>
      <c r="K109" s="22">
        <f t="shared" si="6"/>
        <v>0</v>
      </c>
    </row>
    <row r="110" spans="1:11" x14ac:dyDescent="0.2">
      <c r="A110">
        <v>109</v>
      </c>
      <c r="B110" s="20" t="s">
        <v>802</v>
      </c>
      <c r="D110">
        <v>109</v>
      </c>
      <c r="E110">
        <v>11.79</v>
      </c>
      <c r="F110">
        <v>0.11</v>
      </c>
      <c r="G110">
        <v>0.93</v>
      </c>
      <c r="H110">
        <v>0.99</v>
      </c>
      <c r="I110">
        <f t="shared" si="5"/>
        <v>0</v>
      </c>
      <c r="K110" s="22">
        <f t="shared" si="6"/>
        <v>0</v>
      </c>
    </row>
    <row r="111" spans="1:11" x14ac:dyDescent="0.2">
      <c r="A111">
        <v>110</v>
      </c>
      <c r="B111" s="20" t="s">
        <v>803</v>
      </c>
      <c r="D111">
        <v>110</v>
      </c>
      <c r="E111">
        <v>12.51</v>
      </c>
      <c r="F111">
        <v>0.09</v>
      </c>
      <c r="G111">
        <v>0.68</v>
      </c>
      <c r="H111">
        <v>1.05</v>
      </c>
      <c r="I111">
        <f t="shared" si="5"/>
        <v>0</v>
      </c>
      <c r="K111" s="22">
        <f t="shared" si="6"/>
        <v>0</v>
      </c>
    </row>
    <row r="112" spans="1:11" x14ac:dyDescent="0.2">
      <c r="A112">
        <v>111</v>
      </c>
      <c r="B112" s="20" t="s">
        <v>804</v>
      </c>
      <c r="D112">
        <v>111</v>
      </c>
      <c r="E112">
        <v>12.11</v>
      </c>
      <c r="F112">
        <v>0.16</v>
      </c>
      <c r="G112">
        <v>1.3</v>
      </c>
      <c r="H112">
        <v>1.01</v>
      </c>
      <c r="I112">
        <f t="shared" si="5"/>
        <v>0</v>
      </c>
      <c r="K112" s="22">
        <f t="shared" si="6"/>
        <v>1</v>
      </c>
    </row>
    <row r="113" spans="1:11" x14ac:dyDescent="0.2">
      <c r="A113">
        <v>112</v>
      </c>
      <c r="B113" s="20" t="s">
        <v>805</v>
      </c>
      <c r="D113">
        <v>112</v>
      </c>
      <c r="E113">
        <v>12.1</v>
      </c>
      <c r="F113">
        <v>0.23</v>
      </c>
      <c r="G113">
        <v>1.9</v>
      </c>
      <c r="H113">
        <v>1.01</v>
      </c>
      <c r="I113">
        <f t="shared" si="5"/>
        <v>0</v>
      </c>
      <c r="K113" s="22">
        <f t="shared" si="6"/>
        <v>1</v>
      </c>
    </row>
    <row r="114" spans="1:11" x14ac:dyDescent="0.2">
      <c r="A114">
        <v>113</v>
      </c>
      <c r="B114" s="20" t="s">
        <v>806</v>
      </c>
      <c r="D114">
        <v>113</v>
      </c>
      <c r="E114">
        <v>12.6</v>
      </c>
      <c r="F114">
        <v>0.37</v>
      </c>
      <c r="G114">
        <v>2.91</v>
      </c>
      <c r="H114">
        <v>1.06</v>
      </c>
      <c r="I114">
        <f t="shared" si="5"/>
        <v>0</v>
      </c>
      <c r="K114" s="22">
        <f t="shared" si="6"/>
        <v>1</v>
      </c>
    </row>
    <row r="115" spans="1:11" x14ac:dyDescent="0.2">
      <c r="A115">
        <v>114</v>
      </c>
      <c r="B115" s="20" t="s">
        <v>807</v>
      </c>
      <c r="D115">
        <v>114</v>
      </c>
      <c r="E115">
        <v>11.4</v>
      </c>
      <c r="F115">
        <v>0.54</v>
      </c>
      <c r="G115">
        <v>4.7300000000000004</v>
      </c>
      <c r="H115">
        <v>0.95</v>
      </c>
      <c r="I115">
        <f t="shared" si="5"/>
        <v>1</v>
      </c>
      <c r="K115" s="22">
        <f t="shared" si="6"/>
        <v>1</v>
      </c>
    </row>
    <row r="116" spans="1:11" x14ac:dyDescent="0.2">
      <c r="A116">
        <v>115</v>
      </c>
      <c r="B116" s="20" t="s">
        <v>808</v>
      </c>
      <c r="D116">
        <v>115</v>
      </c>
      <c r="E116">
        <v>12.28</v>
      </c>
      <c r="F116">
        <v>0.24</v>
      </c>
      <c r="G116">
        <v>1.95</v>
      </c>
      <c r="H116">
        <v>1.03</v>
      </c>
      <c r="I116">
        <f t="shared" si="5"/>
        <v>0</v>
      </c>
      <c r="K116" s="22">
        <f t="shared" si="6"/>
        <v>1</v>
      </c>
    </row>
    <row r="117" spans="1:11" x14ac:dyDescent="0.2">
      <c r="A117">
        <v>116</v>
      </c>
      <c r="B117" s="20" t="s">
        <v>809</v>
      </c>
      <c r="D117">
        <v>116</v>
      </c>
      <c r="E117">
        <v>11.46</v>
      </c>
      <c r="F117">
        <v>0.46</v>
      </c>
      <c r="G117">
        <v>4.05</v>
      </c>
      <c r="H117">
        <v>0.96</v>
      </c>
      <c r="I117">
        <f t="shared" si="5"/>
        <v>0</v>
      </c>
      <c r="K117" s="22">
        <f t="shared" si="6"/>
        <v>1</v>
      </c>
    </row>
    <row r="118" spans="1:11" x14ac:dyDescent="0.2">
      <c r="A118">
        <v>117</v>
      </c>
      <c r="B118" s="20" t="s">
        <v>810</v>
      </c>
      <c r="D118">
        <v>117</v>
      </c>
      <c r="E118">
        <v>12.18</v>
      </c>
      <c r="F118">
        <v>0.06</v>
      </c>
      <c r="G118">
        <v>0.51</v>
      </c>
      <c r="H118">
        <v>1.02</v>
      </c>
      <c r="I118">
        <f t="shared" si="5"/>
        <v>0</v>
      </c>
      <c r="K118" s="22">
        <f t="shared" si="6"/>
        <v>0</v>
      </c>
    </row>
    <row r="119" spans="1:11" x14ac:dyDescent="0.2">
      <c r="A119">
        <v>118</v>
      </c>
      <c r="B119" s="20" t="s">
        <v>811</v>
      </c>
      <c r="D119">
        <v>118</v>
      </c>
      <c r="E119">
        <v>10.92</v>
      </c>
      <c r="F119">
        <v>0.4</v>
      </c>
      <c r="G119">
        <v>3.64</v>
      </c>
      <c r="H119">
        <v>0.91</v>
      </c>
      <c r="I119">
        <f t="shared" si="5"/>
        <v>0</v>
      </c>
      <c r="K119" s="22">
        <f t="shared" si="6"/>
        <v>1</v>
      </c>
    </row>
    <row r="120" spans="1:11" x14ac:dyDescent="0.2">
      <c r="A120">
        <v>119</v>
      </c>
      <c r="B120" s="20" t="s">
        <v>812</v>
      </c>
      <c r="D120">
        <v>119</v>
      </c>
      <c r="E120">
        <v>10.79</v>
      </c>
      <c r="F120">
        <v>0.45</v>
      </c>
      <c r="G120">
        <v>4.13</v>
      </c>
      <c r="H120">
        <v>0.9</v>
      </c>
      <c r="I120">
        <f t="shared" si="5"/>
        <v>0</v>
      </c>
      <c r="K120" s="22">
        <f t="shared" si="6"/>
        <v>1</v>
      </c>
    </row>
    <row r="121" spans="1:11" x14ac:dyDescent="0.2">
      <c r="A121">
        <v>120</v>
      </c>
      <c r="B121" s="20" t="s">
        <v>813</v>
      </c>
      <c r="D121">
        <v>120</v>
      </c>
      <c r="E121">
        <v>11.83</v>
      </c>
      <c r="F121">
        <v>0.17</v>
      </c>
      <c r="G121">
        <v>1.46</v>
      </c>
      <c r="H121">
        <v>0.99</v>
      </c>
      <c r="I121">
        <f t="shared" si="5"/>
        <v>0</v>
      </c>
      <c r="K121" s="22">
        <f t="shared" si="6"/>
        <v>1</v>
      </c>
    </row>
    <row r="122" spans="1:11" x14ac:dyDescent="0.2">
      <c r="A122">
        <v>121</v>
      </c>
      <c r="B122" s="20" t="s">
        <v>814</v>
      </c>
      <c r="D122">
        <v>121</v>
      </c>
      <c r="E122">
        <v>14.22</v>
      </c>
      <c r="F122">
        <v>0.53</v>
      </c>
      <c r="G122">
        <v>3.75</v>
      </c>
      <c r="H122">
        <v>1.19</v>
      </c>
      <c r="I122">
        <f t="shared" si="5"/>
        <v>1</v>
      </c>
      <c r="K122" s="22">
        <f t="shared" si="6"/>
        <v>1</v>
      </c>
    </row>
    <row r="123" spans="1:11" x14ac:dyDescent="0.2">
      <c r="D123" t="s">
        <v>1428</v>
      </c>
      <c r="E123">
        <v>11.94</v>
      </c>
      <c r="F123">
        <v>0.31</v>
      </c>
      <c r="G123">
        <v>2.56</v>
      </c>
      <c r="H123">
        <v>1</v>
      </c>
      <c r="I123">
        <f t="shared" si="5"/>
        <v>0</v>
      </c>
      <c r="K123" s="22">
        <f t="shared" si="6"/>
        <v>1</v>
      </c>
    </row>
    <row r="124" spans="1:11" x14ac:dyDescent="0.2">
      <c r="D124" t="s">
        <v>1434</v>
      </c>
      <c r="E124" t="e">
        <v>#DIV/0!</v>
      </c>
      <c r="F124" t="e">
        <v>#DIV/0!</v>
      </c>
      <c r="G124" t="e">
        <v>#DIV/0!</v>
      </c>
      <c r="H124" t="e">
        <v>#DIV/0!</v>
      </c>
      <c r="I124" t="e">
        <f t="shared" si="5"/>
        <v>#DIV/0!</v>
      </c>
      <c r="K124" s="22" t="e">
        <f t="shared" si="6"/>
        <v>#DIV/0!</v>
      </c>
    </row>
    <row r="125" spans="1:11" x14ac:dyDescent="0.2">
      <c r="B125">
        <v>12.7</v>
      </c>
      <c r="C125">
        <f>LOG(B125,10)</f>
        <v>1.1038037209559568</v>
      </c>
      <c r="D125" t="s">
        <v>1429</v>
      </c>
      <c r="E125">
        <v>12.21</v>
      </c>
      <c r="F125">
        <v>0.06</v>
      </c>
      <c r="G125">
        <v>0.45</v>
      </c>
      <c r="H125">
        <v>1.02</v>
      </c>
      <c r="I125">
        <f t="shared" si="5"/>
        <v>0</v>
      </c>
      <c r="K125" s="22">
        <f t="shared" si="6"/>
        <v>0</v>
      </c>
    </row>
    <row r="126" spans="1:11" x14ac:dyDescent="0.2">
      <c r="B126">
        <v>5.6</v>
      </c>
      <c r="C126">
        <f t="shared" ref="C126:C128" si="7">LOG(B126,10)</f>
        <v>0.74818802700620035</v>
      </c>
      <c r="D126" t="s">
        <v>1430</v>
      </c>
      <c r="E126">
        <v>13.24</v>
      </c>
      <c r="F126">
        <v>0.33</v>
      </c>
      <c r="G126">
        <v>2.5</v>
      </c>
      <c r="H126">
        <v>1.1100000000000001</v>
      </c>
      <c r="I126">
        <f t="shared" si="5"/>
        <v>0</v>
      </c>
      <c r="K126" s="22">
        <f t="shared" si="6"/>
        <v>1</v>
      </c>
    </row>
    <row r="127" spans="1:11" x14ac:dyDescent="0.2">
      <c r="B127">
        <v>2.76</v>
      </c>
      <c r="C127">
        <f t="shared" si="7"/>
        <v>0.44090908206521756</v>
      </c>
      <c r="D127" t="s">
        <v>1431</v>
      </c>
      <c r="E127">
        <v>14.13</v>
      </c>
      <c r="F127">
        <v>0.12</v>
      </c>
      <c r="G127">
        <v>0.83</v>
      </c>
      <c r="H127">
        <v>1.18</v>
      </c>
      <c r="I127">
        <f t="shared" si="5"/>
        <v>0</v>
      </c>
      <c r="K127" s="22">
        <f t="shared" si="6"/>
        <v>0</v>
      </c>
    </row>
    <row r="128" spans="1:11" x14ac:dyDescent="0.2">
      <c r="B128">
        <v>1.58</v>
      </c>
      <c r="C128">
        <f t="shared" si="7"/>
        <v>0.19865708695442263</v>
      </c>
      <c r="D128" t="s">
        <v>1432</v>
      </c>
      <c r="E128">
        <v>15.01</v>
      </c>
      <c r="F128">
        <v>0.04</v>
      </c>
      <c r="G128">
        <v>0.23</v>
      </c>
      <c r="H128">
        <v>1.26</v>
      </c>
      <c r="I128">
        <f t="shared" si="5"/>
        <v>0</v>
      </c>
      <c r="K128" s="22">
        <f t="shared" si="6"/>
        <v>0</v>
      </c>
    </row>
    <row r="129" spans="4:11" x14ac:dyDescent="0.2">
      <c r="D129" t="s">
        <v>1433</v>
      </c>
      <c r="E129">
        <v>12.28</v>
      </c>
      <c r="F129">
        <v>0.17</v>
      </c>
      <c r="G129">
        <v>1.38</v>
      </c>
      <c r="H129">
        <v>1.03</v>
      </c>
      <c r="I129">
        <f t="shared" si="5"/>
        <v>0</v>
      </c>
      <c r="K129" s="22">
        <f t="shared" si="6"/>
        <v>1</v>
      </c>
    </row>
    <row r="130" spans="4:11" x14ac:dyDescent="0.2">
      <c r="K130" s="22"/>
    </row>
    <row r="131" spans="4:11" x14ac:dyDescent="0.2">
      <c r="I131">
        <f>SUM(I2:I122)</f>
        <v>12</v>
      </c>
      <c r="K131" s="22">
        <f>SUM(K2:K122)</f>
        <v>92</v>
      </c>
    </row>
  </sheetData>
  <mergeCells count="1">
    <mergeCell ref="L23:O26"/>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0430-2F9E-4745-B2B0-FAA79EE5CA9C}">
  <dimension ref="A1:BA131"/>
  <sheetViews>
    <sheetView workbookViewId="0">
      <selection activeCell="E2" sqref="E2"/>
    </sheetView>
  </sheetViews>
  <sheetFormatPr baseColWidth="10" defaultRowHeight="16" x14ac:dyDescent="0.2"/>
  <cols>
    <col min="5" max="5" width="16.6640625" customWidth="1"/>
    <col min="7" max="7" width="13.6640625" customWidth="1"/>
    <col min="10" max="10" width="13" customWidth="1"/>
    <col min="11" max="11" width="9.83203125" customWidth="1"/>
    <col min="12" max="12" width="5" bestFit="1" customWidth="1"/>
    <col min="13"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I1" t="s">
        <v>1491</v>
      </c>
      <c r="J1" s="32" t="s">
        <v>1414</v>
      </c>
      <c r="K1" s="32" t="s">
        <v>1415</v>
      </c>
      <c r="L1" s="32" t="s">
        <v>1416</v>
      </c>
      <c r="M1" s="32" t="s">
        <v>1417</v>
      </c>
      <c r="N1" s="32" t="s">
        <v>1425</v>
      </c>
      <c r="O1" s="66" t="s">
        <v>1462</v>
      </c>
      <c r="P1" s="66" t="s">
        <v>1463</v>
      </c>
    </row>
    <row r="2" spans="1:53" x14ac:dyDescent="0.2">
      <c r="A2">
        <v>1</v>
      </c>
      <c r="B2" s="20" t="s">
        <v>694</v>
      </c>
      <c r="D2">
        <v>1</v>
      </c>
      <c r="E2">
        <v>24.96</v>
      </c>
      <c r="F2">
        <v>0.01</v>
      </c>
      <c r="G2">
        <v>0.04</v>
      </c>
      <c r="H2">
        <v>1.26</v>
      </c>
      <c r="I2">
        <f>IF(F2&gt;0.13,1,0)</f>
        <v>0</v>
      </c>
      <c r="J2" s="33" t="s">
        <v>1418</v>
      </c>
      <c r="K2" s="33">
        <v>1.96</v>
      </c>
      <c r="L2" s="29">
        <f>K2*384</f>
        <v>752.64</v>
      </c>
      <c r="M2" s="34">
        <f>L2*1.1</f>
        <v>827.904</v>
      </c>
      <c r="N2">
        <f>M2/2</f>
        <v>413.952</v>
      </c>
      <c r="O2">
        <f>L2*0.05</f>
        <v>37.631999999999998</v>
      </c>
      <c r="P2" s="66">
        <f>SUM(N2:O2)</f>
        <v>451.584</v>
      </c>
    </row>
    <row r="3" spans="1:53" x14ac:dyDescent="0.2">
      <c r="A3">
        <v>2</v>
      </c>
      <c r="B3" s="20" t="s">
        <v>695</v>
      </c>
      <c r="C3" t="s">
        <v>1484</v>
      </c>
      <c r="D3">
        <v>2</v>
      </c>
      <c r="E3">
        <v>23.16</v>
      </c>
      <c r="F3">
        <v>0.21</v>
      </c>
      <c r="G3">
        <v>0.91</v>
      </c>
      <c r="H3">
        <v>1.17</v>
      </c>
      <c r="I3">
        <f t="shared" ref="I3:I66" si="0">IF(F3&gt;0.13,1,0)</f>
        <v>1</v>
      </c>
      <c r="J3" s="33" t="s">
        <v>1419</v>
      </c>
      <c r="K3" s="33">
        <v>5</v>
      </c>
      <c r="L3" s="29">
        <f t="shared" ref="L3:L5" si="1">K3*384</f>
        <v>1920</v>
      </c>
      <c r="M3" s="34">
        <f t="shared" ref="M3:M5" si="2">L3*1.1</f>
        <v>2112</v>
      </c>
      <c r="N3">
        <f t="shared" ref="N3:N6" si="3">M3/2</f>
        <v>1056</v>
      </c>
      <c r="O3">
        <f t="shared" ref="O3:O5" si="4">L3*0.05</f>
        <v>96</v>
      </c>
      <c r="P3" s="66" t="s">
        <v>1464</v>
      </c>
    </row>
    <row r="4" spans="1:53" x14ac:dyDescent="0.2">
      <c r="A4">
        <v>3</v>
      </c>
      <c r="B4" s="20" t="s">
        <v>696</v>
      </c>
      <c r="D4">
        <v>3</v>
      </c>
      <c r="E4">
        <v>21.74</v>
      </c>
      <c r="F4">
        <v>0.13</v>
      </c>
      <c r="G4">
        <v>0.6</v>
      </c>
      <c r="H4">
        <v>1.1000000000000001</v>
      </c>
      <c r="I4">
        <f t="shared" si="0"/>
        <v>0</v>
      </c>
      <c r="J4" s="33" t="s">
        <v>1420</v>
      </c>
      <c r="K4" s="33">
        <v>0.02</v>
      </c>
      <c r="L4" s="29">
        <f t="shared" si="1"/>
        <v>7.68</v>
      </c>
      <c r="M4" s="35">
        <f t="shared" si="2"/>
        <v>8.4480000000000004</v>
      </c>
      <c r="N4">
        <f t="shared" si="3"/>
        <v>4.2240000000000002</v>
      </c>
      <c r="O4">
        <f t="shared" si="4"/>
        <v>0.38400000000000001</v>
      </c>
      <c r="P4" s="66">
        <f>SUM(N4:O4)</f>
        <v>4.6080000000000005</v>
      </c>
    </row>
    <row r="5" spans="1:53" x14ac:dyDescent="0.2">
      <c r="A5">
        <v>4</v>
      </c>
      <c r="B5" s="20" t="s">
        <v>697</v>
      </c>
      <c r="D5">
        <v>4</v>
      </c>
      <c r="E5">
        <v>22.2</v>
      </c>
      <c r="F5">
        <v>0.41</v>
      </c>
      <c r="G5">
        <v>1.85</v>
      </c>
      <c r="H5">
        <v>1.1200000000000001</v>
      </c>
      <c r="I5">
        <f t="shared" si="0"/>
        <v>1</v>
      </c>
      <c r="J5" s="33" t="s">
        <v>1421</v>
      </c>
      <c r="K5" s="33">
        <v>0.02</v>
      </c>
      <c r="L5" s="29">
        <f t="shared" si="1"/>
        <v>7.68</v>
      </c>
      <c r="M5" s="35">
        <f t="shared" si="2"/>
        <v>8.4480000000000004</v>
      </c>
      <c r="N5">
        <f t="shared" si="3"/>
        <v>4.2240000000000002</v>
      </c>
      <c r="O5">
        <f t="shared" si="4"/>
        <v>0.38400000000000001</v>
      </c>
      <c r="P5" s="66">
        <f>SUM(N5:O5)</f>
        <v>4.6080000000000005</v>
      </c>
    </row>
    <row r="6" spans="1:53" x14ac:dyDescent="0.2">
      <c r="A6">
        <v>5</v>
      </c>
      <c r="B6" s="20" t="s">
        <v>698</v>
      </c>
      <c r="D6">
        <v>5</v>
      </c>
      <c r="E6">
        <v>24.16</v>
      </c>
      <c r="F6">
        <v>0.19</v>
      </c>
      <c r="G6">
        <v>0.77</v>
      </c>
      <c r="H6">
        <v>1.22</v>
      </c>
      <c r="I6">
        <f t="shared" si="0"/>
        <v>1</v>
      </c>
      <c r="J6" s="33" t="s">
        <v>1422</v>
      </c>
      <c r="K6" s="33">
        <f>SUM(K2:K5)</f>
        <v>6.9999999999999991</v>
      </c>
      <c r="L6" s="33"/>
      <c r="M6" s="29">
        <f>SUM(M2:M5)</f>
        <v>2956.7999999999997</v>
      </c>
      <c r="N6">
        <f t="shared" si="3"/>
        <v>1478.3999999999999</v>
      </c>
      <c r="O6">
        <f>SUM(O2:O5)</f>
        <v>134.39999999999998</v>
      </c>
      <c r="P6">
        <f>SUM(N6:O6)</f>
        <v>1612.7999999999997</v>
      </c>
    </row>
    <row r="7" spans="1:53" ht="102" x14ac:dyDescent="0.2">
      <c r="A7">
        <v>6</v>
      </c>
      <c r="B7" s="20" t="s">
        <v>699</v>
      </c>
      <c r="D7">
        <v>6</v>
      </c>
      <c r="E7">
        <v>22.42</v>
      </c>
      <c r="F7">
        <v>0.15</v>
      </c>
      <c r="G7">
        <v>0.65</v>
      </c>
      <c r="H7">
        <v>1.1299999999999999</v>
      </c>
      <c r="I7">
        <f t="shared" si="0"/>
        <v>1</v>
      </c>
      <c r="M7">
        <f>M6/48</f>
        <v>61.599999999999994</v>
      </c>
      <c r="N7" s="65" t="s">
        <v>1457</v>
      </c>
    </row>
    <row r="8" spans="1:53" ht="102" x14ac:dyDescent="0.2">
      <c r="A8">
        <v>7</v>
      </c>
      <c r="B8" s="20" t="s">
        <v>700</v>
      </c>
      <c r="D8">
        <v>7</v>
      </c>
      <c r="E8">
        <v>21.7</v>
      </c>
      <c r="F8">
        <v>0.04</v>
      </c>
      <c r="G8">
        <v>0.19</v>
      </c>
      <c r="H8">
        <v>1.1000000000000001</v>
      </c>
      <c r="I8">
        <f t="shared" si="0"/>
        <v>0</v>
      </c>
      <c r="J8" s="33" t="s">
        <v>1423</v>
      </c>
      <c r="K8" s="33">
        <v>3</v>
      </c>
      <c r="M8">
        <f>K8*3.1</f>
        <v>9.3000000000000007</v>
      </c>
      <c r="N8" s="65" t="s">
        <v>1457</v>
      </c>
    </row>
    <row r="9" spans="1:53" x14ac:dyDescent="0.2">
      <c r="A9">
        <v>8</v>
      </c>
      <c r="B9" s="20" t="s">
        <v>701</v>
      </c>
      <c r="D9">
        <v>8</v>
      </c>
      <c r="E9">
        <v>27.06</v>
      </c>
      <c r="F9">
        <v>0.04</v>
      </c>
      <c r="G9">
        <v>0.14000000000000001</v>
      </c>
      <c r="H9">
        <v>1.37</v>
      </c>
      <c r="I9">
        <f t="shared" si="0"/>
        <v>0</v>
      </c>
    </row>
    <row r="10" spans="1:53" x14ac:dyDescent="0.2">
      <c r="A10">
        <v>9</v>
      </c>
      <c r="B10" s="20" t="s">
        <v>702</v>
      </c>
      <c r="D10">
        <v>9</v>
      </c>
      <c r="E10">
        <v>22.04</v>
      </c>
      <c r="F10">
        <v>7.0000000000000007E-2</v>
      </c>
      <c r="G10">
        <v>0.34</v>
      </c>
      <c r="H10">
        <v>1.1100000000000001</v>
      </c>
      <c r="I10">
        <f t="shared" si="0"/>
        <v>0</v>
      </c>
      <c r="J10" s="1" t="s">
        <v>1452</v>
      </c>
    </row>
    <row r="11" spans="1:53" x14ac:dyDescent="0.2">
      <c r="A11">
        <v>10</v>
      </c>
      <c r="B11" s="20" t="s">
        <v>703</v>
      </c>
      <c r="D11">
        <v>10</v>
      </c>
      <c r="E11">
        <v>22.18</v>
      </c>
      <c r="F11">
        <v>0.05</v>
      </c>
      <c r="G11">
        <v>0.21</v>
      </c>
      <c r="H11">
        <v>1.1200000000000001</v>
      </c>
      <c r="I11">
        <f t="shared" si="0"/>
        <v>0</v>
      </c>
      <c r="J11" t="s">
        <v>1453</v>
      </c>
      <c r="O11" t="s">
        <v>1426</v>
      </c>
      <c r="P11">
        <v>9</v>
      </c>
    </row>
    <row r="12" spans="1:53" x14ac:dyDescent="0.2">
      <c r="A12">
        <v>11</v>
      </c>
      <c r="B12" s="20" t="s">
        <v>704</v>
      </c>
      <c r="C12" t="s">
        <v>1484</v>
      </c>
      <c r="D12">
        <v>11</v>
      </c>
      <c r="E12">
        <v>26.03</v>
      </c>
      <c r="F12">
        <v>0.23</v>
      </c>
      <c r="G12">
        <v>0.9</v>
      </c>
      <c r="H12">
        <v>1.32</v>
      </c>
      <c r="I12">
        <f t="shared" si="0"/>
        <v>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705</v>
      </c>
      <c r="D13">
        <v>12</v>
      </c>
      <c r="E13">
        <v>21.82</v>
      </c>
      <c r="F13">
        <v>0.1</v>
      </c>
      <c r="G13">
        <v>0.46</v>
      </c>
      <c r="H13">
        <v>1.1000000000000001</v>
      </c>
      <c r="I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706</v>
      </c>
      <c r="D14">
        <v>13</v>
      </c>
      <c r="E14">
        <v>21.84</v>
      </c>
      <c r="F14">
        <v>0.06</v>
      </c>
      <c r="G14">
        <v>0.28000000000000003</v>
      </c>
      <c r="H14">
        <v>1.1000000000000001</v>
      </c>
      <c r="I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707</v>
      </c>
      <c r="D15">
        <v>14</v>
      </c>
      <c r="E15">
        <v>22.92</v>
      </c>
      <c r="F15">
        <v>0.14000000000000001</v>
      </c>
      <c r="G15">
        <v>0.61</v>
      </c>
      <c r="H15">
        <v>1.1599999999999999</v>
      </c>
      <c r="I15">
        <f t="shared" si="0"/>
        <v>1</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708</v>
      </c>
      <c r="D16">
        <v>15</v>
      </c>
      <c r="E16">
        <v>25.42</v>
      </c>
      <c r="F16">
        <v>0.05</v>
      </c>
      <c r="G16">
        <v>0.19</v>
      </c>
      <c r="H16">
        <v>1.29</v>
      </c>
      <c r="I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709</v>
      </c>
      <c r="D17">
        <v>16</v>
      </c>
      <c r="E17">
        <v>22.7</v>
      </c>
      <c r="F17">
        <v>0.1</v>
      </c>
      <c r="G17">
        <v>0.45</v>
      </c>
      <c r="H17">
        <v>1.1499999999999999</v>
      </c>
      <c r="I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710</v>
      </c>
      <c r="D18">
        <v>17</v>
      </c>
      <c r="E18">
        <v>21.82</v>
      </c>
      <c r="F18">
        <v>0.31</v>
      </c>
      <c r="G18">
        <v>1.44</v>
      </c>
      <c r="H18">
        <v>1.1000000000000001</v>
      </c>
      <c r="I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711</v>
      </c>
      <c r="D19">
        <v>18</v>
      </c>
      <c r="E19">
        <v>21.85</v>
      </c>
      <c r="F19">
        <v>0.11</v>
      </c>
      <c r="G19">
        <v>0.5</v>
      </c>
      <c r="H19">
        <v>1.1000000000000001</v>
      </c>
      <c r="I19">
        <f t="shared" si="0"/>
        <v>0</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712</v>
      </c>
      <c r="C20" t="s">
        <v>1484</v>
      </c>
      <c r="D20">
        <v>19</v>
      </c>
      <c r="E20">
        <v>24.15</v>
      </c>
      <c r="F20">
        <v>0.11</v>
      </c>
      <c r="G20">
        <v>0.46</v>
      </c>
      <c r="H20">
        <v>1.22</v>
      </c>
      <c r="I20">
        <f t="shared" si="0"/>
        <v>0</v>
      </c>
      <c r="J20" s="96" t="s">
        <v>1482</v>
      </c>
      <c r="K20" s="96"/>
      <c r="L20" s="96"/>
      <c r="M20" s="96"/>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713</v>
      </c>
      <c r="D21">
        <v>20</v>
      </c>
      <c r="E21">
        <v>21.82</v>
      </c>
      <c r="F21">
        <v>0.04</v>
      </c>
      <c r="G21">
        <v>0.18</v>
      </c>
      <c r="H21">
        <v>1.1000000000000001</v>
      </c>
      <c r="I21">
        <f t="shared" si="0"/>
        <v>0</v>
      </c>
      <c r="J21" s="96"/>
      <c r="K21" s="96"/>
      <c r="L21" s="96"/>
      <c r="M21" s="96"/>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714</v>
      </c>
      <c r="D22">
        <v>21</v>
      </c>
      <c r="E22">
        <v>21.54</v>
      </c>
      <c r="F22">
        <v>7.0000000000000007E-2</v>
      </c>
      <c r="G22">
        <v>0.34</v>
      </c>
      <c r="H22">
        <v>1.0900000000000001</v>
      </c>
      <c r="I22">
        <f t="shared" si="0"/>
        <v>0</v>
      </c>
      <c r="J22" s="96"/>
      <c r="K22" s="96"/>
      <c r="L22" s="96"/>
      <c r="M22" s="96"/>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715</v>
      </c>
      <c r="D23">
        <v>22</v>
      </c>
      <c r="E23">
        <v>21.79</v>
      </c>
      <c r="F23">
        <v>0.02</v>
      </c>
      <c r="G23">
        <v>0.09</v>
      </c>
      <c r="H23">
        <v>1.1000000000000001</v>
      </c>
      <c r="I23">
        <f t="shared" si="0"/>
        <v>0</v>
      </c>
      <c r="J23" s="96"/>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716</v>
      </c>
      <c r="D24">
        <v>23</v>
      </c>
      <c r="E24">
        <v>21.49</v>
      </c>
      <c r="F24">
        <v>0.13</v>
      </c>
      <c r="G24">
        <v>0.61</v>
      </c>
      <c r="H24">
        <v>1.0900000000000001</v>
      </c>
      <c r="I24">
        <f t="shared" si="0"/>
        <v>0</v>
      </c>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717</v>
      </c>
      <c r="D25">
        <v>24</v>
      </c>
      <c r="E25">
        <v>21.05</v>
      </c>
      <c r="F25">
        <v>0.08</v>
      </c>
      <c r="G25">
        <v>0.4</v>
      </c>
      <c r="H25">
        <v>1.06</v>
      </c>
      <c r="I25">
        <f t="shared" si="0"/>
        <v>0</v>
      </c>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718</v>
      </c>
      <c r="D26">
        <v>25</v>
      </c>
      <c r="E26">
        <v>21.39</v>
      </c>
      <c r="F26">
        <v>0.08</v>
      </c>
      <c r="G26">
        <v>0.38</v>
      </c>
      <c r="H26">
        <v>1.08</v>
      </c>
      <c r="I26">
        <f t="shared" si="0"/>
        <v>0</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719</v>
      </c>
      <c r="D27">
        <v>26</v>
      </c>
      <c r="E27">
        <v>21.4</v>
      </c>
      <c r="F27">
        <v>0.04</v>
      </c>
      <c r="G27">
        <v>0.21</v>
      </c>
      <c r="H27">
        <v>1.08</v>
      </c>
      <c r="I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720</v>
      </c>
      <c r="D28">
        <v>27</v>
      </c>
      <c r="E28">
        <v>21.51</v>
      </c>
      <c r="F28">
        <v>0.18</v>
      </c>
      <c r="G28">
        <v>0.85</v>
      </c>
      <c r="H28">
        <v>1.0900000000000001</v>
      </c>
      <c r="I28">
        <f t="shared" si="0"/>
        <v>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721</v>
      </c>
      <c r="D29">
        <v>28</v>
      </c>
      <c r="E29">
        <v>21.42</v>
      </c>
      <c r="F29">
        <v>0.09</v>
      </c>
      <c r="G29">
        <v>0.4</v>
      </c>
      <c r="H29">
        <v>1.08</v>
      </c>
      <c r="I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722</v>
      </c>
      <c r="D30">
        <v>29</v>
      </c>
      <c r="E30">
        <v>22.26</v>
      </c>
      <c r="F30">
        <v>0.15</v>
      </c>
      <c r="G30">
        <v>0.67</v>
      </c>
      <c r="H30">
        <v>1.1299999999999999</v>
      </c>
      <c r="I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723</v>
      </c>
      <c r="D31">
        <v>30</v>
      </c>
      <c r="E31">
        <v>21.5</v>
      </c>
      <c r="F31">
        <v>0.08</v>
      </c>
      <c r="G31">
        <v>0.39</v>
      </c>
      <c r="H31">
        <v>1.0900000000000001</v>
      </c>
      <c r="I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724</v>
      </c>
      <c r="D32">
        <v>31</v>
      </c>
      <c r="E32">
        <v>21.76</v>
      </c>
      <c r="F32">
        <v>0.13</v>
      </c>
      <c r="G32">
        <v>0.59</v>
      </c>
      <c r="H32">
        <v>1.1000000000000001</v>
      </c>
      <c r="I32">
        <f t="shared" si="0"/>
        <v>0</v>
      </c>
    </row>
    <row r="33" spans="1:9" x14ac:dyDescent="0.2">
      <c r="A33">
        <v>32</v>
      </c>
      <c r="B33" s="20" t="s">
        <v>725</v>
      </c>
      <c r="D33">
        <v>32</v>
      </c>
      <c r="E33">
        <v>21.09</v>
      </c>
      <c r="F33">
        <v>0.12</v>
      </c>
      <c r="G33">
        <v>0.55000000000000004</v>
      </c>
      <c r="H33">
        <v>1.07</v>
      </c>
      <c r="I33">
        <f t="shared" si="0"/>
        <v>0</v>
      </c>
    </row>
    <row r="34" spans="1:9" x14ac:dyDescent="0.2">
      <c r="A34">
        <v>33</v>
      </c>
      <c r="B34" s="20" t="s">
        <v>726</v>
      </c>
      <c r="D34">
        <v>33</v>
      </c>
      <c r="E34">
        <v>21.35</v>
      </c>
      <c r="F34">
        <v>0.02</v>
      </c>
      <c r="G34">
        <v>7.0000000000000007E-2</v>
      </c>
      <c r="H34">
        <v>1.08</v>
      </c>
      <c r="I34">
        <f t="shared" si="0"/>
        <v>0</v>
      </c>
    </row>
    <row r="35" spans="1:9" x14ac:dyDescent="0.2">
      <c r="A35">
        <v>34</v>
      </c>
      <c r="B35" s="20" t="s">
        <v>727</v>
      </c>
      <c r="D35">
        <v>34</v>
      </c>
      <c r="E35">
        <v>21.36</v>
      </c>
      <c r="F35">
        <v>0.1</v>
      </c>
      <c r="G35">
        <v>0.46</v>
      </c>
      <c r="H35">
        <v>1.08</v>
      </c>
      <c r="I35">
        <f t="shared" si="0"/>
        <v>0</v>
      </c>
    </row>
    <row r="36" spans="1:9" x14ac:dyDescent="0.2">
      <c r="A36">
        <v>35</v>
      </c>
      <c r="B36" s="20" t="s">
        <v>728</v>
      </c>
      <c r="D36">
        <v>35</v>
      </c>
      <c r="E36">
        <v>21.36</v>
      </c>
      <c r="F36">
        <v>0.08</v>
      </c>
      <c r="G36">
        <v>0.39</v>
      </c>
      <c r="H36">
        <v>1.08</v>
      </c>
      <c r="I36">
        <f t="shared" si="0"/>
        <v>0</v>
      </c>
    </row>
    <row r="37" spans="1:9" x14ac:dyDescent="0.2">
      <c r="A37">
        <v>36</v>
      </c>
      <c r="B37" s="20" t="s">
        <v>729</v>
      </c>
      <c r="D37">
        <v>36</v>
      </c>
      <c r="E37">
        <v>20.92</v>
      </c>
      <c r="F37">
        <v>0.22</v>
      </c>
      <c r="G37">
        <v>1.04</v>
      </c>
      <c r="H37">
        <v>1.06</v>
      </c>
      <c r="I37">
        <f t="shared" si="0"/>
        <v>1</v>
      </c>
    </row>
    <row r="38" spans="1:9" x14ac:dyDescent="0.2">
      <c r="A38">
        <v>37</v>
      </c>
      <c r="B38" s="20" t="s">
        <v>730</v>
      </c>
      <c r="D38">
        <v>37</v>
      </c>
      <c r="E38">
        <v>21.33</v>
      </c>
      <c r="F38">
        <v>0.11</v>
      </c>
      <c r="G38">
        <v>0.51</v>
      </c>
      <c r="H38">
        <v>1.08</v>
      </c>
      <c r="I38">
        <f t="shared" si="0"/>
        <v>0</v>
      </c>
    </row>
    <row r="39" spans="1:9" x14ac:dyDescent="0.2">
      <c r="A39">
        <v>38</v>
      </c>
      <c r="B39" s="20" t="s">
        <v>731</v>
      </c>
      <c r="D39">
        <v>38</v>
      </c>
      <c r="E39">
        <v>21.55</v>
      </c>
      <c r="F39">
        <v>0.19</v>
      </c>
      <c r="G39">
        <v>0.86</v>
      </c>
      <c r="H39">
        <v>1.0900000000000001</v>
      </c>
      <c r="I39">
        <f t="shared" si="0"/>
        <v>1</v>
      </c>
    </row>
    <row r="40" spans="1:9" x14ac:dyDescent="0.2">
      <c r="A40">
        <v>39</v>
      </c>
      <c r="B40" s="20" t="s">
        <v>732</v>
      </c>
      <c r="D40">
        <v>39</v>
      </c>
      <c r="E40">
        <v>22.42</v>
      </c>
      <c r="F40">
        <v>0.11</v>
      </c>
      <c r="G40">
        <v>0.49</v>
      </c>
      <c r="H40">
        <v>1.1299999999999999</v>
      </c>
      <c r="I40">
        <f t="shared" si="0"/>
        <v>0</v>
      </c>
    </row>
    <row r="41" spans="1:9" x14ac:dyDescent="0.2">
      <c r="A41">
        <v>40</v>
      </c>
      <c r="B41" s="20" t="s">
        <v>733</v>
      </c>
      <c r="D41">
        <v>40</v>
      </c>
      <c r="E41">
        <v>22.3</v>
      </c>
      <c r="F41">
        <v>0.14000000000000001</v>
      </c>
      <c r="G41">
        <v>0.64</v>
      </c>
      <c r="H41">
        <v>1.1299999999999999</v>
      </c>
      <c r="I41">
        <f t="shared" si="0"/>
        <v>1</v>
      </c>
    </row>
    <row r="42" spans="1:9" x14ac:dyDescent="0.2">
      <c r="A42">
        <v>41</v>
      </c>
      <c r="B42" s="20" t="s">
        <v>734</v>
      </c>
      <c r="D42">
        <v>41</v>
      </c>
      <c r="E42">
        <v>21.89</v>
      </c>
      <c r="F42">
        <v>0.03</v>
      </c>
      <c r="G42">
        <v>0.14000000000000001</v>
      </c>
      <c r="H42">
        <v>1.1100000000000001</v>
      </c>
      <c r="I42">
        <f t="shared" si="0"/>
        <v>0</v>
      </c>
    </row>
    <row r="43" spans="1:9" x14ac:dyDescent="0.2">
      <c r="A43">
        <v>42</v>
      </c>
      <c r="B43" s="20" t="s">
        <v>735</v>
      </c>
      <c r="D43">
        <v>42</v>
      </c>
      <c r="E43">
        <v>21.99</v>
      </c>
      <c r="F43">
        <v>0.2</v>
      </c>
      <c r="G43">
        <v>0.91</v>
      </c>
      <c r="H43">
        <v>1.1100000000000001</v>
      </c>
      <c r="I43">
        <f t="shared" si="0"/>
        <v>1</v>
      </c>
    </row>
    <row r="44" spans="1:9" x14ac:dyDescent="0.2">
      <c r="A44">
        <v>43</v>
      </c>
      <c r="B44" s="20" t="s">
        <v>736</v>
      </c>
      <c r="D44">
        <v>43</v>
      </c>
      <c r="E44">
        <v>21.45</v>
      </c>
      <c r="F44">
        <v>0.09</v>
      </c>
      <c r="G44">
        <v>0.4</v>
      </c>
      <c r="H44">
        <v>1.08</v>
      </c>
      <c r="I44">
        <f t="shared" si="0"/>
        <v>0</v>
      </c>
    </row>
    <row r="45" spans="1:9" x14ac:dyDescent="0.2">
      <c r="A45">
        <v>44</v>
      </c>
      <c r="B45" s="20" t="s">
        <v>737</v>
      </c>
      <c r="D45">
        <v>44</v>
      </c>
      <c r="E45">
        <v>21.75</v>
      </c>
      <c r="F45">
        <v>0.1</v>
      </c>
      <c r="G45">
        <v>0.45</v>
      </c>
      <c r="H45">
        <v>1.1000000000000001</v>
      </c>
      <c r="I45">
        <f t="shared" si="0"/>
        <v>0</v>
      </c>
    </row>
    <row r="46" spans="1:9" x14ac:dyDescent="0.2">
      <c r="A46">
        <v>45</v>
      </c>
      <c r="B46" s="20" t="s">
        <v>738</v>
      </c>
      <c r="D46">
        <v>45</v>
      </c>
      <c r="E46">
        <v>21.28</v>
      </c>
      <c r="F46">
        <v>0.19</v>
      </c>
      <c r="G46">
        <v>0.88</v>
      </c>
      <c r="H46">
        <v>1.08</v>
      </c>
      <c r="I46">
        <f t="shared" si="0"/>
        <v>1</v>
      </c>
    </row>
    <row r="47" spans="1:9" x14ac:dyDescent="0.2">
      <c r="A47">
        <v>46</v>
      </c>
      <c r="B47" s="20" t="s">
        <v>739</v>
      </c>
      <c r="D47">
        <v>46</v>
      </c>
      <c r="E47">
        <v>21.16</v>
      </c>
      <c r="F47">
        <v>0.06</v>
      </c>
      <c r="G47">
        <v>0.3</v>
      </c>
      <c r="H47">
        <v>1.07</v>
      </c>
      <c r="I47">
        <f t="shared" si="0"/>
        <v>0</v>
      </c>
    </row>
    <row r="48" spans="1:9" x14ac:dyDescent="0.2">
      <c r="A48">
        <v>47</v>
      </c>
      <c r="B48" s="20" t="s">
        <v>740</v>
      </c>
      <c r="D48">
        <v>47</v>
      </c>
      <c r="E48">
        <v>20.11</v>
      </c>
      <c r="F48">
        <v>2.29</v>
      </c>
      <c r="G48">
        <v>11.38</v>
      </c>
      <c r="H48">
        <v>1.02</v>
      </c>
      <c r="I48">
        <f t="shared" si="0"/>
        <v>1</v>
      </c>
    </row>
    <row r="49" spans="1:9" x14ac:dyDescent="0.2">
      <c r="A49">
        <v>48</v>
      </c>
      <c r="B49" s="20" t="s">
        <v>741</v>
      </c>
      <c r="D49">
        <v>48</v>
      </c>
      <c r="E49">
        <v>21.55</v>
      </c>
      <c r="F49">
        <v>7.0000000000000007E-2</v>
      </c>
      <c r="G49">
        <v>0.32</v>
      </c>
      <c r="H49">
        <v>1.0900000000000001</v>
      </c>
      <c r="I49">
        <f t="shared" si="0"/>
        <v>0</v>
      </c>
    </row>
    <row r="50" spans="1:9" x14ac:dyDescent="0.2">
      <c r="A50">
        <v>49</v>
      </c>
      <c r="B50" s="20" t="s">
        <v>742</v>
      </c>
      <c r="D50">
        <v>49</v>
      </c>
      <c r="E50">
        <v>21.54</v>
      </c>
      <c r="F50">
        <v>0.03</v>
      </c>
      <c r="G50">
        <v>0.12</v>
      </c>
      <c r="H50">
        <v>1.0900000000000001</v>
      </c>
      <c r="I50">
        <f t="shared" si="0"/>
        <v>0</v>
      </c>
    </row>
    <row r="51" spans="1:9" x14ac:dyDescent="0.2">
      <c r="A51">
        <v>50</v>
      </c>
      <c r="B51" s="20" t="s">
        <v>743</v>
      </c>
      <c r="D51">
        <v>50</v>
      </c>
      <c r="E51">
        <v>21.57</v>
      </c>
      <c r="F51">
        <v>0.01</v>
      </c>
      <c r="G51">
        <v>0.04</v>
      </c>
      <c r="H51">
        <v>1.0900000000000001</v>
      </c>
      <c r="I51">
        <f t="shared" si="0"/>
        <v>0</v>
      </c>
    </row>
    <row r="52" spans="1:9" x14ac:dyDescent="0.2">
      <c r="A52">
        <v>51</v>
      </c>
      <c r="B52" s="20" t="s">
        <v>744</v>
      </c>
      <c r="D52">
        <v>51</v>
      </c>
      <c r="E52">
        <v>23</v>
      </c>
      <c r="F52">
        <v>0.14000000000000001</v>
      </c>
      <c r="G52">
        <v>0.6</v>
      </c>
      <c r="H52">
        <v>1.1599999999999999</v>
      </c>
      <c r="I52">
        <f t="shared" si="0"/>
        <v>1</v>
      </c>
    </row>
    <row r="53" spans="1:9" x14ac:dyDescent="0.2">
      <c r="A53">
        <v>52</v>
      </c>
      <c r="B53" s="20" t="s">
        <v>745</v>
      </c>
      <c r="D53">
        <v>52</v>
      </c>
      <c r="E53">
        <v>23.36</v>
      </c>
      <c r="F53">
        <v>0.23</v>
      </c>
      <c r="G53">
        <v>0.97</v>
      </c>
      <c r="H53">
        <v>1.18</v>
      </c>
      <c r="I53">
        <f t="shared" si="0"/>
        <v>1</v>
      </c>
    </row>
    <row r="54" spans="1:9" x14ac:dyDescent="0.2">
      <c r="A54">
        <v>53</v>
      </c>
      <c r="B54" s="20" t="s">
        <v>746</v>
      </c>
      <c r="D54">
        <v>53</v>
      </c>
      <c r="E54" s="30">
        <v>23.025618976666667</v>
      </c>
      <c r="F54" s="30">
        <v>5.5679654126284797E-2</v>
      </c>
      <c r="G54" s="30">
        <v>0.2418161013725996</v>
      </c>
      <c r="H54" s="30">
        <v>1.1640858936636334</v>
      </c>
      <c r="I54">
        <f t="shared" si="0"/>
        <v>0</v>
      </c>
    </row>
    <row r="55" spans="1:9" x14ac:dyDescent="0.2">
      <c r="A55">
        <v>54</v>
      </c>
      <c r="B55" s="20" t="s">
        <v>747</v>
      </c>
      <c r="D55">
        <v>54</v>
      </c>
      <c r="E55">
        <v>22.16</v>
      </c>
      <c r="F55">
        <v>0.7</v>
      </c>
      <c r="G55">
        <v>3.17</v>
      </c>
      <c r="H55">
        <v>1.1200000000000001</v>
      </c>
      <c r="I55">
        <f t="shared" si="0"/>
        <v>1</v>
      </c>
    </row>
    <row r="56" spans="1:9" x14ac:dyDescent="0.2">
      <c r="A56">
        <v>55</v>
      </c>
      <c r="B56" s="20" t="s">
        <v>748</v>
      </c>
      <c r="D56">
        <v>55</v>
      </c>
      <c r="E56">
        <v>23.16</v>
      </c>
      <c r="F56">
        <v>0.21</v>
      </c>
      <c r="G56">
        <v>0.9</v>
      </c>
      <c r="H56">
        <v>1.17</v>
      </c>
      <c r="I56">
        <f t="shared" si="0"/>
        <v>1</v>
      </c>
    </row>
    <row r="57" spans="1:9" x14ac:dyDescent="0.2">
      <c r="A57">
        <v>56</v>
      </c>
      <c r="B57" s="20" t="s">
        <v>749</v>
      </c>
      <c r="D57">
        <v>56</v>
      </c>
      <c r="E57">
        <v>21.52</v>
      </c>
      <c r="F57">
        <v>0.09</v>
      </c>
      <c r="G57">
        <v>0.43</v>
      </c>
      <c r="H57">
        <v>1.0900000000000001</v>
      </c>
      <c r="I57">
        <f t="shared" si="0"/>
        <v>0</v>
      </c>
    </row>
    <row r="58" spans="1:9" x14ac:dyDescent="0.2">
      <c r="A58">
        <v>57</v>
      </c>
      <c r="B58" s="20" t="s">
        <v>750</v>
      </c>
      <c r="D58">
        <v>57</v>
      </c>
      <c r="E58">
        <v>22.13</v>
      </c>
      <c r="F58">
        <v>0.06</v>
      </c>
      <c r="G58">
        <v>0.28999999999999998</v>
      </c>
      <c r="H58">
        <v>1.1200000000000001</v>
      </c>
      <c r="I58">
        <f t="shared" si="0"/>
        <v>0</v>
      </c>
    </row>
    <row r="59" spans="1:9" x14ac:dyDescent="0.2">
      <c r="A59">
        <v>58</v>
      </c>
      <c r="B59" s="20" t="s">
        <v>751</v>
      </c>
      <c r="D59">
        <v>58</v>
      </c>
      <c r="E59">
        <v>22.13</v>
      </c>
      <c r="F59">
        <v>0.16</v>
      </c>
      <c r="G59">
        <v>0.7</v>
      </c>
      <c r="H59">
        <v>1.1200000000000001</v>
      </c>
      <c r="I59">
        <f t="shared" si="0"/>
        <v>1</v>
      </c>
    </row>
    <row r="60" spans="1:9" x14ac:dyDescent="0.2">
      <c r="A60">
        <v>59</v>
      </c>
      <c r="B60" s="20" t="s">
        <v>752</v>
      </c>
      <c r="D60">
        <v>59</v>
      </c>
      <c r="E60">
        <v>21.86</v>
      </c>
      <c r="F60">
        <v>0.03</v>
      </c>
      <c r="G60">
        <v>0.12</v>
      </c>
      <c r="H60">
        <v>1.1100000000000001</v>
      </c>
      <c r="I60">
        <f t="shared" si="0"/>
        <v>0</v>
      </c>
    </row>
    <row r="61" spans="1:9" x14ac:dyDescent="0.2">
      <c r="A61">
        <v>60</v>
      </c>
      <c r="B61" s="20" t="s">
        <v>753</v>
      </c>
      <c r="D61">
        <v>60</v>
      </c>
      <c r="E61">
        <v>21.46</v>
      </c>
      <c r="F61">
        <v>0.08</v>
      </c>
      <c r="G61">
        <v>0.37</v>
      </c>
      <c r="H61">
        <v>1.08</v>
      </c>
      <c r="I61">
        <f t="shared" si="0"/>
        <v>0</v>
      </c>
    </row>
    <row r="62" spans="1:9" x14ac:dyDescent="0.2">
      <c r="A62">
        <v>61</v>
      </c>
      <c r="B62" s="20" t="s">
        <v>754</v>
      </c>
      <c r="D62">
        <v>61</v>
      </c>
      <c r="E62">
        <v>21.48</v>
      </c>
      <c r="F62">
        <v>0.12</v>
      </c>
      <c r="G62">
        <v>0.55000000000000004</v>
      </c>
      <c r="H62">
        <v>1.0900000000000001</v>
      </c>
      <c r="I62">
        <f t="shared" si="0"/>
        <v>0</v>
      </c>
    </row>
    <row r="63" spans="1:9" x14ac:dyDescent="0.2">
      <c r="A63">
        <v>62</v>
      </c>
      <c r="B63" s="20" t="s">
        <v>755</v>
      </c>
      <c r="D63">
        <v>62</v>
      </c>
      <c r="E63">
        <v>22.64</v>
      </c>
      <c r="F63">
        <v>0.28999999999999998</v>
      </c>
      <c r="G63">
        <v>1.27</v>
      </c>
      <c r="H63">
        <v>1.1399999999999999</v>
      </c>
      <c r="I63">
        <f t="shared" si="0"/>
        <v>1</v>
      </c>
    </row>
    <row r="64" spans="1:9" x14ac:dyDescent="0.2">
      <c r="A64">
        <v>63</v>
      </c>
      <c r="B64" s="20" t="s">
        <v>756</v>
      </c>
      <c r="D64">
        <v>63</v>
      </c>
      <c r="E64">
        <v>21.78</v>
      </c>
      <c r="F64">
        <v>0.13</v>
      </c>
      <c r="G64">
        <v>0.61</v>
      </c>
      <c r="H64">
        <v>1.1000000000000001</v>
      </c>
      <c r="I64">
        <f t="shared" si="0"/>
        <v>0</v>
      </c>
    </row>
    <row r="65" spans="1:9" x14ac:dyDescent="0.2">
      <c r="A65">
        <v>64</v>
      </c>
      <c r="B65" s="20" t="s">
        <v>757</v>
      </c>
      <c r="D65">
        <v>64</v>
      </c>
      <c r="E65">
        <v>21.9</v>
      </c>
      <c r="F65">
        <v>0.13</v>
      </c>
      <c r="G65">
        <v>0.57999999999999996</v>
      </c>
      <c r="H65">
        <v>1.1100000000000001</v>
      </c>
      <c r="I65">
        <f t="shared" si="0"/>
        <v>0</v>
      </c>
    </row>
    <row r="66" spans="1:9" x14ac:dyDescent="0.2">
      <c r="A66">
        <v>65</v>
      </c>
      <c r="B66" s="20" t="s">
        <v>758</v>
      </c>
      <c r="D66">
        <v>65</v>
      </c>
      <c r="E66">
        <v>21.52</v>
      </c>
      <c r="F66">
        <v>0.06</v>
      </c>
      <c r="G66">
        <v>0.26</v>
      </c>
      <c r="H66">
        <v>1.0900000000000001</v>
      </c>
      <c r="I66">
        <f t="shared" si="0"/>
        <v>0</v>
      </c>
    </row>
    <row r="67" spans="1:9" x14ac:dyDescent="0.2">
      <c r="A67">
        <v>66</v>
      </c>
      <c r="B67" s="20" t="s">
        <v>759</v>
      </c>
      <c r="D67">
        <v>66</v>
      </c>
      <c r="E67">
        <v>21.8</v>
      </c>
      <c r="F67">
        <v>0.22</v>
      </c>
      <c r="G67">
        <v>1.02</v>
      </c>
      <c r="H67">
        <v>1.1000000000000001</v>
      </c>
      <c r="I67">
        <f t="shared" ref="I67:I129" si="5">IF(F67&gt;0.13,1,0)</f>
        <v>1</v>
      </c>
    </row>
    <row r="68" spans="1:9" x14ac:dyDescent="0.2">
      <c r="A68">
        <v>67</v>
      </c>
      <c r="B68" s="20" t="s">
        <v>760</v>
      </c>
      <c r="D68">
        <v>67</v>
      </c>
      <c r="E68">
        <v>21.8</v>
      </c>
      <c r="F68">
        <v>0.09</v>
      </c>
      <c r="G68">
        <v>0.43</v>
      </c>
      <c r="H68">
        <v>1.1000000000000001</v>
      </c>
      <c r="I68">
        <f t="shared" si="5"/>
        <v>0</v>
      </c>
    </row>
    <row r="69" spans="1:9" x14ac:dyDescent="0.2">
      <c r="A69">
        <v>68</v>
      </c>
      <c r="B69" s="20" t="s">
        <v>761</v>
      </c>
      <c r="D69">
        <v>68</v>
      </c>
      <c r="E69">
        <v>21.49</v>
      </c>
      <c r="F69">
        <v>0.08</v>
      </c>
      <c r="G69">
        <v>0.39</v>
      </c>
      <c r="H69">
        <v>1.0900000000000001</v>
      </c>
      <c r="I69">
        <f t="shared" si="5"/>
        <v>0</v>
      </c>
    </row>
    <row r="70" spans="1:9" x14ac:dyDescent="0.2">
      <c r="A70">
        <v>69</v>
      </c>
      <c r="B70" s="20" t="s">
        <v>762</v>
      </c>
      <c r="D70">
        <v>69</v>
      </c>
      <c r="E70">
        <v>21.45</v>
      </c>
      <c r="F70">
        <v>0.06</v>
      </c>
      <c r="G70">
        <v>0.28000000000000003</v>
      </c>
      <c r="H70">
        <v>1.08</v>
      </c>
      <c r="I70">
        <f t="shared" si="5"/>
        <v>0</v>
      </c>
    </row>
    <row r="71" spans="1:9" x14ac:dyDescent="0.2">
      <c r="A71">
        <v>70</v>
      </c>
      <c r="B71" s="20" t="s">
        <v>763</v>
      </c>
      <c r="D71">
        <v>70</v>
      </c>
      <c r="E71">
        <v>21.53</v>
      </c>
      <c r="F71">
        <v>0.02</v>
      </c>
      <c r="G71">
        <v>0.08</v>
      </c>
      <c r="H71">
        <v>1.0900000000000001</v>
      </c>
      <c r="I71">
        <f t="shared" si="5"/>
        <v>0</v>
      </c>
    </row>
    <row r="72" spans="1:9" x14ac:dyDescent="0.2">
      <c r="A72">
        <v>71</v>
      </c>
      <c r="B72" s="20" t="s">
        <v>764</v>
      </c>
      <c r="D72">
        <v>71</v>
      </c>
      <c r="E72">
        <v>21.77</v>
      </c>
      <c r="F72">
        <v>0.05</v>
      </c>
      <c r="G72">
        <v>0.25</v>
      </c>
      <c r="H72">
        <v>1.1000000000000001</v>
      </c>
      <c r="I72">
        <f t="shared" si="5"/>
        <v>0</v>
      </c>
    </row>
    <row r="73" spans="1:9" x14ac:dyDescent="0.2">
      <c r="A73">
        <v>72</v>
      </c>
      <c r="B73" s="20" t="s">
        <v>765</v>
      </c>
      <c r="C73" t="s">
        <v>1484</v>
      </c>
      <c r="D73">
        <v>72</v>
      </c>
      <c r="E73">
        <v>23.51</v>
      </c>
      <c r="F73">
        <v>0.37</v>
      </c>
      <c r="G73">
        <v>1.56</v>
      </c>
      <c r="H73">
        <v>1.19</v>
      </c>
      <c r="I73">
        <f t="shared" si="5"/>
        <v>1</v>
      </c>
    </row>
    <row r="74" spans="1:9" x14ac:dyDescent="0.2">
      <c r="A74">
        <v>73</v>
      </c>
      <c r="B74" s="20" t="s">
        <v>766</v>
      </c>
      <c r="D74">
        <v>73</v>
      </c>
      <c r="E74">
        <v>22.72</v>
      </c>
      <c r="F74">
        <v>0.08</v>
      </c>
      <c r="G74">
        <v>0.37</v>
      </c>
      <c r="H74">
        <v>1.1499999999999999</v>
      </c>
      <c r="I74">
        <f t="shared" si="5"/>
        <v>0</v>
      </c>
    </row>
    <row r="75" spans="1:9" x14ac:dyDescent="0.2">
      <c r="A75">
        <v>74</v>
      </c>
      <c r="B75" s="20" t="s">
        <v>767</v>
      </c>
      <c r="D75">
        <v>74</v>
      </c>
      <c r="E75">
        <v>24.82</v>
      </c>
      <c r="F75">
        <v>0.01</v>
      </c>
      <c r="G75">
        <v>0.05</v>
      </c>
      <c r="H75">
        <v>1.25</v>
      </c>
      <c r="I75">
        <f t="shared" si="5"/>
        <v>0</v>
      </c>
    </row>
    <row r="76" spans="1:9" x14ac:dyDescent="0.2">
      <c r="A76">
        <v>75</v>
      </c>
      <c r="B76" s="20" t="s">
        <v>768</v>
      </c>
      <c r="D76">
        <v>75</v>
      </c>
      <c r="E76">
        <v>22.17</v>
      </c>
      <c r="F76">
        <v>0.01</v>
      </c>
      <c r="G76">
        <v>0.05</v>
      </c>
      <c r="H76">
        <v>1.1200000000000001</v>
      </c>
      <c r="I76">
        <f t="shared" si="5"/>
        <v>0</v>
      </c>
    </row>
    <row r="77" spans="1:9" x14ac:dyDescent="0.2">
      <c r="A77">
        <v>76</v>
      </c>
      <c r="B77" s="20" t="s">
        <v>769</v>
      </c>
      <c r="D77">
        <v>76</v>
      </c>
      <c r="E77">
        <v>23.73</v>
      </c>
      <c r="F77">
        <v>0.19</v>
      </c>
      <c r="G77">
        <v>0.8</v>
      </c>
      <c r="H77">
        <v>1.2</v>
      </c>
      <c r="I77">
        <f t="shared" si="5"/>
        <v>1</v>
      </c>
    </row>
    <row r="78" spans="1:9" x14ac:dyDescent="0.2">
      <c r="A78">
        <v>77</v>
      </c>
      <c r="B78" s="20" t="s">
        <v>770</v>
      </c>
      <c r="D78">
        <v>77</v>
      </c>
      <c r="E78">
        <v>21.72</v>
      </c>
      <c r="F78">
        <v>0.24</v>
      </c>
      <c r="G78">
        <v>1.1100000000000001</v>
      </c>
      <c r="H78">
        <v>1.1000000000000001</v>
      </c>
      <c r="I78">
        <f t="shared" si="5"/>
        <v>1</v>
      </c>
    </row>
    <row r="79" spans="1:9" x14ac:dyDescent="0.2">
      <c r="A79">
        <v>78</v>
      </c>
      <c r="B79" s="20" t="s">
        <v>771</v>
      </c>
      <c r="C79" t="s">
        <v>1484</v>
      </c>
      <c r="D79">
        <v>78</v>
      </c>
      <c r="E79">
        <v>22.9</v>
      </c>
      <c r="F79">
        <v>0.04</v>
      </c>
      <c r="G79">
        <v>0.19</v>
      </c>
      <c r="H79">
        <v>1.1599999999999999</v>
      </c>
      <c r="I79">
        <f t="shared" si="5"/>
        <v>0</v>
      </c>
    </row>
    <row r="80" spans="1:9" x14ac:dyDescent="0.2">
      <c r="A80">
        <v>79</v>
      </c>
      <c r="B80" s="20" t="s">
        <v>772</v>
      </c>
      <c r="D80">
        <v>79</v>
      </c>
      <c r="E80">
        <v>22.01</v>
      </c>
      <c r="F80">
        <v>0.13</v>
      </c>
      <c r="G80">
        <v>0.59</v>
      </c>
      <c r="H80">
        <v>1.1100000000000001</v>
      </c>
      <c r="I80">
        <f t="shared" si="5"/>
        <v>0</v>
      </c>
    </row>
    <row r="81" spans="1:9" x14ac:dyDescent="0.2">
      <c r="A81">
        <v>80</v>
      </c>
      <c r="B81" s="20" t="s">
        <v>773</v>
      </c>
      <c r="D81">
        <v>80</v>
      </c>
      <c r="E81">
        <v>21.48</v>
      </c>
      <c r="F81">
        <v>0.13</v>
      </c>
      <c r="G81">
        <v>0.6</v>
      </c>
      <c r="H81">
        <v>1.0900000000000001</v>
      </c>
      <c r="I81">
        <f t="shared" si="5"/>
        <v>0</v>
      </c>
    </row>
    <row r="82" spans="1:9" x14ac:dyDescent="0.2">
      <c r="A82">
        <v>81</v>
      </c>
      <c r="B82" s="20" t="s">
        <v>774</v>
      </c>
      <c r="D82">
        <v>81</v>
      </c>
      <c r="E82">
        <v>22.42</v>
      </c>
      <c r="F82">
        <v>0.75</v>
      </c>
      <c r="G82">
        <v>3.33</v>
      </c>
      <c r="H82">
        <v>1.1299999999999999</v>
      </c>
      <c r="I82">
        <f t="shared" si="5"/>
        <v>1</v>
      </c>
    </row>
    <row r="83" spans="1:9" x14ac:dyDescent="0.2">
      <c r="A83">
        <v>82</v>
      </c>
      <c r="B83" s="20" t="s">
        <v>775</v>
      </c>
      <c r="D83">
        <v>82</v>
      </c>
      <c r="E83">
        <v>22.8</v>
      </c>
      <c r="F83">
        <v>0.02</v>
      </c>
      <c r="G83">
        <v>7.0000000000000007E-2</v>
      </c>
      <c r="H83">
        <v>1.1499999999999999</v>
      </c>
      <c r="I83">
        <f t="shared" si="5"/>
        <v>0</v>
      </c>
    </row>
    <row r="84" spans="1:9" x14ac:dyDescent="0.2">
      <c r="A84">
        <v>83</v>
      </c>
      <c r="B84" s="20" t="s">
        <v>776</v>
      </c>
      <c r="D84">
        <v>83</v>
      </c>
      <c r="E84">
        <v>22.67</v>
      </c>
      <c r="F84">
        <v>7.0000000000000007E-2</v>
      </c>
      <c r="G84">
        <v>0.33</v>
      </c>
      <c r="H84">
        <v>1.1499999999999999</v>
      </c>
      <c r="I84">
        <f t="shared" si="5"/>
        <v>0</v>
      </c>
    </row>
    <row r="85" spans="1:9" x14ac:dyDescent="0.2">
      <c r="A85">
        <v>84</v>
      </c>
      <c r="B85" s="20" t="s">
        <v>777</v>
      </c>
      <c r="D85">
        <v>84</v>
      </c>
      <c r="E85">
        <v>21.6</v>
      </c>
      <c r="F85">
        <v>0.14000000000000001</v>
      </c>
      <c r="G85">
        <v>0.64</v>
      </c>
      <c r="H85">
        <v>1.0900000000000001</v>
      </c>
      <c r="I85">
        <f t="shared" si="5"/>
        <v>1</v>
      </c>
    </row>
    <row r="86" spans="1:9" x14ac:dyDescent="0.2">
      <c r="A86">
        <v>85</v>
      </c>
      <c r="B86" s="20" t="s">
        <v>778</v>
      </c>
      <c r="D86">
        <v>85</v>
      </c>
      <c r="E86">
        <v>22.49</v>
      </c>
      <c r="F86">
        <v>0.04</v>
      </c>
      <c r="G86">
        <v>0.2</v>
      </c>
      <c r="H86">
        <v>1.1399999999999999</v>
      </c>
      <c r="I86">
        <f t="shared" si="5"/>
        <v>0</v>
      </c>
    </row>
    <row r="87" spans="1:9" x14ac:dyDescent="0.2">
      <c r="A87">
        <v>86</v>
      </c>
      <c r="B87" s="20" t="s">
        <v>779</v>
      </c>
      <c r="D87">
        <v>86</v>
      </c>
      <c r="E87">
        <v>22.75</v>
      </c>
      <c r="F87">
        <v>0.04</v>
      </c>
      <c r="G87">
        <v>0.16</v>
      </c>
      <c r="H87">
        <v>1.1499999999999999</v>
      </c>
      <c r="I87">
        <f t="shared" si="5"/>
        <v>0</v>
      </c>
    </row>
    <row r="88" spans="1:9" x14ac:dyDescent="0.2">
      <c r="A88">
        <v>87</v>
      </c>
      <c r="B88" s="20" t="s">
        <v>780</v>
      </c>
      <c r="D88">
        <v>87</v>
      </c>
      <c r="E88">
        <v>22.28</v>
      </c>
      <c r="F88">
        <v>0.04</v>
      </c>
      <c r="G88">
        <v>0.2</v>
      </c>
      <c r="H88">
        <v>1.1299999999999999</v>
      </c>
      <c r="I88">
        <f t="shared" si="5"/>
        <v>0</v>
      </c>
    </row>
    <row r="89" spans="1:9" x14ac:dyDescent="0.2">
      <c r="A89">
        <v>88</v>
      </c>
      <c r="B89" s="20" t="s">
        <v>781</v>
      </c>
      <c r="D89">
        <v>88</v>
      </c>
      <c r="E89">
        <v>20.97</v>
      </c>
      <c r="F89">
        <v>0.05</v>
      </c>
      <c r="G89">
        <v>0.25</v>
      </c>
      <c r="H89">
        <v>1.06</v>
      </c>
      <c r="I89">
        <f t="shared" si="5"/>
        <v>0</v>
      </c>
    </row>
    <row r="90" spans="1:9" x14ac:dyDescent="0.2">
      <c r="A90">
        <v>89</v>
      </c>
      <c r="B90" s="20" t="s">
        <v>782</v>
      </c>
      <c r="D90">
        <v>89</v>
      </c>
      <c r="E90">
        <v>21.87</v>
      </c>
      <c r="F90">
        <v>0.15</v>
      </c>
      <c r="G90">
        <v>0.68</v>
      </c>
      <c r="H90">
        <v>1.1100000000000001</v>
      </c>
      <c r="I90">
        <f t="shared" si="5"/>
        <v>1</v>
      </c>
    </row>
    <row r="91" spans="1:9" x14ac:dyDescent="0.2">
      <c r="A91">
        <v>90</v>
      </c>
      <c r="B91" s="20" t="s">
        <v>783</v>
      </c>
      <c r="D91">
        <v>90</v>
      </c>
      <c r="E91">
        <v>22.78</v>
      </c>
      <c r="F91">
        <v>0.55000000000000004</v>
      </c>
      <c r="G91">
        <v>2.41</v>
      </c>
      <c r="H91">
        <v>1.1499999999999999</v>
      </c>
      <c r="I91">
        <f t="shared" si="5"/>
        <v>1</v>
      </c>
    </row>
    <row r="92" spans="1:9" x14ac:dyDescent="0.2">
      <c r="A92">
        <v>91</v>
      </c>
      <c r="B92" s="20" t="s">
        <v>784</v>
      </c>
      <c r="D92">
        <v>91</v>
      </c>
      <c r="E92">
        <v>21.82</v>
      </c>
      <c r="F92">
        <v>0.12</v>
      </c>
      <c r="G92">
        <v>0.55000000000000004</v>
      </c>
      <c r="H92">
        <v>1.1000000000000001</v>
      </c>
      <c r="I92">
        <f t="shared" si="5"/>
        <v>0</v>
      </c>
    </row>
    <row r="93" spans="1:9" x14ac:dyDescent="0.2">
      <c r="A93">
        <v>92</v>
      </c>
      <c r="B93" s="20" t="s">
        <v>785</v>
      </c>
      <c r="D93">
        <v>92</v>
      </c>
      <c r="E93">
        <v>21.82</v>
      </c>
      <c r="F93">
        <v>0.38</v>
      </c>
      <c r="G93">
        <v>1.74</v>
      </c>
      <c r="H93">
        <v>1.1000000000000001</v>
      </c>
      <c r="I93">
        <f t="shared" si="5"/>
        <v>1</v>
      </c>
    </row>
    <row r="94" spans="1:9" x14ac:dyDescent="0.2">
      <c r="A94">
        <v>93</v>
      </c>
      <c r="B94" s="20" t="s">
        <v>786</v>
      </c>
      <c r="D94">
        <v>93</v>
      </c>
      <c r="E94">
        <v>21.43</v>
      </c>
      <c r="F94">
        <v>0.16</v>
      </c>
      <c r="G94">
        <v>0.73</v>
      </c>
      <c r="H94">
        <v>1.08</v>
      </c>
      <c r="I94">
        <f t="shared" si="5"/>
        <v>1</v>
      </c>
    </row>
    <row r="95" spans="1:9" x14ac:dyDescent="0.2">
      <c r="A95">
        <v>94</v>
      </c>
      <c r="B95" s="20" t="s">
        <v>787</v>
      </c>
      <c r="C95" t="s">
        <v>1484</v>
      </c>
      <c r="D95">
        <v>94</v>
      </c>
      <c r="E95">
        <v>22.23</v>
      </c>
      <c r="F95">
        <v>0.03</v>
      </c>
      <c r="G95">
        <v>0.15</v>
      </c>
      <c r="H95">
        <v>1.1200000000000001</v>
      </c>
      <c r="I95">
        <f t="shared" si="5"/>
        <v>0</v>
      </c>
    </row>
    <row r="96" spans="1:9" x14ac:dyDescent="0.2">
      <c r="A96">
        <v>95</v>
      </c>
      <c r="B96" s="20" t="s">
        <v>788</v>
      </c>
      <c r="D96">
        <v>95</v>
      </c>
      <c r="E96">
        <v>21.51</v>
      </c>
      <c r="F96">
        <v>0.08</v>
      </c>
      <c r="G96">
        <v>0.35</v>
      </c>
      <c r="H96">
        <v>1.0900000000000001</v>
      </c>
      <c r="I96">
        <f t="shared" si="5"/>
        <v>0</v>
      </c>
    </row>
    <row r="97" spans="1:9" x14ac:dyDescent="0.2">
      <c r="A97">
        <v>96</v>
      </c>
      <c r="B97" s="20" t="s">
        <v>789</v>
      </c>
      <c r="D97">
        <v>96</v>
      </c>
      <c r="E97">
        <v>21.44</v>
      </c>
      <c r="F97">
        <v>0.02</v>
      </c>
      <c r="G97">
        <v>0.08</v>
      </c>
      <c r="H97">
        <v>1.08</v>
      </c>
      <c r="I97">
        <f t="shared" si="5"/>
        <v>0</v>
      </c>
    </row>
    <row r="98" spans="1:9" x14ac:dyDescent="0.2">
      <c r="A98">
        <v>97</v>
      </c>
      <c r="B98" s="20" t="s">
        <v>790</v>
      </c>
      <c r="D98">
        <v>97</v>
      </c>
      <c r="E98">
        <v>22.17</v>
      </c>
      <c r="F98">
        <v>0.14000000000000001</v>
      </c>
      <c r="G98">
        <v>0.65</v>
      </c>
      <c r="H98">
        <v>1.1200000000000001</v>
      </c>
      <c r="I98">
        <f t="shared" si="5"/>
        <v>1</v>
      </c>
    </row>
    <row r="99" spans="1:9" x14ac:dyDescent="0.2">
      <c r="A99">
        <v>98</v>
      </c>
      <c r="B99" s="20" t="s">
        <v>791</v>
      </c>
      <c r="D99">
        <v>98</v>
      </c>
      <c r="E99">
        <v>22.17</v>
      </c>
      <c r="F99">
        <v>0.11</v>
      </c>
      <c r="G99">
        <v>0.49</v>
      </c>
      <c r="H99">
        <v>1.1200000000000001</v>
      </c>
      <c r="I99">
        <f t="shared" si="5"/>
        <v>0</v>
      </c>
    </row>
    <row r="100" spans="1:9" x14ac:dyDescent="0.2">
      <c r="A100">
        <v>99</v>
      </c>
      <c r="B100" s="20" t="s">
        <v>792</v>
      </c>
      <c r="D100">
        <v>99</v>
      </c>
      <c r="E100">
        <v>22.03</v>
      </c>
      <c r="F100">
        <v>0.08</v>
      </c>
      <c r="G100">
        <v>0.37</v>
      </c>
      <c r="H100">
        <v>1.1100000000000001</v>
      </c>
      <c r="I100">
        <f t="shared" si="5"/>
        <v>0</v>
      </c>
    </row>
    <row r="101" spans="1:9" x14ac:dyDescent="0.2">
      <c r="A101">
        <v>100</v>
      </c>
      <c r="B101" s="20" t="s">
        <v>793</v>
      </c>
      <c r="C101" t="s">
        <v>1484</v>
      </c>
      <c r="D101">
        <v>100</v>
      </c>
      <c r="E101">
        <v>22</v>
      </c>
      <c r="F101">
        <v>7.0000000000000007E-2</v>
      </c>
      <c r="G101">
        <v>0.3</v>
      </c>
      <c r="H101">
        <v>1.1100000000000001</v>
      </c>
      <c r="I101">
        <f t="shared" si="5"/>
        <v>0</v>
      </c>
    </row>
    <row r="102" spans="1:9" x14ac:dyDescent="0.2">
      <c r="A102">
        <v>101</v>
      </c>
      <c r="B102" s="20" t="s">
        <v>794</v>
      </c>
      <c r="D102">
        <v>101</v>
      </c>
      <c r="E102" s="30">
        <v>21.823788143333331</v>
      </c>
      <c r="F102" s="30">
        <v>0.12330197820280862</v>
      </c>
      <c r="G102" s="30">
        <v>0.56498888915614109</v>
      </c>
      <c r="H102" s="30">
        <v>1.1033259930906638</v>
      </c>
      <c r="I102">
        <f t="shared" si="5"/>
        <v>0</v>
      </c>
    </row>
    <row r="103" spans="1:9" x14ac:dyDescent="0.2">
      <c r="A103">
        <v>102</v>
      </c>
      <c r="B103" s="20" t="s">
        <v>795</v>
      </c>
      <c r="D103">
        <v>102</v>
      </c>
      <c r="E103">
        <v>21.5</v>
      </c>
      <c r="F103">
        <v>0.09</v>
      </c>
      <c r="G103">
        <v>0.44</v>
      </c>
      <c r="H103">
        <v>1.0900000000000001</v>
      </c>
      <c r="I103">
        <f t="shared" si="5"/>
        <v>0</v>
      </c>
    </row>
    <row r="104" spans="1:9" x14ac:dyDescent="0.2">
      <c r="A104">
        <v>103</v>
      </c>
      <c r="B104" s="20" t="s">
        <v>796</v>
      </c>
      <c r="D104">
        <v>103</v>
      </c>
      <c r="E104">
        <v>21.74</v>
      </c>
      <c r="F104">
        <v>7.0000000000000007E-2</v>
      </c>
      <c r="G104">
        <v>0.32</v>
      </c>
      <c r="H104">
        <v>1.1000000000000001</v>
      </c>
      <c r="I104">
        <f t="shared" si="5"/>
        <v>0</v>
      </c>
    </row>
    <row r="105" spans="1:9" x14ac:dyDescent="0.2">
      <c r="A105">
        <v>104</v>
      </c>
      <c r="B105" s="20" t="s">
        <v>797</v>
      </c>
      <c r="C105" t="s">
        <v>1484</v>
      </c>
      <c r="D105">
        <v>104</v>
      </c>
      <c r="E105">
        <v>23.57</v>
      </c>
      <c r="F105">
        <v>0.05</v>
      </c>
      <c r="G105">
        <v>0.21</v>
      </c>
      <c r="H105">
        <v>1.19</v>
      </c>
      <c r="I105">
        <f t="shared" si="5"/>
        <v>0</v>
      </c>
    </row>
    <row r="106" spans="1:9" x14ac:dyDescent="0.2">
      <c r="A106">
        <v>105</v>
      </c>
      <c r="B106" s="20" t="s">
        <v>798</v>
      </c>
      <c r="D106">
        <v>105</v>
      </c>
      <c r="E106">
        <v>22.88</v>
      </c>
      <c r="F106">
        <v>0.1</v>
      </c>
      <c r="G106">
        <v>0.44</v>
      </c>
      <c r="H106">
        <v>1.1599999999999999</v>
      </c>
      <c r="I106">
        <f t="shared" si="5"/>
        <v>0</v>
      </c>
    </row>
    <row r="107" spans="1:9" x14ac:dyDescent="0.2">
      <c r="A107">
        <v>106</v>
      </c>
      <c r="B107" s="20" t="s">
        <v>799</v>
      </c>
      <c r="D107">
        <v>106</v>
      </c>
      <c r="E107">
        <v>22.21</v>
      </c>
      <c r="F107">
        <v>7.0000000000000007E-2</v>
      </c>
      <c r="G107">
        <v>0.31</v>
      </c>
      <c r="H107">
        <v>1.1200000000000001</v>
      </c>
      <c r="I107">
        <f t="shared" si="5"/>
        <v>0</v>
      </c>
    </row>
    <row r="108" spans="1:9" x14ac:dyDescent="0.2">
      <c r="A108">
        <v>107</v>
      </c>
      <c r="B108" s="20" t="s">
        <v>800</v>
      </c>
      <c r="D108">
        <v>107</v>
      </c>
      <c r="E108">
        <v>22.26</v>
      </c>
      <c r="F108">
        <v>0.06</v>
      </c>
      <c r="G108">
        <v>0.26</v>
      </c>
      <c r="H108">
        <v>1.1299999999999999</v>
      </c>
      <c r="I108">
        <f t="shared" si="5"/>
        <v>0</v>
      </c>
    </row>
    <row r="109" spans="1:9" x14ac:dyDescent="0.2">
      <c r="A109">
        <v>108</v>
      </c>
      <c r="B109" s="20" t="s">
        <v>801</v>
      </c>
      <c r="C109" t="s">
        <v>1484</v>
      </c>
      <c r="D109">
        <v>108</v>
      </c>
      <c r="E109">
        <v>25.79</v>
      </c>
      <c r="F109">
        <v>0.11</v>
      </c>
      <c r="G109">
        <v>0.42</v>
      </c>
      <c r="H109">
        <v>1.3</v>
      </c>
      <c r="I109">
        <f t="shared" si="5"/>
        <v>0</v>
      </c>
    </row>
    <row r="110" spans="1:9" x14ac:dyDescent="0.2">
      <c r="A110">
        <v>109</v>
      </c>
      <c r="B110" s="20" t="s">
        <v>802</v>
      </c>
      <c r="D110">
        <v>109</v>
      </c>
      <c r="E110">
        <v>21.22</v>
      </c>
      <c r="F110">
        <v>0.33</v>
      </c>
      <c r="G110">
        <v>1.54</v>
      </c>
      <c r="H110">
        <v>1.07</v>
      </c>
      <c r="I110">
        <f t="shared" si="5"/>
        <v>1</v>
      </c>
    </row>
    <row r="111" spans="1:9" x14ac:dyDescent="0.2">
      <c r="A111">
        <v>110</v>
      </c>
      <c r="B111" s="20" t="s">
        <v>803</v>
      </c>
      <c r="D111">
        <v>110</v>
      </c>
      <c r="E111">
        <v>21.17</v>
      </c>
      <c r="F111">
        <v>0.13</v>
      </c>
      <c r="G111">
        <v>0.59</v>
      </c>
      <c r="H111">
        <v>1.07</v>
      </c>
      <c r="I111">
        <f t="shared" si="5"/>
        <v>0</v>
      </c>
    </row>
    <row r="112" spans="1:9" x14ac:dyDescent="0.2">
      <c r="A112">
        <v>111</v>
      </c>
      <c r="B112" s="20" t="s">
        <v>804</v>
      </c>
      <c r="D112">
        <v>111</v>
      </c>
      <c r="E112">
        <v>21.41</v>
      </c>
      <c r="F112">
        <v>0.1</v>
      </c>
      <c r="G112">
        <v>0.45</v>
      </c>
      <c r="H112">
        <v>1.08</v>
      </c>
      <c r="I112">
        <f t="shared" si="5"/>
        <v>0</v>
      </c>
    </row>
    <row r="113" spans="1:9" x14ac:dyDescent="0.2">
      <c r="A113">
        <v>112</v>
      </c>
      <c r="B113" s="20" t="s">
        <v>805</v>
      </c>
      <c r="D113">
        <v>112</v>
      </c>
      <c r="E113">
        <v>21.8</v>
      </c>
      <c r="F113">
        <v>0.19</v>
      </c>
      <c r="G113">
        <v>0.88</v>
      </c>
      <c r="H113">
        <v>1.1000000000000001</v>
      </c>
      <c r="I113">
        <f t="shared" si="5"/>
        <v>1</v>
      </c>
    </row>
    <row r="114" spans="1:9" x14ac:dyDescent="0.2">
      <c r="A114">
        <v>113</v>
      </c>
      <c r="B114" s="20" t="s">
        <v>806</v>
      </c>
      <c r="D114">
        <v>113</v>
      </c>
      <c r="E114">
        <v>21.96</v>
      </c>
      <c r="F114">
        <v>0.39</v>
      </c>
      <c r="G114">
        <v>1.76</v>
      </c>
      <c r="H114">
        <v>1.1100000000000001</v>
      </c>
      <c r="I114">
        <f t="shared" si="5"/>
        <v>1</v>
      </c>
    </row>
    <row r="115" spans="1:9" x14ac:dyDescent="0.2">
      <c r="A115">
        <v>114</v>
      </c>
      <c r="B115" s="20" t="s">
        <v>807</v>
      </c>
      <c r="D115">
        <v>114</v>
      </c>
      <c r="E115">
        <v>21.18</v>
      </c>
      <c r="F115">
        <v>0.23</v>
      </c>
      <c r="G115">
        <v>1.06</v>
      </c>
      <c r="H115">
        <v>1.07</v>
      </c>
      <c r="I115">
        <f t="shared" si="5"/>
        <v>1</v>
      </c>
    </row>
    <row r="116" spans="1:9" x14ac:dyDescent="0.2">
      <c r="A116">
        <v>115</v>
      </c>
      <c r="B116" s="20" t="s">
        <v>808</v>
      </c>
      <c r="D116">
        <v>115</v>
      </c>
      <c r="E116">
        <v>21.62</v>
      </c>
      <c r="F116">
        <v>0.16</v>
      </c>
      <c r="G116">
        <v>0.76</v>
      </c>
      <c r="H116">
        <v>1.0900000000000001</v>
      </c>
      <c r="I116">
        <f t="shared" si="5"/>
        <v>1</v>
      </c>
    </row>
    <row r="117" spans="1:9" x14ac:dyDescent="0.2">
      <c r="A117">
        <v>116</v>
      </c>
      <c r="B117" s="20" t="s">
        <v>809</v>
      </c>
      <c r="D117">
        <v>116</v>
      </c>
      <c r="E117">
        <v>21.35</v>
      </c>
      <c r="F117">
        <v>0.01</v>
      </c>
      <c r="G117">
        <v>0.03</v>
      </c>
      <c r="H117">
        <v>1.08</v>
      </c>
      <c r="I117">
        <f t="shared" si="5"/>
        <v>0</v>
      </c>
    </row>
    <row r="118" spans="1:9" x14ac:dyDescent="0.2">
      <c r="A118">
        <v>117</v>
      </c>
      <c r="B118" s="20" t="s">
        <v>810</v>
      </c>
      <c r="D118">
        <v>117</v>
      </c>
      <c r="E118">
        <v>21.41</v>
      </c>
      <c r="F118">
        <v>0.05</v>
      </c>
      <c r="G118">
        <v>0.25</v>
      </c>
      <c r="H118">
        <v>1.08</v>
      </c>
      <c r="I118">
        <f t="shared" si="5"/>
        <v>0</v>
      </c>
    </row>
    <row r="119" spans="1:9" x14ac:dyDescent="0.2">
      <c r="A119">
        <v>118</v>
      </c>
      <c r="B119" s="20" t="s">
        <v>811</v>
      </c>
      <c r="D119">
        <v>118</v>
      </c>
      <c r="E119">
        <v>21.42</v>
      </c>
      <c r="F119">
        <v>0.47</v>
      </c>
      <c r="G119">
        <v>2.2000000000000002</v>
      </c>
      <c r="H119">
        <v>1.08</v>
      </c>
      <c r="I119">
        <f t="shared" si="5"/>
        <v>1</v>
      </c>
    </row>
    <row r="120" spans="1:9" x14ac:dyDescent="0.2">
      <c r="A120">
        <v>119</v>
      </c>
      <c r="B120" s="20" t="s">
        <v>812</v>
      </c>
      <c r="D120">
        <v>119</v>
      </c>
      <c r="E120">
        <v>21.55</v>
      </c>
      <c r="F120">
        <v>0.09</v>
      </c>
      <c r="G120">
        <v>0.41</v>
      </c>
      <c r="H120">
        <v>1.0900000000000001</v>
      </c>
      <c r="I120">
        <f t="shared" si="5"/>
        <v>0</v>
      </c>
    </row>
    <row r="121" spans="1:9" x14ac:dyDescent="0.2">
      <c r="A121">
        <v>120</v>
      </c>
      <c r="B121" s="20" t="s">
        <v>813</v>
      </c>
      <c r="D121">
        <v>120</v>
      </c>
      <c r="E121">
        <v>22.49</v>
      </c>
      <c r="F121">
        <v>0.22</v>
      </c>
      <c r="G121">
        <v>0.97</v>
      </c>
      <c r="H121">
        <v>1.1399999999999999</v>
      </c>
      <c r="I121">
        <f t="shared" si="5"/>
        <v>1</v>
      </c>
    </row>
    <row r="122" spans="1:9" x14ac:dyDescent="0.2">
      <c r="A122">
        <v>121</v>
      </c>
      <c r="B122" s="20" t="s">
        <v>814</v>
      </c>
      <c r="D122">
        <v>121</v>
      </c>
      <c r="E122">
        <v>24.6</v>
      </c>
      <c r="F122">
        <v>0.1</v>
      </c>
      <c r="G122">
        <v>0.4</v>
      </c>
      <c r="H122">
        <v>1.24</v>
      </c>
      <c r="I122">
        <f t="shared" si="5"/>
        <v>0</v>
      </c>
    </row>
    <row r="123" spans="1:9" x14ac:dyDescent="0.2">
      <c r="D123" t="s">
        <v>1428</v>
      </c>
      <c r="E123">
        <v>19.78</v>
      </c>
      <c r="F123">
        <v>0.16</v>
      </c>
      <c r="G123">
        <v>0.81</v>
      </c>
      <c r="H123">
        <v>1</v>
      </c>
      <c r="I123">
        <f t="shared" si="5"/>
        <v>1</v>
      </c>
    </row>
    <row r="124" spans="1:9" x14ac:dyDescent="0.2">
      <c r="D124" t="s">
        <v>1434</v>
      </c>
      <c r="E124" t="e">
        <v>#DIV/0!</v>
      </c>
      <c r="F124" t="e">
        <v>#DIV/0!</v>
      </c>
      <c r="G124" t="e">
        <v>#DIV/0!</v>
      </c>
      <c r="H124" t="e">
        <v>#DIV/0!</v>
      </c>
      <c r="I124" t="e">
        <f t="shared" si="5"/>
        <v>#DIV/0!</v>
      </c>
    </row>
    <row r="125" spans="1:9" x14ac:dyDescent="0.2">
      <c r="B125">
        <v>12.7</v>
      </c>
      <c r="C125">
        <f>LOG(B125,10)</f>
        <v>1.1038037209559568</v>
      </c>
      <c r="D125" t="s">
        <v>1429</v>
      </c>
      <c r="E125">
        <v>21.06</v>
      </c>
      <c r="F125">
        <v>0.1</v>
      </c>
      <c r="G125">
        <v>0.48</v>
      </c>
      <c r="H125">
        <v>1.06</v>
      </c>
      <c r="I125">
        <f t="shared" si="5"/>
        <v>0</v>
      </c>
    </row>
    <row r="126" spans="1:9" x14ac:dyDescent="0.2">
      <c r="B126">
        <v>5.6</v>
      </c>
      <c r="C126">
        <f t="shared" ref="C126:C128" si="6">LOG(B126,10)</f>
        <v>0.74818802700620035</v>
      </c>
      <c r="D126" t="s">
        <v>1430</v>
      </c>
      <c r="E126">
        <v>22.05</v>
      </c>
      <c r="F126">
        <v>7.0000000000000007E-2</v>
      </c>
      <c r="G126">
        <v>0.31</v>
      </c>
      <c r="H126">
        <v>1.1100000000000001</v>
      </c>
      <c r="I126">
        <f t="shared" si="5"/>
        <v>0</v>
      </c>
    </row>
    <row r="127" spans="1:9" x14ac:dyDescent="0.2">
      <c r="B127">
        <v>2.76</v>
      </c>
      <c r="C127">
        <f t="shared" si="6"/>
        <v>0.44090908206521756</v>
      </c>
      <c r="D127" t="s">
        <v>1431</v>
      </c>
      <c r="E127">
        <v>23.32</v>
      </c>
      <c r="F127">
        <v>0.05</v>
      </c>
      <c r="G127">
        <v>0.2</v>
      </c>
      <c r="H127">
        <v>1.18</v>
      </c>
      <c r="I127">
        <f t="shared" si="5"/>
        <v>0</v>
      </c>
    </row>
    <row r="128" spans="1:9" x14ac:dyDescent="0.2">
      <c r="B128">
        <v>1.58</v>
      </c>
      <c r="C128">
        <f t="shared" si="6"/>
        <v>0.19865708695442263</v>
      </c>
      <c r="D128" t="s">
        <v>1432</v>
      </c>
      <c r="E128">
        <v>24.16</v>
      </c>
      <c r="F128">
        <v>0.08</v>
      </c>
      <c r="G128">
        <v>0.31</v>
      </c>
      <c r="H128">
        <v>1.22</v>
      </c>
      <c r="I128">
        <f t="shared" si="5"/>
        <v>0</v>
      </c>
    </row>
    <row r="129" spans="4:9" x14ac:dyDescent="0.2">
      <c r="D129" t="s">
        <v>1433</v>
      </c>
      <c r="E129">
        <v>22</v>
      </c>
      <c r="F129">
        <v>0.1</v>
      </c>
      <c r="G129">
        <v>0.44</v>
      </c>
      <c r="H129">
        <v>1.1100000000000001</v>
      </c>
      <c r="I129">
        <f t="shared" si="5"/>
        <v>0</v>
      </c>
    </row>
    <row r="131" spans="4:9" x14ac:dyDescent="0.2">
      <c r="I131">
        <f>SUM(I2:I122)</f>
        <v>39</v>
      </c>
    </row>
  </sheetData>
  <mergeCells count="1">
    <mergeCell ref="J20:M2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298D-DBCB-4C4B-B941-01E7B671F87F}">
  <dimension ref="A1:BA129"/>
  <sheetViews>
    <sheetView topLeftCell="A83" workbookViewId="0">
      <selection activeCell="A125" sqref="A125:B128"/>
    </sheetView>
  </sheetViews>
  <sheetFormatPr baseColWidth="10" defaultRowHeight="16" x14ac:dyDescent="0.2"/>
  <cols>
    <col min="7" max="7" width="13.6640625" customWidth="1"/>
    <col min="10" max="10" width="7.6640625" bestFit="1" customWidth="1"/>
    <col min="11" max="11" width="4.6640625" bestFit="1" customWidth="1"/>
    <col min="12" max="12" width="5" bestFit="1" customWidth="1"/>
    <col min="13" max="13" width="4.83203125" bestFit="1" customWidth="1"/>
    <col min="14" max="14" width="25.8320312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815</v>
      </c>
      <c r="D2">
        <v>1</v>
      </c>
      <c r="E2">
        <v>12.380694945830902</v>
      </c>
      <c r="F2">
        <v>0.23119755009382234</v>
      </c>
      <c r="G2">
        <v>1.8674036563002163</v>
      </c>
      <c r="H2">
        <v>1.1026457914932342</v>
      </c>
      <c r="J2" s="33" t="s">
        <v>1418</v>
      </c>
      <c r="K2" s="33">
        <v>1.96</v>
      </c>
      <c r="L2" s="29">
        <f>K2*384</f>
        <v>752.64</v>
      </c>
      <c r="M2" s="34">
        <f>L2*1.14</f>
        <v>858.00959999999986</v>
      </c>
      <c r="N2">
        <f>M2/2</f>
        <v>429.00479999999993</v>
      </c>
    </row>
    <row r="3" spans="1:53" x14ac:dyDescent="0.2">
      <c r="A3">
        <v>2</v>
      </c>
      <c r="B3" s="20" t="s">
        <v>816</v>
      </c>
      <c r="D3">
        <v>2</v>
      </c>
      <c r="E3">
        <v>13.760062443053334</v>
      </c>
      <c r="F3">
        <v>0.29346707067305977</v>
      </c>
      <c r="G3">
        <v>2.1327451956529053</v>
      </c>
      <c r="H3">
        <v>1.2254946115626633</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817</v>
      </c>
      <c r="D4">
        <v>3</v>
      </c>
      <c r="E4">
        <v>12.450280603119198</v>
      </c>
      <c r="F4">
        <v>0.17706575505052952</v>
      </c>
      <c r="G4">
        <v>1.422182846273913</v>
      </c>
      <c r="H4">
        <v>1.1088432087216644</v>
      </c>
      <c r="J4" s="33" t="s">
        <v>1420</v>
      </c>
      <c r="K4" s="33">
        <v>0.02</v>
      </c>
      <c r="L4" s="29">
        <f t="shared" si="0"/>
        <v>7.68</v>
      </c>
      <c r="M4" s="34">
        <f t="shared" si="1"/>
        <v>8.7551999999999985</v>
      </c>
      <c r="N4">
        <f t="shared" si="2"/>
        <v>4.3775999999999993</v>
      </c>
    </row>
    <row r="5" spans="1:53" x14ac:dyDescent="0.2">
      <c r="A5">
        <v>4</v>
      </c>
      <c r="B5" s="20" t="s">
        <v>818</v>
      </c>
      <c r="D5">
        <v>4</v>
      </c>
      <c r="E5">
        <v>15.186115045449467</v>
      </c>
      <c r="F5">
        <v>2.6298024976646301</v>
      </c>
      <c r="G5">
        <v>17.31715115942476</v>
      </c>
      <c r="H5">
        <v>1.3525012866612671</v>
      </c>
      <c r="J5" s="33" t="s">
        <v>1421</v>
      </c>
      <c r="K5" s="33">
        <v>0.02</v>
      </c>
      <c r="L5" s="29">
        <f t="shared" si="0"/>
        <v>7.68</v>
      </c>
      <c r="M5" s="34">
        <f t="shared" si="1"/>
        <v>8.7551999999999985</v>
      </c>
      <c r="N5">
        <f t="shared" si="2"/>
        <v>4.3775999999999993</v>
      </c>
    </row>
    <row r="6" spans="1:53" x14ac:dyDescent="0.2">
      <c r="A6">
        <v>5</v>
      </c>
      <c r="B6" s="20" t="s">
        <v>819</v>
      </c>
      <c r="D6">
        <v>5</v>
      </c>
      <c r="E6">
        <v>13.489109683950334</v>
      </c>
      <c r="F6">
        <v>0.18434940459331858</v>
      </c>
      <c r="G6">
        <v>1.3666536110434473</v>
      </c>
      <c r="H6">
        <v>1.2013630970696896</v>
      </c>
      <c r="J6" s="33" t="s">
        <v>1422</v>
      </c>
      <c r="K6" s="33">
        <f>SUM(K2:K5)</f>
        <v>6.9999999999999991</v>
      </c>
      <c r="L6" s="33"/>
      <c r="M6" s="29">
        <f>SUM(M2:M5)</f>
        <v>3064.3199999999997</v>
      </c>
      <c r="N6">
        <f>M6/2</f>
        <v>1532.1599999999999</v>
      </c>
    </row>
    <row r="7" spans="1:53" ht="17" x14ac:dyDescent="0.2">
      <c r="A7">
        <v>6</v>
      </c>
      <c r="B7" s="20" t="s">
        <v>820</v>
      </c>
      <c r="D7">
        <v>6</v>
      </c>
      <c r="E7">
        <v>12.965732968671867</v>
      </c>
      <c r="F7">
        <v>0.36236848071320843</v>
      </c>
      <c r="G7">
        <v>2.7948167804224591</v>
      </c>
      <c r="H7">
        <v>1.154750274849909</v>
      </c>
      <c r="M7">
        <f>M6/48</f>
        <v>63.839999999999996</v>
      </c>
      <c r="N7" s="65" t="s">
        <v>1457</v>
      </c>
    </row>
    <row r="8" spans="1:53" ht="17" x14ac:dyDescent="0.2">
      <c r="A8">
        <v>7</v>
      </c>
      <c r="B8" s="20" t="s">
        <v>821</v>
      </c>
      <c r="D8">
        <v>7</v>
      </c>
      <c r="E8">
        <v>13.1431884247177</v>
      </c>
      <c r="F8">
        <v>1.6774292537076261</v>
      </c>
      <c r="G8">
        <v>12.762726969302014</v>
      </c>
      <c r="H8">
        <v>1.1705547601912056</v>
      </c>
      <c r="J8" s="33" t="s">
        <v>1423</v>
      </c>
      <c r="K8" s="33">
        <v>3</v>
      </c>
      <c r="M8">
        <f>K8*3.1</f>
        <v>9.3000000000000007</v>
      </c>
      <c r="N8" s="65" t="s">
        <v>1457</v>
      </c>
    </row>
    <row r="9" spans="1:53" x14ac:dyDescent="0.2">
      <c r="A9">
        <v>8</v>
      </c>
      <c r="B9" s="20" t="s">
        <v>822</v>
      </c>
      <c r="D9">
        <v>8</v>
      </c>
      <c r="E9">
        <v>12.005680171041666</v>
      </c>
      <c r="F9">
        <v>0.29978475829426021</v>
      </c>
      <c r="G9">
        <v>2.4970243586644667</v>
      </c>
      <c r="H9">
        <v>1.0692463365370826</v>
      </c>
    </row>
    <row r="10" spans="1:53" x14ac:dyDescent="0.2">
      <c r="A10">
        <v>9</v>
      </c>
      <c r="B10" s="20" t="s">
        <v>823</v>
      </c>
      <c r="D10">
        <v>9</v>
      </c>
      <c r="E10">
        <v>17.443698806870202</v>
      </c>
      <c r="F10">
        <v>0.33780471625543512</v>
      </c>
      <c r="G10">
        <v>1.9365429316080069</v>
      </c>
      <c r="H10">
        <v>1.5535655439073675</v>
      </c>
      <c r="J10" s="1" t="s">
        <v>1452</v>
      </c>
    </row>
    <row r="11" spans="1:53" x14ac:dyDescent="0.2">
      <c r="A11">
        <v>10</v>
      </c>
      <c r="B11" s="20" t="s">
        <v>824</v>
      </c>
      <c r="D11">
        <v>10</v>
      </c>
      <c r="E11">
        <v>13.156223833184599</v>
      </c>
      <c r="F11">
        <v>9.8492418257870015E-2</v>
      </c>
      <c r="G11">
        <v>0.74863744723951631</v>
      </c>
      <c r="H11">
        <v>1.1717157158846712</v>
      </c>
      <c r="J11" t="s">
        <v>1453</v>
      </c>
      <c r="O11" t="s">
        <v>1426</v>
      </c>
    </row>
    <row r="12" spans="1:53" x14ac:dyDescent="0.2">
      <c r="A12">
        <v>11</v>
      </c>
      <c r="B12" s="20" t="s">
        <v>825</v>
      </c>
      <c r="D12">
        <v>11</v>
      </c>
      <c r="E12">
        <v>12.202512258747801</v>
      </c>
      <c r="F12">
        <v>0.22081096736438766</v>
      </c>
      <c r="G12">
        <v>1.8095533336267826</v>
      </c>
      <c r="H12">
        <v>1.0867765377163856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826</v>
      </c>
      <c r="D13">
        <v>12</v>
      </c>
      <c r="E13">
        <v>13.207029249232667</v>
      </c>
      <c r="F13">
        <v>0.65882052036372396</v>
      </c>
      <c r="G13">
        <v>4.9884081266951208</v>
      </c>
      <c r="H13">
        <v>1.1762405328222962</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827</v>
      </c>
      <c r="D14">
        <v>13</v>
      </c>
      <c r="E14">
        <v>12.332456731742232</v>
      </c>
      <c r="F14">
        <v>0.2228921126483378</v>
      </c>
      <c r="G14">
        <v>1.8073618054920138</v>
      </c>
      <c r="H14">
        <v>1.0983496139372293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828</v>
      </c>
      <c r="D15">
        <v>14</v>
      </c>
      <c r="E15">
        <v>12.131274731417065</v>
      </c>
      <c r="F15">
        <v>0.10391660296356962</v>
      </c>
      <c r="G15">
        <v>0.85660085410851972</v>
      </c>
      <c r="H15">
        <v>1.0804320021268006</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829</v>
      </c>
      <c r="D16">
        <v>15</v>
      </c>
      <c r="E16">
        <v>12.933109933395334</v>
      </c>
      <c r="F16">
        <v>0.30518224336275923</v>
      </c>
      <c r="G16">
        <v>2.3596972803480964</v>
      </c>
      <c r="H16">
        <v>1.1518448117308522</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830</v>
      </c>
      <c r="D17">
        <v>16</v>
      </c>
      <c r="E17">
        <v>14.013649452545765</v>
      </c>
      <c r="F17">
        <v>0.33177225737753208</v>
      </c>
      <c r="G17">
        <v>2.3674936247050282</v>
      </c>
      <c r="H17">
        <v>1.2480795027999958</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831</v>
      </c>
      <c r="D18">
        <v>17</v>
      </c>
      <c r="E18">
        <v>14.333017215267034</v>
      </c>
      <c r="F18">
        <v>0.30195438617354065</v>
      </c>
      <c r="G18">
        <v>2.1067049710364492</v>
      </c>
      <c r="H18">
        <v>1.2765229400257714</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832</v>
      </c>
      <c r="D19">
        <v>18</v>
      </c>
      <c r="E19">
        <v>12.771357259542668</v>
      </c>
      <c r="F19">
        <v>0.43692193356671927</v>
      </c>
      <c r="G19">
        <v>3.4211080677447518</v>
      </c>
      <c r="H19">
        <v>1.137438842932915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833</v>
      </c>
      <c r="D20">
        <v>19</v>
      </c>
      <c r="E20">
        <v>12.670899347924168</v>
      </c>
      <c r="F20">
        <v>0.23837480386270116</v>
      </c>
      <c r="G20">
        <v>1.881277700321669</v>
      </c>
      <c r="H20">
        <v>1.1284918901202508</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834</v>
      </c>
      <c r="D21">
        <v>20</v>
      </c>
      <c r="E21">
        <v>15.052551541856966</v>
      </c>
      <c r="F21">
        <v>0.44284398125148489</v>
      </c>
      <c r="G21">
        <v>2.9419861477973273</v>
      </c>
      <c r="H21">
        <v>1.3406058934076794</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835</v>
      </c>
      <c r="D22">
        <v>21</v>
      </c>
      <c r="E22">
        <v>13.716681478085933</v>
      </c>
      <c r="F22">
        <v>1.4432250639678113</v>
      </c>
      <c r="G22">
        <v>10.521678047810171</v>
      </c>
      <c r="H22">
        <v>1.2216310288912942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836</v>
      </c>
      <c r="D23">
        <v>22</v>
      </c>
      <c r="E23">
        <v>12.155196275105931</v>
      </c>
      <c r="F23">
        <v>0.32454701109683587</v>
      </c>
      <c r="G23">
        <v>2.6700269066120654</v>
      </c>
      <c r="H23">
        <v>1.0825624955756705</v>
      </c>
      <c r="J23" s="96" t="s">
        <v>1480</v>
      </c>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837</v>
      </c>
      <c r="D24">
        <v>23</v>
      </c>
      <c r="E24">
        <v>12.5719911428345</v>
      </c>
      <c r="F24">
        <v>0.37400672132951973</v>
      </c>
      <c r="G24">
        <v>2.9749203374414375</v>
      </c>
      <c r="H24">
        <v>1.1196829568121089</v>
      </c>
      <c r="J24" s="96"/>
      <c r="K24" s="96"/>
      <c r="L24" s="96"/>
      <c r="M24" s="96"/>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838</v>
      </c>
      <c r="D25">
        <v>24</v>
      </c>
      <c r="E25">
        <v>14.990472271663434</v>
      </c>
      <c r="F25">
        <v>0.38350163120220809</v>
      </c>
      <c r="G25">
        <v>2.5583025287811858</v>
      </c>
      <c r="H25">
        <v>1.3350770078065588</v>
      </c>
      <c r="J25" s="96"/>
      <c r="K25" s="96"/>
      <c r="L25" s="96"/>
      <c r="M25" s="96"/>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839</v>
      </c>
      <c r="D26">
        <v>25</v>
      </c>
      <c r="E26">
        <v>12.737284331660801</v>
      </c>
      <c r="F26">
        <v>0.39619093680408712</v>
      </c>
      <c r="G26">
        <v>3.1104820029751838</v>
      </c>
      <c r="H26">
        <v>1.1344042499074689</v>
      </c>
      <c r="J26" s="96"/>
      <c r="K26" s="96"/>
      <c r="L26" s="96"/>
      <c r="M26" s="96"/>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840</v>
      </c>
      <c r="D27">
        <v>26</v>
      </c>
      <c r="E27">
        <v>12.697479176057135</v>
      </c>
      <c r="F27">
        <v>0.36917117568927738</v>
      </c>
      <c r="G27">
        <v>2.9074367484327208</v>
      </c>
      <c r="H27">
        <v>1.1308591349120545</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841</v>
      </c>
      <c r="D28">
        <v>27</v>
      </c>
      <c r="E28">
        <v>14.118925140100501</v>
      </c>
      <c r="F28">
        <v>0.35353530114659137</v>
      </c>
      <c r="G28">
        <v>2.5039816957629597</v>
      </c>
      <c r="H28">
        <v>1.2574555349481651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842</v>
      </c>
      <c r="D29">
        <v>28</v>
      </c>
      <c r="E29">
        <v>12.825134363392465</v>
      </c>
      <c r="F29">
        <v>0.22727468328504366</v>
      </c>
      <c r="G29">
        <v>1.7721037210632828</v>
      </c>
      <c r="H29">
        <v>1.1422283234506172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843</v>
      </c>
      <c r="D30">
        <v>29</v>
      </c>
      <c r="E30">
        <v>11.751910932101067</v>
      </c>
      <c r="F30">
        <v>0.51828754268261101</v>
      </c>
      <c r="G30">
        <v>4.4102405615317997</v>
      </c>
      <c r="H30">
        <v>1.0466452156345343</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844</v>
      </c>
      <c r="D31">
        <v>30</v>
      </c>
      <c r="E31">
        <v>12.683605647348367</v>
      </c>
      <c r="F31">
        <v>0.19733541419889664</v>
      </c>
      <c r="G31">
        <v>1.5558305712551979</v>
      </c>
      <c r="H31">
        <v>1.129623534801494</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845</v>
      </c>
      <c r="D32">
        <v>31</v>
      </c>
      <c r="E32">
        <v>11.964958299992366</v>
      </c>
      <c r="F32">
        <v>2.0973375395621333E-2</v>
      </c>
      <c r="G32">
        <v>0.17528999992950006</v>
      </c>
      <c r="H32">
        <v>1.0656195773017811</v>
      </c>
    </row>
    <row r="33" spans="1:8" x14ac:dyDescent="0.2">
      <c r="A33">
        <v>32</v>
      </c>
      <c r="B33" s="20" t="s">
        <v>846</v>
      </c>
      <c r="D33">
        <v>32</v>
      </c>
      <c r="E33">
        <v>12.365352922496667</v>
      </c>
      <c r="F33">
        <v>0.30881281568955543</v>
      </c>
      <c r="G33">
        <v>2.4974039772671817</v>
      </c>
      <c r="H33">
        <v>1.1012794047486694</v>
      </c>
    </row>
    <row r="34" spans="1:8" x14ac:dyDescent="0.2">
      <c r="A34">
        <v>33</v>
      </c>
      <c r="B34" s="20" t="s">
        <v>847</v>
      </c>
      <c r="D34">
        <v>33</v>
      </c>
      <c r="E34">
        <v>13.251037286098466</v>
      </c>
      <c r="F34">
        <v>1.3703257410629155</v>
      </c>
      <c r="G34">
        <v>10.341271490500677</v>
      </c>
      <c r="H34">
        <v>1.1801599635856148</v>
      </c>
    </row>
    <row r="35" spans="1:8" x14ac:dyDescent="0.2">
      <c r="A35">
        <v>34</v>
      </c>
      <c r="B35" s="20" t="s">
        <v>848</v>
      </c>
      <c r="D35">
        <v>34</v>
      </c>
      <c r="E35">
        <v>12.052051485361433</v>
      </c>
      <c r="F35">
        <v>0.20368541543055022</v>
      </c>
      <c r="G35">
        <v>1.6900476709541854</v>
      </c>
      <c r="H35">
        <v>1.0733762448180324</v>
      </c>
    </row>
    <row r="36" spans="1:8" x14ac:dyDescent="0.2">
      <c r="A36">
        <v>35</v>
      </c>
      <c r="B36" s="20" t="s">
        <v>849</v>
      </c>
      <c r="D36">
        <v>35</v>
      </c>
      <c r="E36">
        <v>13.290111446803634</v>
      </c>
      <c r="F36">
        <v>1.7823940449480029</v>
      </c>
      <c r="G36">
        <v>13.411430386286801</v>
      </c>
      <c r="H36">
        <v>1.1836399749295814</v>
      </c>
    </row>
    <row r="37" spans="1:8" x14ac:dyDescent="0.2">
      <c r="A37">
        <v>36</v>
      </c>
      <c r="B37" s="20" t="s">
        <v>850</v>
      </c>
      <c r="D37">
        <v>36</v>
      </c>
      <c r="E37">
        <v>13.602919669645132</v>
      </c>
      <c r="F37">
        <v>1.7735444866261272</v>
      </c>
      <c r="G37">
        <v>13.037969272021693</v>
      </c>
      <c r="H37">
        <v>1.2114992083546652</v>
      </c>
    </row>
    <row r="38" spans="1:8" x14ac:dyDescent="0.2">
      <c r="A38">
        <v>37</v>
      </c>
      <c r="B38" s="20" t="s">
        <v>851</v>
      </c>
      <c r="D38">
        <v>37</v>
      </c>
      <c r="E38">
        <v>12.460425425229566</v>
      </c>
      <c r="F38">
        <v>0.19021205492429735</v>
      </c>
      <c r="G38">
        <v>1.5265293794797776</v>
      </c>
      <c r="H38">
        <v>1.1097467238679779</v>
      </c>
    </row>
    <row r="39" spans="1:8" x14ac:dyDescent="0.2">
      <c r="A39">
        <v>38</v>
      </c>
      <c r="B39" s="20" t="s">
        <v>852</v>
      </c>
      <c r="D39">
        <v>38</v>
      </c>
      <c r="E39">
        <v>12.613948757026066</v>
      </c>
      <c r="F39">
        <v>0.28996785228864175</v>
      </c>
      <c r="G39">
        <v>2.2987873018520664</v>
      </c>
      <c r="H39">
        <v>1.1234197734376576</v>
      </c>
    </row>
    <row r="40" spans="1:8" x14ac:dyDescent="0.2">
      <c r="A40">
        <v>39</v>
      </c>
      <c r="B40" s="20" t="s">
        <v>853</v>
      </c>
      <c r="D40">
        <v>39</v>
      </c>
      <c r="E40">
        <v>13.151977266370666</v>
      </c>
      <c r="F40">
        <v>0.10360061326070644</v>
      </c>
      <c r="G40">
        <v>0.78771891984341436</v>
      </c>
      <c r="H40">
        <v>1.171337509407073</v>
      </c>
    </row>
    <row r="41" spans="1:8" x14ac:dyDescent="0.2">
      <c r="A41">
        <v>40</v>
      </c>
      <c r="B41" s="20" t="s">
        <v>854</v>
      </c>
      <c r="D41">
        <v>40</v>
      </c>
      <c r="E41">
        <v>12.468182469272067</v>
      </c>
      <c r="F41">
        <v>0.27494852703458433</v>
      </c>
      <c r="G41">
        <v>2.2052013411914455</v>
      </c>
      <c r="H41">
        <v>1.1104375794302312</v>
      </c>
    </row>
    <row r="42" spans="1:8" x14ac:dyDescent="0.2">
      <c r="A42">
        <v>41</v>
      </c>
      <c r="B42" s="20" t="s">
        <v>855</v>
      </c>
      <c r="D42">
        <v>41</v>
      </c>
      <c r="E42">
        <v>13.532897664326468</v>
      </c>
      <c r="F42">
        <v>0.20139744075977137</v>
      </c>
      <c r="G42">
        <v>1.4882063380311161</v>
      </c>
      <c r="H42">
        <v>1.2052629292270107</v>
      </c>
    </row>
    <row r="43" spans="1:8" x14ac:dyDescent="0.2">
      <c r="A43">
        <v>42</v>
      </c>
      <c r="B43" s="20" t="s">
        <v>856</v>
      </c>
      <c r="D43">
        <v>42</v>
      </c>
      <c r="E43">
        <v>16.583954155465864</v>
      </c>
      <c r="F43">
        <v>0.48805318017628502</v>
      </c>
      <c r="G43">
        <v>2.9429240795110903</v>
      </c>
      <c r="H43">
        <v>1.4769952200461014</v>
      </c>
    </row>
    <row r="44" spans="1:8" x14ac:dyDescent="0.2">
      <c r="A44">
        <v>43</v>
      </c>
      <c r="B44" s="20" t="s">
        <v>857</v>
      </c>
      <c r="D44">
        <v>43</v>
      </c>
      <c r="E44">
        <v>12.834616034729232</v>
      </c>
      <c r="F44">
        <v>0.3279897462368277</v>
      </c>
      <c r="G44">
        <v>2.5555088313457852</v>
      </c>
      <c r="H44">
        <v>1.1430727772588687</v>
      </c>
    </row>
    <row r="45" spans="1:8" x14ac:dyDescent="0.2">
      <c r="A45">
        <v>44</v>
      </c>
      <c r="B45" s="20" t="s">
        <v>858</v>
      </c>
      <c r="D45">
        <v>44</v>
      </c>
      <c r="E45">
        <v>13.417608840016266</v>
      </c>
      <c r="F45">
        <v>0.52312999175463548</v>
      </c>
      <c r="G45">
        <v>3.8988317366539156</v>
      </c>
      <c r="H45">
        <v>1.1949951100546583</v>
      </c>
    </row>
    <row r="46" spans="1:8" x14ac:dyDescent="0.2">
      <c r="A46">
        <v>45</v>
      </c>
      <c r="B46" s="20" t="s">
        <v>859</v>
      </c>
      <c r="D46">
        <v>45</v>
      </c>
      <c r="E46">
        <v>14.4151270080482</v>
      </c>
      <c r="F46">
        <v>0.74103706821529713</v>
      </c>
      <c r="G46">
        <v>5.1406905246243344</v>
      </c>
      <c r="H46">
        <v>1.2838357781052705</v>
      </c>
    </row>
    <row r="47" spans="1:8" x14ac:dyDescent="0.2">
      <c r="A47">
        <v>46</v>
      </c>
      <c r="B47" s="20" t="s">
        <v>860</v>
      </c>
      <c r="D47">
        <v>46</v>
      </c>
      <c r="E47">
        <v>15.404456724442966</v>
      </c>
      <c r="F47">
        <v>4.5069995918040777E-2</v>
      </c>
      <c r="G47">
        <v>0.29257763986266472</v>
      </c>
      <c r="H47">
        <v>1.3719471686980278</v>
      </c>
    </row>
    <row r="48" spans="1:8" x14ac:dyDescent="0.2">
      <c r="A48">
        <v>47</v>
      </c>
      <c r="B48" s="20" t="s">
        <v>861</v>
      </c>
      <c r="D48">
        <v>47</v>
      </c>
      <c r="E48">
        <v>12.9616974462041</v>
      </c>
      <c r="F48">
        <v>0.35118860576680516</v>
      </c>
      <c r="G48">
        <v>2.7094337545245861</v>
      </c>
      <c r="H48">
        <v>1.1543908643414498</v>
      </c>
    </row>
    <row r="49" spans="1:8" x14ac:dyDescent="0.2">
      <c r="A49">
        <v>48</v>
      </c>
      <c r="B49" s="20" t="s">
        <v>862</v>
      </c>
      <c r="D49">
        <v>48</v>
      </c>
      <c r="E49">
        <v>14.344564810723599</v>
      </c>
      <c r="F49">
        <v>0.49334145331359769</v>
      </c>
      <c r="G49">
        <v>3.4392221710678128</v>
      </c>
      <c r="H49">
        <v>1.2775513885569529</v>
      </c>
    </row>
    <row r="50" spans="1:8" x14ac:dyDescent="0.2">
      <c r="A50">
        <v>49</v>
      </c>
      <c r="B50" s="20" t="s">
        <v>863</v>
      </c>
      <c r="D50">
        <v>49</v>
      </c>
      <c r="E50">
        <v>14.589488468180166</v>
      </c>
      <c r="F50">
        <v>0.32775728819794553</v>
      </c>
      <c r="G50">
        <v>2.2465303626839814</v>
      </c>
      <c r="H50">
        <v>1.2993647068975811</v>
      </c>
    </row>
    <row r="51" spans="1:8" x14ac:dyDescent="0.2">
      <c r="A51">
        <v>50</v>
      </c>
      <c r="B51" s="20" t="s">
        <v>864</v>
      </c>
      <c r="D51">
        <v>50</v>
      </c>
      <c r="E51">
        <v>12.976767269024833</v>
      </c>
      <c r="F51">
        <v>0.18003242840296177</v>
      </c>
      <c r="G51">
        <v>1.3873442026867042</v>
      </c>
      <c r="H51">
        <v>1.1557330084443884</v>
      </c>
    </row>
    <row r="52" spans="1:8" x14ac:dyDescent="0.2">
      <c r="A52">
        <v>51</v>
      </c>
      <c r="B52" s="20" t="s">
        <v>865</v>
      </c>
      <c r="D52">
        <v>51</v>
      </c>
      <c r="E52">
        <v>14.148335715452832</v>
      </c>
      <c r="F52">
        <v>0.53909248019631273</v>
      </c>
      <c r="G52">
        <v>3.8102890052821916</v>
      </c>
      <c r="H52">
        <v>1.2600748909115849</v>
      </c>
    </row>
    <row r="53" spans="1:8" x14ac:dyDescent="0.2">
      <c r="A53">
        <v>52</v>
      </c>
      <c r="B53" s="20" t="s">
        <v>866</v>
      </c>
      <c r="D53">
        <v>52</v>
      </c>
      <c r="E53">
        <v>14.537102108906234</v>
      </c>
      <c r="F53">
        <v>0.49259718006369763</v>
      </c>
      <c r="G53">
        <v>3.3885514208633456</v>
      </c>
      <c r="H53">
        <v>1.2946990884619611</v>
      </c>
    </row>
    <row r="54" spans="1:8" x14ac:dyDescent="0.2">
      <c r="A54">
        <v>53</v>
      </c>
      <c r="B54" s="20" t="s">
        <v>867</v>
      </c>
      <c r="D54">
        <v>53</v>
      </c>
      <c r="E54">
        <v>13.5024308962634</v>
      </c>
      <c r="F54">
        <v>0.28342324567526178</v>
      </c>
      <c r="G54">
        <v>2.0990534804639882</v>
      </c>
      <c r="H54">
        <v>1.2025495069407719</v>
      </c>
    </row>
    <row r="55" spans="1:8" x14ac:dyDescent="0.2">
      <c r="A55">
        <v>54</v>
      </c>
      <c r="B55" s="20" t="s">
        <v>868</v>
      </c>
      <c r="D55">
        <v>54</v>
      </c>
      <c r="E55">
        <v>12.284935075771335</v>
      </c>
      <c r="F55">
        <v>0.32820357220969515</v>
      </c>
      <c r="G55">
        <v>2.6715938683061231</v>
      </c>
      <c r="H55">
        <v>1.094117254268377</v>
      </c>
    </row>
    <row r="56" spans="1:8" x14ac:dyDescent="0.2">
      <c r="A56">
        <v>55</v>
      </c>
      <c r="B56" s="20" t="s">
        <v>869</v>
      </c>
      <c r="D56">
        <v>55</v>
      </c>
      <c r="E56">
        <v>13.2578823829857</v>
      </c>
      <c r="F56">
        <v>3.8557841567687566E-2</v>
      </c>
      <c r="G56">
        <v>0.29082956428373646</v>
      </c>
      <c r="H56">
        <v>1.1807695995800476</v>
      </c>
    </row>
    <row r="57" spans="1:8" x14ac:dyDescent="0.2">
      <c r="A57">
        <v>56</v>
      </c>
      <c r="B57" s="20" t="s">
        <v>870</v>
      </c>
      <c r="D57">
        <v>56</v>
      </c>
      <c r="E57">
        <v>14.415315608803299</v>
      </c>
      <c r="F57">
        <v>0.43284750766029129</v>
      </c>
      <c r="G57">
        <v>3.0026918550153376</v>
      </c>
      <c r="H57">
        <v>1.2838525752099397</v>
      </c>
    </row>
    <row r="58" spans="1:8" x14ac:dyDescent="0.2">
      <c r="A58">
        <v>57</v>
      </c>
      <c r="B58" s="20" t="s">
        <v>871</v>
      </c>
      <c r="D58">
        <v>57</v>
      </c>
      <c r="E58">
        <v>14.420204338899234</v>
      </c>
      <c r="F58">
        <v>0.65247011954883039</v>
      </c>
      <c r="G58">
        <v>4.5246939933351644</v>
      </c>
      <c r="H58">
        <v>1.28428797384383</v>
      </c>
    </row>
    <row r="59" spans="1:8" x14ac:dyDescent="0.2">
      <c r="A59">
        <v>58</v>
      </c>
      <c r="B59" s="20" t="s">
        <v>872</v>
      </c>
      <c r="D59">
        <v>58</v>
      </c>
      <c r="E59">
        <v>12.675058879481732</v>
      </c>
      <c r="F59">
        <v>0.25773652000833142</v>
      </c>
      <c r="G59">
        <v>2.0334147751025671</v>
      </c>
      <c r="H59">
        <v>1.1288623450895878</v>
      </c>
    </row>
    <row r="60" spans="1:8" x14ac:dyDescent="0.2">
      <c r="A60">
        <v>59</v>
      </c>
      <c r="B60" s="20" t="s">
        <v>873</v>
      </c>
      <c r="D60">
        <v>59</v>
      </c>
      <c r="E60">
        <v>12.294013430615999</v>
      </c>
      <c r="F60">
        <v>0.32855160006688372</v>
      </c>
      <c r="G60">
        <v>2.6724519370434869</v>
      </c>
      <c r="H60">
        <v>1.0949257880224956</v>
      </c>
    </row>
    <row r="61" spans="1:8" x14ac:dyDescent="0.2">
      <c r="A61">
        <v>60</v>
      </c>
      <c r="B61" s="20" t="s">
        <v>874</v>
      </c>
      <c r="D61">
        <v>60</v>
      </c>
      <c r="E61">
        <v>15.754758139710134</v>
      </c>
      <c r="F61">
        <v>0.25219947259333025</v>
      </c>
      <c r="G61">
        <v>1.6007828895681822</v>
      </c>
      <c r="H61">
        <v>1.4031456097377641</v>
      </c>
    </row>
    <row r="62" spans="1:8" x14ac:dyDescent="0.2">
      <c r="A62">
        <v>61</v>
      </c>
      <c r="B62" s="20" t="s">
        <v>875</v>
      </c>
      <c r="D62">
        <v>61</v>
      </c>
      <c r="E62">
        <v>13.412743124833133</v>
      </c>
      <c r="F62">
        <v>0.17474555115099533</v>
      </c>
      <c r="G62">
        <v>1.3028323104724286</v>
      </c>
      <c r="H62">
        <v>1.194561761168125</v>
      </c>
    </row>
    <row r="63" spans="1:8" x14ac:dyDescent="0.2">
      <c r="A63">
        <v>62</v>
      </c>
      <c r="B63" s="20" t="s">
        <v>876</v>
      </c>
      <c r="D63">
        <v>62</v>
      </c>
      <c r="E63">
        <v>13.3431153774729</v>
      </c>
      <c r="F63">
        <v>0.51288438408509651</v>
      </c>
      <c r="G63">
        <v>3.8438128546126196</v>
      </c>
      <c r="H63">
        <v>1.1883605953261567</v>
      </c>
    </row>
    <row r="64" spans="1:8" x14ac:dyDescent="0.2">
      <c r="A64">
        <v>63</v>
      </c>
      <c r="B64" s="20" t="s">
        <v>877</v>
      </c>
      <c r="D64">
        <v>63</v>
      </c>
      <c r="E64">
        <v>13.266531627698933</v>
      </c>
      <c r="F64">
        <v>0.81300911068735993</v>
      </c>
      <c r="G64">
        <v>6.1282717555950645</v>
      </c>
      <c r="H64">
        <v>1.1815399160545565</v>
      </c>
    </row>
    <row r="65" spans="1:8" x14ac:dyDescent="0.2">
      <c r="A65">
        <v>64</v>
      </c>
      <c r="B65" s="20" t="s">
        <v>878</v>
      </c>
      <c r="D65">
        <v>64</v>
      </c>
      <c r="E65">
        <v>14.667540596337199</v>
      </c>
      <c r="F65">
        <v>0.32957315473207399</v>
      </c>
      <c r="G65">
        <v>2.2469558039905855</v>
      </c>
      <c r="H65">
        <v>1.3063161624504396</v>
      </c>
    </row>
    <row r="66" spans="1:8" x14ac:dyDescent="0.2">
      <c r="A66">
        <v>65</v>
      </c>
      <c r="B66" s="20" t="s">
        <v>879</v>
      </c>
      <c r="D66">
        <v>65</v>
      </c>
      <c r="E66">
        <v>13.306118666973134</v>
      </c>
      <c r="F66">
        <v>0.40740304015690548</v>
      </c>
      <c r="G66">
        <v>3.0617721843118151</v>
      </c>
      <c r="H66">
        <v>1.1850656052379471</v>
      </c>
    </row>
    <row r="67" spans="1:8" x14ac:dyDescent="0.2">
      <c r="A67">
        <v>66</v>
      </c>
      <c r="B67" s="20" t="s">
        <v>880</v>
      </c>
      <c r="D67">
        <v>66</v>
      </c>
      <c r="E67">
        <v>16.757570195469835</v>
      </c>
      <c r="F67">
        <v>0.17806636692185815</v>
      </c>
      <c r="G67">
        <v>1.0626025422826264</v>
      </c>
      <c r="H67">
        <v>1.4924577604514415</v>
      </c>
    </row>
    <row r="68" spans="1:8" x14ac:dyDescent="0.2">
      <c r="A68">
        <v>67</v>
      </c>
      <c r="B68" s="20" t="s">
        <v>881</v>
      </c>
      <c r="D68">
        <v>67</v>
      </c>
      <c r="E68">
        <v>11.591038847948568</v>
      </c>
      <c r="F68">
        <v>0.74376607020329566</v>
      </c>
      <c r="G68">
        <v>6.4167334779913237</v>
      </c>
      <c r="H68">
        <v>1.0323176736560258</v>
      </c>
    </row>
    <row r="69" spans="1:8" x14ac:dyDescent="0.2">
      <c r="A69">
        <v>68</v>
      </c>
      <c r="B69" s="20" t="s">
        <v>882</v>
      </c>
      <c r="D69">
        <v>68</v>
      </c>
      <c r="E69">
        <v>13.177794546155267</v>
      </c>
      <c r="F69">
        <v>4.393869924498351E-2</v>
      </c>
      <c r="G69">
        <v>0.33342983980428648</v>
      </c>
      <c r="H69">
        <v>1.1736368403434096</v>
      </c>
    </row>
    <row r="70" spans="1:8" x14ac:dyDescent="0.2">
      <c r="A70">
        <v>69</v>
      </c>
      <c r="B70" s="20" t="s">
        <v>883</v>
      </c>
      <c r="D70">
        <v>69</v>
      </c>
      <c r="E70">
        <v>13.856614196203333</v>
      </c>
      <c r="F70">
        <v>0.11145278413595885</v>
      </c>
      <c r="G70">
        <v>0.80432912800947109</v>
      </c>
      <c r="H70">
        <v>1.2340936752451095</v>
      </c>
    </row>
    <row r="71" spans="1:8" x14ac:dyDescent="0.2">
      <c r="A71">
        <v>70</v>
      </c>
      <c r="B71" s="20" t="s">
        <v>884</v>
      </c>
      <c r="D71">
        <v>70</v>
      </c>
      <c r="E71">
        <v>13.714268374587633</v>
      </c>
      <c r="F71">
        <v>0.2579999426242659</v>
      </c>
      <c r="G71">
        <v>1.8812519602018039</v>
      </c>
      <c r="H71">
        <v>1.2214161137812394</v>
      </c>
    </row>
    <row r="72" spans="1:8" x14ac:dyDescent="0.2">
      <c r="A72">
        <v>71</v>
      </c>
      <c r="B72" s="20" t="s">
        <v>885</v>
      </c>
      <c r="D72">
        <v>71</v>
      </c>
      <c r="E72">
        <v>13.384411225419001</v>
      </c>
      <c r="F72">
        <v>0.26539803859219219</v>
      </c>
      <c r="G72">
        <v>1.98288915457231</v>
      </c>
      <c r="H72">
        <v>1.1920384739220788</v>
      </c>
    </row>
    <row r="73" spans="1:8" x14ac:dyDescent="0.2">
      <c r="A73">
        <v>72</v>
      </c>
      <c r="B73" s="20" t="s">
        <v>886</v>
      </c>
      <c r="D73">
        <v>72</v>
      </c>
      <c r="E73">
        <v>17.226885084802465</v>
      </c>
      <c r="F73">
        <v>0.72068366511379522</v>
      </c>
      <c r="G73">
        <v>4.1834821650350555</v>
      </c>
      <c r="H73">
        <v>1.5342557443184131</v>
      </c>
    </row>
    <row r="74" spans="1:8" x14ac:dyDescent="0.2">
      <c r="A74">
        <v>73</v>
      </c>
      <c r="B74" s="20" t="s">
        <v>887</v>
      </c>
      <c r="D74">
        <v>73</v>
      </c>
      <c r="E74">
        <v>12.370791055563933</v>
      </c>
      <c r="F74">
        <v>0.30710513187751581</v>
      </c>
      <c r="G74">
        <v>2.4825019717667209</v>
      </c>
      <c r="H74">
        <v>1.1017637341474984</v>
      </c>
    </row>
    <row r="75" spans="1:8" x14ac:dyDescent="0.2">
      <c r="A75">
        <v>74</v>
      </c>
      <c r="B75" s="20" t="s">
        <v>888</v>
      </c>
      <c r="D75">
        <v>74</v>
      </c>
      <c r="E75">
        <v>13.553301855268233</v>
      </c>
      <c r="F75">
        <v>0.46907578133307748</v>
      </c>
      <c r="G75">
        <v>3.4609705173115839</v>
      </c>
      <c r="H75">
        <v>1.2070801612458271</v>
      </c>
    </row>
    <row r="76" spans="1:8" x14ac:dyDescent="0.2">
      <c r="A76">
        <v>75</v>
      </c>
      <c r="B76" s="20" t="s">
        <v>889</v>
      </c>
      <c r="D76">
        <v>75</v>
      </c>
      <c r="E76">
        <v>13.493450921807534</v>
      </c>
      <c r="F76">
        <v>0.15143260421397986</v>
      </c>
      <c r="G76">
        <v>1.1222674250753824</v>
      </c>
      <c r="H76">
        <v>1.2017497351117428</v>
      </c>
    </row>
    <row r="77" spans="1:8" x14ac:dyDescent="0.2">
      <c r="A77">
        <v>76</v>
      </c>
      <c r="B77" s="20" t="s">
        <v>890</v>
      </c>
      <c r="D77">
        <v>76</v>
      </c>
      <c r="E77">
        <v>12.545683051979767</v>
      </c>
      <c r="F77">
        <v>0.11566711781713111</v>
      </c>
      <c r="G77">
        <v>0.92196747947397173</v>
      </c>
      <c r="H77">
        <v>1.1173399134054089</v>
      </c>
    </row>
    <row r="78" spans="1:8" x14ac:dyDescent="0.2">
      <c r="A78">
        <v>77</v>
      </c>
      <c r="B78" s="20" t="s">
        <v>891</v>
      </c>
      <c r="D78">
        <v>77</v>
      </c>
      <c r="E78">
        <v>12.762446827228134</v>
      </c>
      <c r="F78">
        <v>0.82822433216971059</v>
      </c>
      <c r="G78">
        <v>6.4895418831656126</v>
      </c>
      <c r="H78">
        <v>1.136645264645509</v>
      </c>
    </row>
    <row r="79" spans="1:8" x14ac:dyDescent="0.2">
      <c r="A79">
        <v>78</v>
      </c>
      <c r="B79" s="20" t="s">
        <v>892</v>
      </c>
      <c r="D79">
        <v>78</v>
      </c>
      <c r="E79">
        <v>14.796785592747867</v>
      </c>
      <c r="F79">
        <v>0.26568812555297711</v>
      </c>
      <c r="G79">
        <v>1.7955800189684099</v>
      </c>
      <c r="H79">
        <v>1.3178269420946604</v>
      </c>
    </row>
    <row r="80" spans="1:8" x14ac:dyDescent="0.2">
      <c r="A80">
        <v>79</v>
      </c>
      <c r="B80" s="20" t="s">
        <v>893</v>
      </c>
      <c r="D80">
        <v>79</v>
      </c>
      <c r="E80">
        <v>12.323034939821632</v>
      </c>
      <c r="F80">
        <v>0.24083563283451112</v>
      </c>
      <c r="G80">
        <v>1.9543532417996785</v>
      </c>
      <c r="H80">
        <v>1.0975104930918302</v>
      </c>
    </row>
    <row r="81" spans="1:8" x14ac:dyDescent="0.2">
      <c r="A81">
        <v>80</v>
      </c>
      <c r="B81" s="20" t="s">
        <v>894</v>
      </c>
      <c r="D81">
        <v>80</v>
      </c>
      <c r="E81">
        <v>13.095546799790567</v>
      </c>
      <c r="F81">
        <v>0.18717681714997214</v>
      </c>
      <c r="G81">
        <v>1.429316545628821</v>
      </c>
      <c r="H81">
        <v>1.1663117158826555</v>
      </c>
    </row>
    <row r="82" spans="1:8" x14ac:dyDescent="0.2">
      <c r="A82">
        <v>81</v>
      </c>
      <c r="B82" s="20" t="s">
        <v>895</v>
      </c>
      <c r="D82">
        <v>81</v>
      </c>
      <c r="E82">
        <v>12.907119865435567</v>
      </c>
      <c r="F82">
        <v>0.18756268284572186</v>
      </c>
      <c r="G82">
        <v>1.4531722398271254</v>
      </c>
      <c r="H82">
        <v>1.1495300919851636</v>
      </c>
    </row>
    <row r="83" spans="1:8" x14ac:dyDescent="0.2">
      <c r="A83">
        <v>82</v>
      </c>
      <c r="B83" s="20" t="s">
        <v>896</v>
      </c>
      <c r="D83">
        <v>82</v>
      </c>
      <c r="E83">
        <v>12.445313558175235</v>
      </c>
      <c r="F83">
        <v>0.54985813841571796</v>
      </c>
      <c r="G83">
        <v>4.4181943335169747</v>
      </c>
      <c r="H83">
        <v>1.1084008352339416</v>
      </c>
    </row>
    <row r="84" spans="1:8" x14ac:dyDescent="0.2">
      <c r="A84">
        <v>83</v>
      </c>
      <c r="B84" s="20" t="s">
        <v>897</v>
      </c>
      <c r="D84">
        <v>83</v>
      </c>
      <c r="E84">
        <v>12.0696835421861</v>
      </c>
      <c r="F84">
        <v>0.20509710793223168</v>
      </c>
      <c r="G84">
        <v>1.6992749413468369</v>
      </c>
      <c r="H84">
        <v>1.0749465858480112</v>
      </c>
    </row>
    <row r="85" spans="1:8" x14ac:dyDescent="0.2">
      <c r="A85">
        <v>84</v>
      </c>
      <c r="B85" s="20" t="s">
        <v>898</v>
      </c>
      <c r="D85">
        <v>84</v>
      </c>
      <c r="E85">
        <v>14.018064726869268</v>
      </c>
      <c r="F85">
        <v>0.31172121934522767</v>
      </c>
      <c r="G85">
        <v>2.2237108004483161</v>
      </c>
      <c r="H85">
        <v>1.2484727346559135</v>
      </c>
    </row>
    <row r="86" spans="1:8" x14ac:dyDescent="0.2">
      <c r="A86">
        <v>85</v>
      </c>
      <c r="B86" s="20" t="s">
        <v>899</v>
      </c>
      <c r="D86">
        <v>85</v>
      </c>
      <c r="E86">
        <v>14.034229430681032</v>
      </c>
      <c r="F86">
        <v>0.59767594235350652</v>
      </c>
      <c r="G86">
        <v>4.2587015219153601</v>
      </c>
      <c r="H86">
        <v>1.2499123907258483</v>
      </c>
    </row>
    <row r="87" spans="1:8" x14ac:dyDescent="0.2">
      <c r="A87">
        <v>86</v>
      </c>
      <c r="B87" s="20" t="s">
        <v>900</v>
      </c>
      <c r="D87">
        <v>86</v>
      </c>
      <c r="E87">
        <v>14.588006057488734</v>
      </c>
      <c r="F87">
        <v>0.22240849702708371</v>
      </c>
      <c r="G87">
        <v>1.5245983320174905</v>
      </c>
      <c r="H87">
        <v>1.2992326808750254</v>
      </c>
    </row>
    <row r="88" spans="1:8" x14ac:dyDescent="0.2">
      <c r="A88">
        <v>87</v>
      </c>
      <c r="B88" s="20" t="s">
        <v>901</v>
      </c>
      <c r="D88">
        <v>87</v>
      </c>
      <c r="E88">
        <v>14.964725745405099</v>
      </c>
      <c r="F88">
        <v>0.12285806272480587</v>
      </c>
      <c r="G88">
        <v>0.82098439233027243</v>
      </c>
      <c r="H88">
        <v>1.3327839782998523</v>
      </c>
    </row>
    <row r="89" spans="1:8" x14ac:dyDescent="0.2">
      <c r="A89">
        <v>88</v>
      </c>
      <c r="B89" s="20" t="s">
        <v>902</v>
      </c>
      <c r="D89">
        <v>88</v>
      </c>
      <c r="E89">
        <v>14.173401631084834</v>
      </c>
      <c r="F89">
        <v>0.49248049334332222</v>
      </c>
      <c r="G89">
        <v>3.4746809986899927</v>
      </c>
      <c r="H89">
        <v>1.2623073040759893</v>
      </c>
    </row>
    <row r="90" spans="1:8" x14ac:dyDescent="0.2">
      <c r="A90">
        <v>89</v>
      </c>
      <c r="B90" s="20" t="s">
        <v>903</v>
      </c>
      <c r="D90">
        <v>89</v>
      </c>
      <c r="E90">
        <v>12.3592291665526</v>
      </c>
      <c r="F90">
        <v>0.14812618295086866</v>
      </c>
      <c r="G90">
        <v>1.1985066459625004</v>
      </c>
      <c r="H90">
        <v>1.1007340126079697</v>
      </c>
    </row>
    <row r="91" spans="1:8" x14ac:dyDescent="0.2">
      <c r="A91">
        <v>90</v>
      </c>
      <c r="B91" s="20" t="s">
        <v>904</v>
      </c>
      <c r="D91">
        <v>90</v>
      </c>
      <c r="E91">
        <v>14.423482731747066</v>
      </c>
      <c r="F91">
        <v>0.76396097048270695</v>
      </c>
      <c r="G91">
        <v>5.2966470351933577</v>
      </c>
      <c r="H91">
        <v>1.2845799530980109</v>
      </c>
    </row>
    <row r="92" spans="1:8" x14ac:dyDescent="0.2">
      <c r="A92">
        <v>91</v>
      </c>
      <c r="B92" s="20" t="s">
        <v>905</v>
      </c>
      <c r="D92">
        <v>91</v>
      </c>
      <c r="E92">
        <v>15.038703520669133</v>
      </c>
      <c r="F92">
        <v>0.19179561225005254</v>
      </c>
      <c r="G92">
        <v>1.275346721121601</v>
      </c>
      <c r="H92">
        <v>1.3393725650404043</v>
      </c>
    </row>
    <row r="93" spans="1:8" x14ac:dyDescent="0.2">
      <c r="A93">
        <v>92</v>
      </c>
      <c r="B93" s="20" t="s">
        <v>906</v>
      </c>
      <c r="D93">
        <v>92</v>
      </c>
      <c r="E93">
        <v>14.334384171227866</v>
      </c>
      <c r="F93">
        <v>0.23778379610271211</v>
      </c>
      <c r="G93">
        <v>1.6588351007083679</v>
      </c>
      <c r="H93">
        <v>1.2766446834532577</v>
      </c>
    </row>
    <row r="94" spans="1:8" x14ac:dyDescent="0.2">
      <c r="A94">
        <v>93</v>
      </c>
      <c r="B94" s="20" t="s">
        <v>907</v>
      </c>
      <c r="D94">
        <v>93</v>
      </c>
      <c r="E94">
        <v>13.989748541389368</v>
      </c>
      <c r="F94">
        <v>7.481098988120094E-2</v>
      </c>
      <c r="G94">
        <v>0.53475578678107683</v>
      </c>
      <c r="H94">
        <v>1.2459508469196303</v>
      </c>
    </row>
    <row r="95" spans="1:8" x14ac:dyDescent="0.2">
      <c r="A95">
        <v>94</v>
      </c>
      <c r="B95" s="20" t="s">
        <v>908</v>
      </c>
      <c r="D95">
        <v>94</v>
      </c>
      <c r="E95">
        <v>13.0978150913043</v>
      </c>
      <c r="F95">
        <v>0.17247488772131125</v>
      </c>
      <c r="G95">
        <v>1.3168218250066619</v>
      </c>
      <c r="H95">
        <v>1.1665137337905711</v>
      </c>
    </row>
    <row r="96" spans="1:8" x14ac:dyDescent="0.2">
      <c r="A96">
        <v>95</v>
      </c>
      <c r="B96" s="20" t="s">
        <v>909</v>
      </c>
      <c r="D96">
        <v>95</v>
      </c>
      <c r="E96">
        <v>11.801822731901202</v>
      </c>
      <c r="F96">
        <v>0.19328744795373423</v>
      </c>
      <c r="G96">
        <v>1.637776234608777</v>
      </c>
      <c r="H96">
        <v>1.051090445586186</v>
      </c>
    </row>
    <row r="97" spans="1:8" x14ac:dyDescent="0.2">
      <c r="A97">
        <v>96</v>
      </c>
      <c r="B97" s="20" t="s">
        <v>910</v>
      </c>
      <c r="D97">
        <v>96</v>
      </c>
      <c r="E97">
        <v>12.4935904204834</v>
      </c>
      <c r="F97">
        <v>0.46202187779913773</v>
      </c>
      <c r="G97">
        <v>3.6980712689416086</v>
      </c>
      <c r="H97">
        <v>1.1127004548662405</v>
      </c>
    </row>
    <row r="98" spans="1:8" x14ac:dyDescent="0.2">
      <c r="A98">
        <v>97</v>
      </c>
      <c r="B98" s="20" t="s">
        <v>911</v>
      </c>
      <c r="D98">
        <v>97</v>
      </c>
      <c r="E98">
        <v>12.421355473390234</v>
      </c>
      <c r="F98">
        <v>0.18234103585217384</v>
      </c>
      <c r="G98">
        <v>1.4679640739917286</v>
      </c>
      <c r="H98">
        <v>1.1062670873727753</v>
      </c>
    </row>
    <row r="99" spans="1:8" x14ac:dyDescent="0.2">
      <c r="A99">
        <v>98</v>
      </c>
      <c r="B99" s="20" t="s">
        <v>912</v>
      </c>
      <c r="D99">
        <v>98</v>
      </c>
      <c r="E99">
        <v>12.003632408672532</v>
      </c>
      <c r="F99">
        <v>8.2147328417808349E-2</v>
      </c>
      <c r="G99">
        <v>0.68435391572352322</v>
      </c>
      <c r="H99">
        <v>1.0690639593306186</v>
      </c>
    </row>
    <row r="100" spans="1:8" x14ac:dyDescent="0.2">
      <c r="A100">
        <v>99</v>
      </c>
      <c r="B100" s="20" t="s">
        <v>913</v>
      </c>
      <c r="D100">
        <v>99</v>
      </c>
      <c r="E100">
        <v>12.203903525288801</v>
      </c>
      <c r="F100">
        <v>0.11783947557418396</v>
      </c>
      <c r="G100">
        <v>0.96558839005895303</v>
      </c>
      <c r="H100">
        <v>1.0869004462855727</v>
      </c>
    </row>
    <row r="101" spans="1:8" x14ac:dyDescent="0.2">
      <c r="A101">
        <v>100</v>
      </c>
      <c r="B101" s="20" t="s">
        <v>914</v>
      </c>
      <c r="D101">
        <v>100</v>
      </c>
      <c r="E101">
        <v>12.075367027479301</v>
      </c>
      <c r="F101">
        <v>0.26725953874547659</v>
      </c>
      <c r="G101">
        <v>2.2132622398746773</v>
      </c>
      <c r="H101">
        <v>1.07545276673422</v>
      </c>
    </row>
    <row r="102" spans="1:8" x14ac:dyDescent="0.2">
      <c r="A102">
        <v>101</v>
      </c>
      <c r="B102" s="20" t="s">
        <v>915</v>
      </c>
      <c r="D102">
        <v>101</v>
      </c>
      <c r="E102">
        <v>12.050583352309536</v>
      </c>
      <c r="F102">
        <v>0.2897088775919831</v>
      </c>
      <c r="G102">
        <v>2.4041066653960734</v>
      </c>
      <c r="H102">
        <v>1.0732454903863862</v>
      </c>
    </row>
    <row r="103" spans="1:8" x14ac:dyDescent="0.2">
      <c r="A103">
        <v>102</v>
      </c>
      <c r="B103" s="20" t="s">
        <v>916</v>
      </c>
      <c r="D103">
        <v>102</v>
      </c>
      <c r="E103">
        <v>12.358316050557233</v>
      </c>
      <c r="F103">
        <v>0.31263124835721701</v>
      </c>
      <c r="G103">
        <v>2.5297236862875065</v>
      </c>
      <c r="H103">
        <v>1.1006526889412578</v>
      </c>
    </row>
    <row r="104" spans="1:8" x14ac:dyDescent="0.2">
      <c r="A104">
        <v>103</v>
      </c>
      <c r="B104" s="20" t="s">
        <v>917</v>
      </c>
      <c r="D104">
        <v>103</v>
      </c>
      <c r="E104">
        <v>13.160160492743268</v>
      </c>
      <c r="F104">
        <v>0.22344968328943621</v>
      </c>
      <c r="G104">
        <v>1.6979252146100354</v>
      </c>
      <c r="H104">
        <v>1.1720663214939604</v>
      </c>
    </row>
    <row r="105" spans="1:8" x14ac:dyDescent="0.2">
      <c r="A105">
        <v>104</v>
      </c>
      <c r="B105" s="20" t="s">
        <v>918</v>
      </c>
      <c r="D105">
        <v>104</v>
      </c>
      <c r="E105">
        <v>12.136363779729265</v>
      </c>
      <c r="F105">
        <v>0.33810911832186241</v>
      </c>
      <c r="G105">
        <v>2.7859177959595147</v>
      </c>
      <c r="H105">
        <v>1.080885241442421</v>
      </c>
    </row>
    <row r="106" spans="1:8" x14ac:dyDescent="0.2">
      <c r="A106">
        <v>105</v>
      </c>
      <c r="B106" s="20" t="s">
        <v>919</v>
      </c>
      <c r="D106">
        <v>105</v>
      </c>
      <c r="E106">
        <v>11.918349955156501</v>
      </c>
      <c r="F106">
        <v>0.36243248022408597</v>
      </c>
      <c r="G106">
        <v>3.0409618914342982</v>
      </c>
      <c r="H106">
        <v>1.0614685586791119</v>
      </c>
    </row>
    <row r="107" spans="1:8" x14ac:dyDescent="0.2">
      <c r="A107">
        <v>106</v>
      </c>
      <c r="B107" s="20" t="s">
        <v>920</v>
      </c>
      <c r="D107">
        <v>106</v>
      </c>
      <c r="E107">
        <v>11.780064437116833</v>
      </c>
      <c r="F107">
        <v>0.10635366523134239</v>
      </c>
      <c r="G107">
        <v>0.90282753374626212</v>
      </c>
      <c r="H107">
        <v>1.0491526147714358</v>
      </c>
    </row>
    <row r="108" spans="1:8" x14ac:dyDescent="0.2">
      <c r="A108">
        <v>107</v>
      </c>
      <c r="B108" s="20" t="s">
        <v>921</v>
      </c>
      <c r="D108">
        <v>107</v>
      </c>
      <c r="E108">
        <v>12.437262989931867</v>
      </c>
      <c r="F108">
        <v>0.5557977517689815</v>
      </c>
      <c r="G108">
        <v>4.4688108004060645</v>
      </c>
      <c r="H108">
        <v>1.1076838379061245</v>
      </c>
    </row>
    <row r="109" spans="1:8" x14ac:dyDescent="0.2">
      <c r="A109">
        <v>108</v>
      </c>
      <c r="B109" s="20" t="s">
        <v>922</v>
      </c>
      <c r="D109">
        <v>108</v>
      </c>
      <c r="E109">
        <v>12.092801689780368</v>
      </c>
      <c r="F109">
        <v>2.4145598226696492E-2</v>
      </c>
      <c r="G109">
        <v>0.19966918209782558</v>
      </c>
      <c r="H109">
        <v>1.07700552747152</v>
      </c>
    </row>
    <row r="110" spans="1:8" x14ac:dyDescent="0.2">
      <c r="A110">
        <v>109</v>
      </c>
      <c r="B110" s="20" t="s">
        <v>923</v>
      </c>
      <c r="D110">
        <v>109</v>
      </c>
      <c r="E110">
        <v>13.027971957054733</v>
      </c>
      <c r="F110">
        <v>0.14909284708578124</v>
      </c>
      <c r="G110">
        <v>1.1444056494537238</v>
      </c>
      <c r="H110">
        <v>1.1602933852251689</v>
      </c>
    </row>
    <row r="111" spans="1:8" x14ac:dyDescent="0.2">
      <c r="A111">
        <v>110</v>
      </c>
      <c r="B111" s="20" t="s">
        <v>924</v>
      </c>
      <c r="D111">
        <v>110</v>
      </c>
      <c r="E111">
        <v>12.345570306513332</v>
      </c>
      <c r="F111">
        <v>0.36150211335729765</v>
      </c>
      <c r="G111">
        <v>2.9281929014374874</v>
      </c>
      <c r="H111">
        <v>1.0995175312549608</v>
      </c>
    </row>
    <row r="112" spans="1:8" x14ac:dyDescent="0.2">
      <c r="A112">
        <v>111</v>
      </c>
      <c r="B112" s="20" t="s">
        <v>925</v>
      </c>
      <c r="D112">
        <v>111</v>
      </c>
      <c r="E112">
        <v>12.215288617792034</v>
      </c>
      <c r="F112">
        <v>0.19954956066487897</v>
      </c>
      <c r="G112">
        <v>1.633604959396763</v>
      </c>
      <c r="H112">
        <v>1.0879144220267873</v>
      </c>
    </row>
    <row r="113" spans="1:8" x14ac:dyDescent="0.2">
      <c r="A113">
        <v>112</v>
      </c>
      <c r="B113" s="20" t="s">
        <v>926</v>
      </c>
      <c r="D113">
        <v>112</v>
      </c>
      <c r="E113">
        <v>12.931839921292001</v>
      </c>
      <c r="F113">
        <v>0.1538948645944509</v>
      </c>
      <c r="G113">
        <v>1.1900461614983824</v>
      </c>
      <c r="H113">
        <v>1.1517317022885298</v>
      </c>
    </row>
    <row r="114" spans="1:8" x14ac:dyDescent="0.2">
      <c r="A114">
        <v>113</v>
      </c>
      <c r="B114" s="20" t="s">
        <v>927</v>
      </c>
      <c r="D114">
        <v>113</v>
      </c>
      <c r="E114">
        <v>12.261518514260965</v>
      </c>
      <c r="F114">
        <v>9.7636127919166579E-2</v>
      </c>
      <c r="G114">
        <v>0.79628088320063495</v>
      </c>
      <c r="H114">
        <v>1.0920317353929323</v>
      </c>
    </row>
    <row r="115" spans="1:8" x14ac:dyDescent="0.2">
      <c r="A115">
        <v>114</v>
      </c>
      <c r="B115" s="20" t="s">
        <v>928</v>
      </c>
      <c r="D115">
        <v>114</v>
      </c>
      <c r="E115">
        <v>12.175993296327666</v>
      </c>
      <c r="F115">
        <v>5.6296618387940041E-2</v>
      </c>
      <c r="G115">
        <v>0.46235750150190497</v>
      </c>
      <c r="H115">
        <v>1.0844147137286961</v>
      </c>
    </row>
    <row r="116" spans="1:8" x14ac:dyDescent="0.2">
      <c r="A116">
        <v>115</v>
      </c>
      <c r="B116" s="20" t="s">
        <v>929</v>
      </c>
      <c r="D116">
        <v>115</v>
      </c>
      <c r="E116">
        <v>11.631323874483135</v>
      </c>
      <c r="F116">
        <v>6.8075500148218462E-2</v>
      </c>
      <c r="G116">
        <v>0.58527731565933683</v>
      </c>
      <c r="H116">
        <v>1.0359055267743593</v>
      </c>
    </row>
    <row r="117" spans="1:8" x14ac:dyDescent="0.2">
      <c r="A117">
        <v>116</v>
      </c>
      <c r="B117" s="20" t="s">
        <v>930</v>
      </c>
      <c r="D117">
        <v>116</v>
      </c>
      <c r="E117">
        <v>12.409041789351065</v>
      </c>
      <c r="F117">
        <v>0.22477621869871103</v>
      </c>
      <c r="G117">
        <v>1.8113906175382926</v>
      </c>
      <c r="H117">
        <v>1.1051704096868318</v>
      </c>
    </row>
    <row r="118" spans="1:8" x14ac:dyDescent="0.2">
      <c r="A118">
        <v>117</v>
      </c>
      <c r="B118" s="20" t="s">
        <v>931</v>
      </c>
      <c r="D118">
        <v>117</v>
      </c>
      <c r="E118">
        <v>13.255977638174768</v>
      </c>
      <c r="F118">
        <v>0.26224038122461857</v>
      </c>
      <c r="G118">
        <v>1.9782802022041339</v>
      </c>
      <c r="H118">
        <v>1.1805999597610526</v>
      </c>
    </row>
    <row r="119" spans="1:8" x14ac:dyDescent="0.2">
      <c r="A119">
        <v>118</v>
      </c>
      <c r="B119" s="20" t="s">
        <v>932</v>
      </c>
      <c r="D119">
        <v>118</v>
      </c>
      <c r="E119">
        <v>12.400525330490799</v>
      </c>
      <c r="F119">
        <v>0.12033559883116579</v>
      </c>
      <c r="G119">
        <v>0.97040726601542326</v>
      </c>
      <c r="H119">
        <v>1.1044119193466866</v>
      </c>
    </row>
    <row r="120" spans="1:8" x14ac:dyDescent="0.2">
      <c r="A120">
        <v>119</v>
      </c>
      <c r="B120" s="20" t="s">
        <v>933</v>
      </c>
      <c r="D120">
        <v>119</v>
      </c>
      <c r="E120">
        <v>12.15175276401745</v>
      </c>
      <c r="F120">
        <v>0.2019795381642237</v>
      </c>
      <c r="G120">
        <v>1.6621432486867673</v>
      </c>
      <c r="H120">
        <v>1.0822558106095772</v>
      </c>
    </row>
    <row r="121" spans="1:8" x14ac:dyDescent="0.2">
      <c r="A121">
        <v>120</v>
      </c>
      <c r="B121" s="20" t="s">
        <v>934</v>
      </c>
      <c r="D121">
        <v>120</v>
      </c>
      <c r="E121">
        <v>12.735211840549367</v>
      </c>
      <c r="F121">
        <v>0.17441743524518133</v>
      </c>
      <c r="G121">
        <v>1.3695683858970451</v>
      </c>
      <c r="H121">
        <v>1.1342196703170719</v>
      </c>
    </row>
    <row r="122" spans="1:8" x14ac:dyDescent="0.2">
      <c r="A122">
        <v>121</v>
      </c>
      <c r="B122" s="20" t="s">
        <v>1475</v>
      </c>
      <c r="D122">
        <v>121</v>
      </c>
      <c r="E122">
        <v>12.099888432355767</v>
      </c>
      <c r="F122">
        <v>0.2382934434233149</v>
      </c>
      <c r="G122">
        <v>1.96938545967172</v>
      </c>
      <c r="H122">
        <v>1.0776366848427621</v>
      </c>
    </row>
    <row r="123" spans="1:8" x14ac:dyDescent="0.2">
      <c r="D123" t="s">
        <v>1428</v>
      </c>
      <c r="E123">
        <v>11.228170498038734</v>
      </c>
      <c r="F123">
        <v>0.52265841209127761</v>
      </c>
      <c r="G123">
        <v>4.6548848913772041</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12.595429727115134</v>
      </c>
      <c r="F125">
        <v>0.42608689378926401</v>
      </c>
      <c r="G125">
        <v>3.3828690486994226</v>
      </c>
      <c r="H125">
        <v>1.1217704370730053</v>
      </c>
    </row>
    <row r="126" spans="1:8" x14ac:dyDescent="0.2">
      <c r="A126">
        <v>5.6</v>
      </c>
      <c r="B126">
        <f t="shared" ref="B126:B128" si="3">LOG(A126,10)</f>
        <v>0.74818802700620035</v>
      </c>
      <c r="D126" t="s">
        <v>1430</v>
      </c>
      <c r="E126">
        <v>19.110169588064565</v>
      </c>
      <c r="F126">
        <v>0.74639367883438135</v>
      </c>
      <c r="G126">
        <v>3.9057407386931224</v>
      </c>
      <c r="H126">
        <v>1.7019842717388918</v>
      </c>
    </row>
    <row r="127" spans="1:8" x14ac:dyDescent="0.2">
      <c r="A127">
        <v>2.76</v>
      </c>
      <c r="B127">
        <f t="shared" si="3"/>
        <v>0.44090908206521756</v>
      </c>
      <c r="D127" t="s">
        <v>1431</v>
      </c>
      <c r="E127">
        <v>14.677896657923966</v>
      </c>
      <c r="F127">
        <v>0.37820279492016051</v>
      </c>
      <c r="G127">
        <v>2.5766825025027345</v>
      </c>
      <c r="H127">
        <v>1.3072384909445229</v>
      </c>
    </row>
    <row r="128" spans="1:8" x14ac:dyDescent="0.2">
      <c r="A128">
        <v>1.58</v>
      </c>
      <c r="B128">
        <f t="shared" si="3"/>
        <v>0.19865708695442263</v>
      </c>
      <c r="D128" t="s">
        <v>1432</v>
      </c>
      <c r="E128">
        <v>15.483799112164268</v>
      </c>
      <c r="F128">
        <v>0.3794967878428131</v>
      </c>
      <c r="G128">
        <v>2.4509281287734845</v>
      </c>
      <c r="H128">
        <v>1.3790135369665859</v>
      </c>
    </row>
    <row r="129" spans="4:8" x14ac:dyDescent="0.2">
      <c r="D129" t="s">
        <v>1433</v>
      </c>
      <c r="E129">
        <v>13.0018697186733</v>
      </c>
      <c r="F129">
        <v>0.30753246798718492</v>
      </c>
      <c r="G129">
        <v>2.3652941818476032</v>
      </c>
      <c r="H129">
        <v>1.157968675390562</v>
      </c>
    </row>
  </sheetData>
  <mergeCells count="1">
    <mergeCell ref="J23:M2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1374-C092-524D-AE26-2D4996ED1AF9}">
  <dimension ref="A1:BG133"/>
  <sheetViews>
    <sheetView topLeftCell="A82" workbookViewId="0">
      <selection activeCell="B134" sqref="B134"/>
    </sheetView>
  </sheetViews>
  <sheetFormatPr baseColWidth="10" defaultRowHeight="16" x14ac:dyDescent="0.2"/>
  <cols>
    <col min="16" max="16" width="13" customWidth="1"/>
    <col min="17" max="17" width="9.83203125" customWidth="1"/>
    <col min="18" max="18" width="5" bestFit="1" customWidth="1"/>
    <col min="19" max="19" width="4.83203125" bestFit="1" customWidth="1"/>
    <col min="20" max="20" width="17.83203125" customWidth="1"/>
    <col min="21" max="23" width="4.83203125" bestFit="1" customWidth="1"/>
    <col min="24" max="24" width="9.5" customWidth="1"/>
    <col min="25" max="28" width="4.5"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54" width="4.1640625" bestFit="1" customWidth="1"/>
  </cols>
  <sheetData>
    <row r="1" spans="1:59" x14ac:dyDescent="0.2">
      <c r="A1" t="s">
        <v>1413</v>
      </c>
      <c r="B1" t="s">
        <v>1412</v>
      </c>
      <c r="C1" t="s">
        <v>1424</v>
      </c>
      <c r="D1" t="s">
        <v>1412</v>
      </c>
      <c r="E1" t="s">
        <v>1632</v>
      </c>
      <c r="F1" t="s">
        <v>1487</v>
      </c>
      <c r="G1" t="s">
        <v>1633</v>
      </c>
      <c r="H1" t="s">
        <v>1634</v>
      </c>
      <c r="I1" t="s">
        <v>1489</v>
      </c>
      <c r="J1" t="s">
        <v>1635</v>
      </c>
      <c r="K1" t="s">
        <v>1656</v>
      </c>
      <c r="P1" s="32" t="s">
        <v>1414</v>
      </c>
      <c r="Q1" s="32" t="s">
        <v>1415</v>
      </c>
      <c r="R1" s="32" t="s">
        <v>1416</v>
      </c>
      <c r="S1" s="32" t="s">
        <v>1478</v>
      </c>
      <c r="T1" s="32" t="s">
        <v>1425</v>
      </c>
      <c r="U1" s="66"/>
      <c r="V1" s="66"/>
    </row>
    <row r="2" spans="1:59" x14ac:dyDescent="0.2">
      <c r="A2">
        <v>1</v>
      </c>
      <c r="B2" s="20" t="s">
        <v>815</v>
      </c>
      <c r="D2">
        <v>1</v>
      </c>
      <c r="E2">
        <v>21.814158740847599</v>
      </c>
      <c r="F2">
        <v>3.2180245545650903E-2</v>
      </c>
      <c r="G2">
        <v>3</v>
      </c>
      <c r="H2">
        <v>0.14751999344990799</v>
      </c>
      <c r="I2">
        <v>0.97226780008114699</v>
      </c>
      <c r="J2">
        <v>0.96465347265087698</v>
      </c>
      <c r="K2" t="s">
        <v>5</v>
      </c>
      <c r="P2" s="33" t="s">
        <v>1418</v>
      </c>
      <c r="Q2" s="33">
        <v>1.96</v>
      </c>
      <c r="R2" s="29">
        <f>Q2*384</f>
        <v>752.64</v>
      </c>
      <c r="S2" s="34">
        <f>R2*1.14</f>
        <v>858.00959999999986</v>
      </c>
      <c r="T2">
        <f>S2/2</f>
        <v>429.00479999999993</v>
      </c>
      <c r="V2" s="66"/>
    </row>
    <row r="3" spans="1:59" x14ac:dyDescent="0.2">
      <c r="A3">
        <v>2</v>
      </c>
      <c r="B3" s="20" t="s">
        <v>816</v>
      </c>
      <c r="D3">
        <v>2</v>
      </c>
      <c r="E3">
        <v>22.8957642049551</v>
      </c>
      <c r="F3">
        <v>7.1754680525004805E-2</v>
      </c>
      <c r="G3">
        <v>3</v>
      </c>
      <c r="H3">
        <v>0.31339718509800002</v>
      </c>
      <c r="I3">
        <v>1.0204754883828899</v>
      </c>
      <c r="J3">
        <v>1.01248362183906</v>
      </c>
      <c r="K3" t="s">
        <v>5</v>
      </c>
      <c r="P3" s="33" t="s">
        <v>1419</v>
      </c>
      <c r="Q3" s="33">
        <v>5</v>
      </c>
      <c r="R3" s="29">
        <f t="shared" ref="R3:R5" si="0">Q3*384</f>
        <v>1920</v>
      </c>
      <c r="S3" s="34">
        <f t="shared" ref="S3:S5" si="1">R3*1.14</f>
        <v>2188.7999999999997</v>
      </c>
      <c r="T3">
        <f t="shared" ref="T3:T6" si="2">S3/2</f>
        <v>1094.3999999999999</v>
      </c>
      <c r="U3" s="66" t="s">
        <v>1479</v>
      </c>
      <c r="V3" s="66"/>
    </row>
    <row r="4" spans="1:59" x14ac:dyDescent="0.2">
      <c r="A4">
        <v>3</v>
      </c>
      <c r="B4" s="20" t="s">
        <v>817</v>
      </c>
      <c r="D4">
        <v>3</v>
      </c>
      <c r="E4">
        <v>21.729064979552199</v>
      </c>
      <c r="F4">
        <v>7.5995452359748999E-2</v>
      </c>
      <c r="G4">
        <v>3</v>
      </c>
      <c r="H4">
        <v>0.34974101477106101</v>
      </c>
      <c r="I4">
        <v>0.96847512922557299</v>
      </c>
      <c r="J4">
        <v>0.96089050414451904</v>
      </c>
      <c r="K4" t="s">
        <v>5</v>
      </c>
      <c r="P4" s="33" t="s">
        <v>1420</v>
      </c>
      <c r="Q4" s="33">
        <v>0.02</v>
      </c>
      <c r="R4" s="29">
        <f t="shared" si="0"/>
        <v>7.68</v>
      </c>
      <c r="S4" s="34">
        <f t="shared" si="1"/>
        <v>8.7551999999999985</v>
      </c>
      <c r="T4">
        <f t="shared" si="2"/>
        <v>4.3775999999999993</v>
      </c>
      <c r="V4" s="66"/>
    </row>
    <row r="5" spans="1:59" x14ac:dyDescent="0.2">
      <c r="A5">
        <v>4</v>
      </c>
      <c r="B5" s="20" t="s">
        <v>818</v>
      </c>
      <c r="D5">
        <v>4</v>
      </c>
      <c r="E5">
        <v>22.969076978835201</v>
      </c>
      <c r="F5">
        <v>6.6111314933514104E-2</v>
      </c>
      <c r="G5">
        <v>2</v>
      </c>
      <c r="H5">
        <v>0.28782747776252499</v>
      </c>
      <c r="I5">
        <v>1.02374307482641</v>
      </c>
      <c r="J5">
        <v>1.0157256181384999</v>
      </c>
      <c r="K5" t="s">
        <v>5</v>
      </c>
      <c r="P5" s="33" t="s">
        <v>1421</v>
      </c>
      <c r="Q5" s="33">
        <v>0.02</v>
      </c>
      <c r="R5" s="29">
        <f t="shared" si="0"/>
        <v>7.68</v>
      </c>
      <c r="S5" s="34">
        <f t="shared" si="1"/>
        <v>8.7551999999999985</v>
      </c>
      <c r="T5">
        <f t="shared" si="2"/>
        <v>4.3775999999999993</v>
      </c>
      <c r="V5" s="66"/>
    </row>
    <row r="6" spans="1:59" x14ac:dyDescent="0.2">
      <c r="A6">
        <v>5</v>
      </c>
      <c r="B6" s="20" t="s">
        <v>819</v>
      </c>
      <c r="D6">
        <v>5</v>
      </c>
      <c r="E6">
        <v>23.484936344324801</v>
      </c>
      <c r="F6">
        <v>7.0311969476302499E-2</v>
      </c>
      <c r="G6">
        <v>3</v>
      </c>
      <c r="H6">
        <v>0.29939178222764701</v>
      </c>
      <c r="I6">
        <v>1.04673518084316</v>
      </c>
      <c r="J6">
        <v>1.03853766118957</v>
      </c>
      <c r="K6" t="s">
        <v>5</v>
      </c>
      <c r="P6" s="33" t="s">
        <v>1422</v>
      </c>
      <c r="Q6" s="33">
        <f>SUM(Q2:Q5)</f>
        <v>6.9999999999999991</v>
      </c>
      <c r="R6" s="33"/>
      <c r="S6" s="29">
        <f>SUM(S2:S5)</f>
        <v>3064.3199999999997</v>
      </c>
      <c r="T6">
        <f t="shared" si="2"/>
        <v>1532.1599999999999</v>
      </c>
    </row>
    <row r="7" spans="1:59" ht="17" x14ac:dyDescent="0.2">
      <c r="A7">
        <v>6</v>
      </c>
      <c r="B7" s="20" t="s">
        <v>820</v>
      </c>
      <c r="D7">
        <v>6</v>
      </c>
      <c r="E7">
        <v>22.661760243635701</v>
      </c>
      <c r="F7">
        <v>0.18119871453085701</v>
      </c>
      <c r="G7">
        <v>3</v>
      </c>
      <c r="H7">
        <v>0.79957917029743897</v>
      </c>
      <c r="I7">
        <v>1.01004581656354</v>
      </c>
      <c r="J7">
        <v>1.00213563012494</v>
      </c>
      <c r="K7" t="s">
        <v>5</v>
      </c>
      <c r="S7">
        <f>S6/48</f>
        <v>63.839999999999996</v>
      </c>
      <c r="T7" s="65" t="s">
        <v>1457</v>
      </c>
    </row>
    <row r="8" spans="1:59" ht="17" x14ac:dyDescent="0.2">
      <c r="A8">
        <v>7</v>
      </c>
      <c r="B8" s="20" t="s">
        <v>821</v>
      </c>
      <c r="D8">
        <v>7</v>
      </c>
      <c r="E8">
        <v>21.917491708459899</v>
      </c>
      <c r="F8">
        <v>0.131938261557911</v>
      </c>
      <c r="G8">
        <v>3</v>
      </c>
      <c r="H8">
        <v>0.60197701138851001</v>
      </c>
      <c r="I8">
        <v>0.97687340134635403</v>
      </c>
      <c r="J8">
        <v>0.96922300509220205</v>
      </c>
      <c r="K8" t="s">
        <v>5</v>
      </c>
      <c r="P8" s="33" t="s">
        <v>1423</v>
      </c>
      <c r="Q8" s="33">
        <v>3</v>
      </c>
      <c r="S8">
        <f>Q8*3.1</f>
        <v>9.3000000000000007</v>
      </c>
      <c r="T8" s="65" t="s">
        <v>1457</v>
      </c>
    </row>
    <row r="9" spans="1:59" x14ac:dyDescent="0.2">
      <c r="A9">
        <v>8</v>
      </c>
      <c r="B9" s="20" t="s">
        <v>822</v>
      </c>
      <c r="D9">
        <v>8</v>
      </c>
      <c r="E9">
        <v>21.903573052674801</v>
      </c>
      <c r="F9">
        <v>9.1540625335862505E-2</v>
      </c>
      <c r="G9">
        <v>3</v>
      </c>
      <c r="H9">
        <v>0.41792553715195802</v>
      </c>
      <c r="I9">
        <v>0.976253040002099</v>
      </c>
      <c r="J9">
        <v>0.96860750211557001</v>
      </c>
      <c r="K9" t="s">
        <v>5</v>
      </c>
    </row>
    <row r="10" spans="1:59" x14ac:dyDescent="0.2">
      <c r="A10">
        <v>9</v>
      </c>
      <c r="B10" s="20" t="s">
        <v>823</v>
      </c>
      <c r="D10">
        <v>9</v>
      </c>
      <c r="E10">
        <v>22.7318307712106</v>
      </c>
      <c r="F10">
        <v>0.16559832401757901</v>
      </c>
      <c r="G10">
        <v>3</v>
      </c>
      <c r="H10">
        <v>0.72848652483945897</v>
      </c>
      <c r="I10">
        <v>1.0131688944921999</v>
      </c>
      <c r="J10">
        <v>1.0052342496297599</v>
      </c>
      <c r="K10" t="s">
        <v>5</v>
      </c>
      <c r="P10" s="1" t="s">
        <v>1452</v>
      </c>
    </row>
    <row r="11" spans="1:59" x14ac:dyDescent="0.2">
      <c r="A11">
        <v>10</v>
      </c>
      <c r="B11" s="20" t="s">
        <v>824</v>
      </c>
      <c r="D11">
        <v>10</v>
      </c>
      <c r="E11">
        <v>22.740007789505</v>
      </c>
      <c r="F11">
        <v>0.116826273207097</v>
      </c>
      <c r="G11">
        <v>3</v>
      </c>
      <c r="H11">
        <v>0.51374772730295404</v>
      </c>
      <c r="I11">
        <v>1.0135333482253299</v>
      </c>
      <c r="J11">
        <v>1.0055958491389301</v>
      </c>
      <c r="K11" t="s">
        <v>5</v>
      </c>
      <c r="P11" t="s">
        <v>1453</v>
      </c>
      <c r="U11" t="s">
        <v>1426</v>
      </c>
      <c r="V11">
        <v>9</v>
      </c>
    </row>
    <row r="12" spans="1:59" x14ac:dyDescent="0.2">
      <c r="A12">
        <v>11</v>
      </c>
      <c r="B12" s="20" t="s">
        <v>825</v>
      </c>
      <c r="D12">
        <v>11</v>
      </c>
      <c r="E12">
        <v>21.9213251976593</v>
      </c>
      <c r="F12">
        <v>0.130933481097359</v>
      </c>
      <c r="G12">
        <v>3</v>
      </c>
      <c r="H12">
        <v>0.59728816536757701</v>
      </c>
      <c r="I12">
        <v>0.97704426184823301</v>
      </c>
      <c r="J12">
        <v>0.96939252749792504</v>
      </c>
      <c r="K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826</v>
      </c>
      <c r="D13">
        <v>12</v>
      </c>
      <c r="E13">
        <v>22.760867909833099</v>
      </c>
      <c r="F13">
        <v>1.04603652076312E-2</v>
      </c>
      <c r="G13">
        <v>3</v>
      </c>
      <c r="H13">
        <v>4.59576728315889E-2</v>
      </c>
      <c r="I13">
        <v>1.01446309406343</v>
      </c>
      <c r="J13">
        <v>1.00651831366087</v>
      </c>
      <c r="K13" t="s">
        <v>5</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827</v>
      </c>
      <c r="D14">
        <v>13</v>
      </c>
      <c r="E14">
        <v>21.904745297403899</v>
      </c>
      <c r="F14">
        <v>4.61926847507124E-2</v>
      </c>
      <c r="G14">
        <v>3</v>
      </c>
      <c r="H14">
        <v>0.210879807656047</v>
      </c>
      <c r="I14">
        <v>0.97630528752709</v>
      </c>
      <c r="J14">
        <v>0.96865934046341595</v>
      </c>
      <c r="K14" t="s">
        <v>5</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828</v>
      </c>
      <c r="D15">
        <v>14</v>
      </c>
      <c r="E15">
        <v>21.985460640067899</v>
      </c>
      <c r="F15">
        <v>5.0240061022712001E-2</v>
      </c>
      <c r="G15">
        <v>3</v>
      </c>
      <c r="H15">
        <v>0.228514934688932</v>
      </c>
      <c r="I15">
        <v>0.97990281010758395</v>
      </c>
      <c r="J15">
        <v>0.97222868900085002</v>
      </c>
      <c r="K15" t="s">
        <v>5</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829</v>
      </c>
      <c r="D16">
        <v>15</v>
      </c>
      <c r="E16">
        <v>22.620014804429701</v>
      </c>
      <c r="F16">
        <v>6.7151357731202801E-2</v>
      </c>
      <c r="G16">
        <v>3</v>
      </c>
      <c r="H16">
        <v>0.29686699284587797</v>
      </c>
      <c r="I16">
        <v>1.0081852017755699</v>
      </c>
      <c r="J16">
        <v>1.00028958676494</v>
      </c>
      <c r="K16" t="s">
        <v>5</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830</v>
      </c>
      <c r="D17">
        <v>16</v>
      </c>
      <c r="E17">
        <v>23.1391159188702</v>
      </c>
      <c r="F17">
        <v>0.104017800802819</v>
      </c>
      <c r="G17">
        <v>3</v>
      </c>
      <c r="H17">
        <v>0.44953230351377399</v>
      </c>
      <c r="I17">
        <v>1.03132179413986</v>
      </c>
      <c r="J17">
        <v>1.02324498461691</v>
      </c>
      <c r="K17" t="s">
        <v>5</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831</v>
      </c>
      <c r="D18">
        <v>17</v>
      </c>
      <c r="E18">
        <v>23.125814599798101</v>
      </c>
      <c r="F18">
        <v>0.118153165146632</v>
      </c>
      <c r="G18">
        <v>3</v>
      </c>
      <c r="H18">
        <v>0.51091460859356597</v>
      </c>
      <c r="I18">
        <v>1.0307289477969801</v>
      </c>
      <c r="J18">
        <v>1.02265678115758</v>
      </c>
      <c r="K18" t="s">
        <v>5</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832</v>
      </c>
      <c r="D19">
        <v>18</v>
      </c>
      <c r="E19">
        <v>22.4274562035109</v>
      </c>
      <c r="F19">
        <v>0.159383501434888</v>
      </c>
      <c r="G19">
        <v>3</v>
      </c>
      <c r="H19">
        <v>0.71066241302006194</v>
      </c>
      <c r="I19">
        <v>0.99960277008402199</v>
      </c>
      <c r="J19">
        <v>0.99177436849447098</v>
      </c>
      <c r="K19" t="s">
        <v>5</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833</v>
      </c>
      <c r="D20">
        <v>19</v>
      </c>
      <c r="E20">
        <v>22.476272541840199</v>
      </c>
      <c r="F20">
        <v>0.1115628498088</v>
      </c>
      <c r="G20">
        <v>3</v>
      </c>
      <c r="H20">
        <v>0.496358324544798</v>
      </c>
      <c r="I20">
        <v>1.00177853832882</v>
      </c>
      <c r="J20">
        <v>0.99393309718306599</v>
      </c>
      <c r="K20" t="s">
        <v>5</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834</v>
      </c>
      <c r="D21">
        <v>20</v>
      </c>
      <c r="E21">
        <v>24.151535430583699</v>
      </c>
      <c r="F21">
        <v>7.5186958928943698E-2</v>
      </c>
      <c r="G21">
        <v>3</v>
      </c>
      <c r="H21">
        <v>0.31131337030329098</v>
      </c>
      <c r="I21">
        <v>1.07644583046447</v>
      </c>
      <c r="J21">
        <v>1.06801563148697</v>
      </c>
      <c r="K21" t="s">
        <v>5</v>
      </c>
      <c r="AI21" s="40" t="s">
        <v>1437</v>
      </c>
      <c r="AJ21" s="52">
        <v>42</v>
      </c>
      <c r="AK21" s="53">
        <v>54</v>
      </c>
      <c r="AL21" s="52">
        <v>43</v>
      </c>
      <c r="AM21" s="53">
        <v>55</v>
      </c>
      <c r="AN21" s="52">
        <v>44</v>
      </c>
      <c r="AO21" s="53">
        <v>56</v>
      </c>
      <c r="AP21" s="52">
        <v>45</v>
      </c>
      <c r="AQ21" s="53">
        <v>57</v>
      </c>
      <c r="AR21" s="52">
        <v>46</v>
      </c>
      <c r="AS21" s="53">
        <v>58</v>
      </c>
      <c r="AT21" s="52">
        <v>47</v>
      </c>
      <c r="AU21" s="53">
        <v>59</v>
      </c>
      <c r="AV21" s="52">
        <v>48</v>
      </c>
      <c r="AW21" s="53">
        <v>60</v>
      </c>
      <c r="AX21" s="52">
        <v>49</v>
      </c>
      <c r="AY21" s="53">
        <v>61</v>
      </c>
      <c r="AZ21" s="52">
        <v>50</v>
      </c>
      <c r="BA21" s="53">
        <v>62</v>
      </c>
      <c r="BB21" s="52">
        <v>51</v>
      </c>
      <c r="BC21" s="53">
        <v>63</v>
      </c>
      <c r="BD21" s="52">
        <v>52</v>
      </c>
      <c r="BE21" s="53">
        <v>64</v>
      </c>
      <c r="BF21" s="52">
        <v>53</v>
      </c>
      <c r="BG21" s="53">
        <v>65</v>
      </c>
    </row>
    <row r="22" spans="1:59" x14ac:dyDescent="0.2">
      <c r="A22">
        <v>21</v>
      </c>
      <c r="B22" s="20" t="s">
        <v>835</v>
      </c>
      <c r="D22">
        <v>21</v>
      </c>
      <c r="E22">
        <v>22.269976138023999</v>
      </c>
      <c r="F22">
        <v>4.0743395918471897E-2</v>
      </c>
      <c r="G22">
        <v>3</v>
      </c>
      <c r="H22">
        <v>0.18295213100343699</v>
      </c>
      <c r="I22">
        <v>0.99258380599530505</v>
      </c>
      <c r="J22">
        <v>0.98481037351075595</v>
      </c>
      <c r="K22" t="s">
        <v>5</v>
      </c>
      <c r="P22" s="96" t="s">
        <v>1477</v>
      </c>
      <c r="Q22" s="96"/>
      <c r="R22" s="96"/>
      <c r="S22" s="96"/>
      <c r="U22" s="54" t="s">
        <v>1438</v>
      </c>
      <c r="AI22" s="40" t="s">
        <v>1439</v>
      </c>
      <c r="AJ22" s="52">
        <v>42</v>
      </c>
      <c r="AK22" s="53">
        <v>54</v>
      </c>
      <c r="AL22" s="52">
        <v>43</v>
      </c>
      <c r="AM22" s="53">
        <v>55</v>
      </c>
      <c r="AN22" s="52">
        <v>44</v>
      </c>
      <c r="AO22" s="53">
        <v>56</v>
      </c>
      <c r="AP22" s="52">
        <v>45</v>
      </c>
      <c r="AQ22" s="53">
        <v>57</v>
      </c>
      <c r="AR22" s="52">
        <v>46</v>
      </c>
      <c r="AS22" s="53">
        <v>58</v>
      </c>
      <c r="AT22" s="52">
        <v>47</v>
      </c>
      <c r="AU22" s="53">
        <v>59</v>
      </c>
      <c r="AV22" s="52">
        <v>48</v>
      </c>
      <c r="AW22" s="53">
        <v>60</v>
      </c>
      <c r="AX22" s="52">
        <v>49</v>
      </c>
      <c r="AY22" s="53">
        <v>61</v>
      </c>
      <c r="AZ22" s="52">
        <v>50</v>
      </c>
      <c r="BA22" s="53">
        <v>62</v>
      </c>
      <c r="BB22" s="52">
        <v>51</v>
      </c>
      <c r="BC22" s="53">
        <v>63</v>
      </c>
      <c r="BD22" s="52">
        <v>52</v>
      </c>
      <c r="BE22" s="53">
        <v>64</v>
      </c>
      <c r="BF22" s="52">
        <v>53</v>
      </c>
      <c r="BG22" s="53">
        <v>65</v>
      </c>
    </row>
    <row r="23" spans="1:59" x14ac:dyDescent="0.2">
      <c r="A23">
        <v>22</v>
      </c>
      <c r="B23" s="20" t="s">
        <v>836</v>
      </c>
      <c r="D23">
        <v>22</v>
      </c>
      <c r="E23">
        <v>22.012711347129301</v>
      </c>
      <c r="F23">
        <v>3.6398787290007097E-2</v>
      </c>
      <c r="G23">
        <v>3</v>
      </c>
      <c r="H23">
        <v>0.16535349378827799</v>
      </c>
      <c r="I23">
        <v>0.98111738754419398</v>
      </c>
      <c r="J23">
        <v>0.97343375445908198</v>
      </c>
      <c r="K23" t="s">
        <v>5</v>
      </c>
      <c r="P23" s="96"/>
      <c r="Q23" s="96"/>
      <c r="R23" s="96"/>
      <c r="S23" s="96"/>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837</v>
      </c>
      <c r="D24">
        <v>23</v>
      </c>
      <c r="E24">
        <v>22.0860012886431</v>
      </c>
      <c r="F24">
        <v>0.13530764818063901</v>
      </c>
      <c r="G24">
        <v>3</v>
      </c>
      <c r="H24">
        <v>0.61263986365071699</v>
      </c>
      <c r="I24">
        <v>0.98438395633789499</v>
      </c>
      <c r="J24">
        <v>0.97667474107844099</v>
      </c>
      <c r="K24" t="s">
        <v>5</v>
      </c>
      <c r="P24" s="96"/>
      <c r="Q24" s="96"/>
      <c r="R24" s="96"/>
      <c r="S24" s="96"/>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838</v>
      </c>
      <c r="D25">
        <v>24</v>
      </c>
      <c r="E25">
        <v>23.096862760493199</v>
      </c>
      <c r="F25">
        <v>2.4126125769342099E-2</v>
      </c>
      <c r="G25">
        <v>3</v>
      </c>
      <c r="H25">
        <v>0.104456289235132</v>
      </c>
      <c r="I25">
        <v>1.0294385500583501</v>
      </c>
      <c r="J25">
        <v>1.0213764891849699</v>
      </c>
      <c r="K25" t="s">
        <v>5</v>
      </c>
      <c r="P25" s="96"/>
      <c r="Q25" s="96"/>
      <c r="R25" s="96"/>
      <c r="S25" s="96"/>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839</v>
      </c>
      <c r="D26">
        <v>25</v>
      </c>
      <c r="E26">
        <v>22.767319866763099</v>
      </c>
      <c r="F26">
        <v>7.0231979669494002E-2</v>
      </c>
      <c r="G26">
        <v>3</v>
      </c>
      <c r="H26">
        <v>0.30847715093607597</v>
      </c>
      <c r="I26">
        <v>1.01475066096184</v>
      </c>
      <c r="J26">
        <v>1.00680362847552</v>
      </c>
      <c r="K26" t="s">
        <v>5</v>
      </c>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840</v>
      </c>
      <c r="D27">
        <v>26</v>
      </c>
      <c r="E27">
        <v>22.197072287395301</v>
      </c>
      <c r="F27">
        <v>7.5179670482096006E-2</v>
      </c>
      <c r="G27">
        <v>3</v>
      </c>
      <c r="H27">
        <v>0.33869183065546399</v>
      </c>
      <c r="I27">
        <v>0.98933444546253102</v>
      </c>
      <c r="J27">
        <v>0.98158646038561403</v>
      </c>
      <c r="K27" t="s">
        <v>5</v>
      </c>
      <c r="U27" s="38" t="s">
        <v>110</v>
      </c>
      <c r="V27" s="62">
        <v>118</v>
      </c>
      <c r="W27" s="62">
        <v>118</v>
      </c>
      <c r="X27" s="62">
        <v>118</v>
      </c>
      <c r="Y27" s="62">
        <v>119</v>
      </c>
      <c r="Z27" s="62">
        <v>119</v>
      </c>
      <c r="AA27" s="62">
        <v>119</v>
      </c>
      <c r="AB27" s="62">
        <v>120</v>
      </c>
      <c r="AC27" s="62">
        <v>120</v>
      </c>
      <c r="AD27" s="62">
        <v>120</v>
      </c>
      <c r="AE27" s="62">
        <v>121</v>
      </c>
      <c r="AF27" s="62">
        <v>121</v>
      </c>
      <c r="AG27" s="62">
        <v>121</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841</v>
      </c>
      <c r="D28">
        <v>27</v>
      </c>
      <c r="E28">
        <v>23.528819329449</v>
      </c>
      <c r="F28">
        <v>5.0064798622406502E-2</v>
      </c>
      <c r="G28">
        <v>2</v>
      </c>
      <c r="H28">
        <v>0.21278075164504601</v>
      </c>
      <c r="I28">
        <v>1.04869106710559</v>
      </c>
      <c r="J28">
        <v>1.0404782299042801</v>
      </c>
      <c r="K28" t="s">
        <v>5</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842</v>
      </c>
      <c r="D29">
        <v>28</v>
      </c>
      <c r="E29">
        <v>22.302037409700102</v>
      </c>
      <c r="F29">
        <v>0.119603357316556</v>
      </c>
      <c r="G29">
        <v>3</v>
      </c>
      <c r="H29">
        <v>0.53628892786510896</v>
      </c>
      <c r="I29">
        <v>0.99401279266633003</v>
      </c>
      <c r="J29">
        <v>0.98622816905480404</v>
      </c>
      <c r="K29" t="s">
        <v>5</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v>121</v>
      </c>
      <c r="BD29" s="63">
        <v>117</v>
      </c>
      <c r="BE29" s="64">
        <v>121</v>
      </c>
      <c r="BF29" s="63">
        <v>117</v>
      </c>
      <c r="BG29" s="64">
        <v>121</v>
      </c>
    </row>
    <row r="30" spans="1:59" x14ac:dyDescent="0.2">
      <c r="A30">
        <v>29</v>
      </c>
      <c r="B30" s="20" t="s">
        <v>843</v>
      </c>
      <c r="D30">
        <v>29</v>
      </c>
      <c r="E30">
        <v>22.320936082798202</v>
      </c>
      <c r="F30">
        <v>0.19076426783499101</v>
      </c>
      <c r="G30">
        <v>3</v>
      </c>
      <c r="H30">
        <v>0.85464277630365804</v>
      </c>
      <c r="I30">
        <v>0.99485511583523301</v>
      </c>
      <c r="J30">
        <v>0.98706389555927998</v>
      </c>
      <c r="K30" t="s">
        <v>5</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844</v>
      </c>
      <c r="D31">
        <v>30</v>
      </c>
      <c r="E31">
        <v>22.6051106851864</v>
      </c>
      <c r="F31">
        <v>6.7340526239780998E-2</v>
      </c>
      <c r="G31">
        <v>3</v>
      </c>
      <c r="H31">
        <v>0.29789956429592102</v>
      </c>
      <c r="I31">
        <v>1.0075209178395801</v>
      </c>
      <c r="J31">
        <v>0.999630505176897</v>
      </c>
      <c r="K31" t="s">
        <v>5</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845</v>
      </c>
      <c r="D32">
        <v>31</v>
      </c>
      <c r="E32">
        <v>22.049568430884701</v>
      </c>
      <c r="F32">
        <v>7.7816444804407803E-2</v>
      </c>
      <c r="G32">
        <v>3</v>
      </c>
      <c r="H32">
        <v>0.352915954107341</v>
      </c>
      <c r="I32">
        <v>0.98276012592186901</v>
      </c>
      <c r="J32">
        <v>0.97506362771061705</v>
      </c>
      <c r="K32" t="s">
        <v>5</v>
      </c>
    </row>
    <row r="33" spans="1:11" x14ac:dyDescent="0.2">
      <c r="A33">
        <v>32</v>
      </c>
      <c r="B33" s="20" t="s">
        <v>846</v>
      </c>
      <c r="D33">
        <v>32</v>
      </c>
      <c r="E33">
        <v>23.209370391879499</v>
      </c>
      <c r="F33">
        <v>8.4632544129592396E-2</v>
      </c>
      <c r="G33">
        <v>3</v>
      </c>
      <c r="H33">
        <v>0.364648168824105</v>
      </c>
      <c r="I33">
        <v>1.03445307060713</v>
      </c>
      <c r="J33">
        <v>1.02635173845338</v>
      </c>
      <c r="K33" t="s">
        <v>5</v>
      </c>
    </row>
    <row r="34" spans="1:11" x14ac:dyDescent="0.2">
      <c r="A34">
        <v>33</v>
      </c>
      <c r="B34" s="20" t="s">
        <v>847</v>
      </c>
      <c r="D34">
        <v>33</v>
      </c>
      <c r="E34">
        <v>21.947892611432898</v>
      </c>
      <c r="F34">
        <v>3.2923096495698301E-2</v>
      </c>
      <c r="G34">
        <v>3</v>
      </c>
      <c r="H34">
        <v>0.150005729837353</v>
      </c>
      <c r="I34">
        <v>0.97822838456643602</v>
      </c>
      <c r="J34">
        <v>0.97056737674425897</v>
      </c>
      <c r="K34" t="s">
        <v>5</v>
      </c>
    </row>
    <row r="35" spans="1:11" x14ac:dyDescent="0.2">
      <c r="A35">
        <v>34</v>
      </c>
      <c r="B35" s="20" t="s">
        <v>848</v>
      </c>
      <c r="D35">
        <v>34</v>
      </c>
      <c r="E35">
        <v>22.2555390519185</v>
      </c>
      <c r="F35">
        <v>0.13955529138013201</v>
      </c>
      <c r="G35">
        <v>3</v>
      </c>
      <c r="H35">
        <v>0.62705868887099003</v>
      </c>
      <c r="I35">
        <v>0.99194033795630898</v>
      </c>
      <c r="J35">
        <v>0.98417194479975101</v>
      </c>
      <c r="K35" t="s">
        <v>5</v>
      </c>
    </row>
    <row r="36" spans="1:11" x14ac:dyDescent="0.2">
      <c r="A36">
        <v>35</v>
      </c>
      <c r="B36" s="20" t="s">
        <v>849</v>
      </c>
      <c r="D36">
        <v>35</v>
      </c>
      <c r="E36">
        <v>21.765455351905501</v>
      </c>
      <c r="F36">
        <v>0.12403353510540099</v>
      </c>
      <c r="G36">
        <v>3</v>
      </c>
      <c r="H36">
        <v>0.56986418662057703</v>
      </c>
      <c r="I36">
        <v>0.97009706604616897</v>
      </c>
      <c r="J36">
        <v>0.96249973874662897</v>
      </c>
      <c r="K36" t="s">
        <v>5</v>
      </c>
    </row>
    <row r="37" spans="1:11" x14ac:dyDescent="0.2">
      <c r="A37">
        <v>36</v>
      </c>
      <c r="B37" s="20" t="s">
        <v>850</v>
      </c>
      <c r="D37">
        <v>36</v>
      </c>
      <c r="E37">
        <v>22.035154979852098</v>
      </c>
      <c r="F37">
        <v>1.21657208941037E-2</v>
      </c>
      <c r="G37">
        <v>3</v>
      </c>
      <c r="H37">
        <v>5.5210507505971597E-2</v>
      </c>
      <c r="I37">
        <v>0.98211771130971204</v>
      </c>
      <c r="J37">
        <v>0.97442624417652601</v>
      </c>
      <c r="K37" t="s">
        <v>5</v>
      </c>
    </row>
    <row r="38" spans="1:11" x14ac:dyDescent="0.2">
      <c r="A38">
        <v>37</v>
      </c>
      <c r="B38" s="20" t="s">
        <v>851</v>
      </c>
      <c r="D38">
        <v>37</v>
      </c>
      <c r="E38">
        <v>21.7443447599893</v>
      </c>
      <c r="F38">
        <v>0.13382360558568199</v>
      </c>
      <c r="G38">
        <v>3</v>
      </c>
      <c r="H38">
        <v>0.61544096666423298</v>
      </c>
      <c r="I38">
        <v>0.96915615656601894</v>
      </c>
      <c r="J38">
        <v>0.96156619801083498</v>
      </c>
      <c r="K38" t="s">
        <v>5</v>
      </c>
    </row>
    <row r="39" spans="1:11" x14ac:dyDescent="0.2">
      <c r="A39">
        <v>38</v>
      </c>
      <c r="B39" s="20" t="s">
        <v>852</v>
      </c>
      <c r="D39">
        <v>38</v>
      </c>
      <c r="E39">
        <v>22.793226634877801</v>
      </c>
      <c r="F39">
        <v>0.153712366134613</v>
      </c>
      <c r="G39">
        <v>3</v>
      </c>
      <c r="H39">
        <v>0.67437738674262804</v>
      </c>
      <c r="I39">
        <v>1.01590533837761</v>
      </c>
      <c r="J39">
        <v>1.0079492630206699</v>
      </c>
      <c r="K39" t="s">
        <v>5</v>
      </c>
    </row>
    <row r="40" spans="1:11" x14ac:dyDescent="0.2">
      <c r="A40">
        <v>39</v>
      </c>
      <c r="B40" s="20" t="s">
        <v>853</v>
      </c>
      <c r="D40">
        <v>39</v>
      </c>
      <c r="E40">
        <v>23.6156699590756</v>
      </c>
      <c r="F40">
        <v>4.2292119377153999E-2</v>
      </c>
      <c r="G40">
        <v>3</v>
      </c>
      <c r="H40">
        <v>0.17908498658070399</v>
      </c>
      <c r="I40">
        <v>1.0525620424480699</v>
      </c>
      <c r="J40">
        <v>1.04431888965498</v>
      </c>
      <c r="K40" t="s">
        <v>5</v>
      </c>
    </row>
    <row r="41" spans="1:11" x14ac:dyDescent="0.2">
      <c r="A41">
        <v>40</v>
      </c>
      <c r="B41" s="20" t="s">
        <v>854</v>
      </c>
      <c r="D41">
        <v>40</v>
      </c>
      <c r="E41">
        <v>22.4948846996645</v>
      </c>
      <c r="F41">
        <v>7.1557580180475894E-2</v>
      </c>
      <c r="G41">
        <v>3</v>
      </c>
      <c r="H41">
        <v>0.31810601003677602</v>
      </c>
      <c r="I41">
        <v>1.0026080913708499</v>
      </c>
      <c r="J41">
        <v>0.99475615357006897</v>
      </c>
      <c r="K41" t="s">
        <v>5</v>
      </c>
    </row>
    <row r="42" spans="1:11" x14ac:dyDescent="0.2">
      <c r="A42">
        <v>41</v>
      </c>
      <c r="B42" s="20" t="s">
        <v>855</v>
      </c>
      <c r="D42">
        <v>41</v>
      </c>
      <c r="E42">
        <v>23.007097840861601</v>
      </c>
      <c r="F42">
        <v>3.38915225192188E-2</v>
      </c>
      <c r="G42">
        <v>3</v>
      </c>
      <c r="H42">
        <v>0.147308985920971</v>
      </c>
      <c r="I42">
        <v>1.02543768337486</v>
      </c>
      <c r="J42">
        <v>1.01740695533892</v>
      </c>
      <c r="K42" t="s">
        <v>5</v>
      </c>
    </row>
    <row r="43" spans="1:11" x14ac:dyDescent="0.2">
      <c r="A43">
        <v>42</v>
      </c>
      <c r="B43" s="20" t="s">
        <v>856</v>
      </c>
      <c r="D43">
        <v>42</v>
      </c>
      <c r="E43">
        <v>23.785244510262899</v>
      </c>
      <c r="F43">
        <v>0.21626209854297401</v>
      </c>
      <c r="G43">
        <v>3</v>
      </c>
      <c r="H43">
        <v>0.90922798144732797</v>
      </c>
      <c r="I43">
        <v>1.06012006372183</v>
      </c>
      <c r="J43">
        <v>1.05181772019065</v>
      </c>
      <c r="K43" t="s">
        <v>5</v>
      </c>
    </row>
    <row r="44" spans="1:11" x14ac:dyDescent="0.2">
      <c r="A44">
        <v>43</v>
      </c>
      <c r="B44" s="20" t="s">
        <v>857</v>
      </c>
      <c r="D44">
        <v>43</v>
      </c>
      <c r="E44">
        <v>22.367187497275999</v>
      </c>
      <c r="F44">
        <v>3.6325412267824597E-2</v>
      </c>
      <c r="G44">
        <v>3</v>
      </c>
      <c r="H44">
        <v>0.16240491690002801</v>
      </c>
      <c r="I44">
        <v>0.99691656416057395</v>
      </c>
      <c r="J44">
        <v>0.98910919962629096</v>
      </c>
      <c r="K44" t="s">
        <v>5</v>
      </c>
    </row>
    <row r="45" spans="1:11" x14ac:dyDescent="0.2">
      <c r="A45">
        <v>44</v>
      </c>
      <c r="B45" s="20" t="s">
        <v>858</v>
      </c>
      <c r="D45">
        <v>44</v>
      </c>
      <c r="E45">
        <v>22.577711283146702</v>
      </c>
      <c r="F45">
        <v>5.1303662999458099E-2</v>
      </c>
      <c r="G45">
        <v>3</v>
      </c>
      <c r="H45">
        <v>0.22723146007166001</v>
      </c>
      <c r="I45">
        <v>1.0062997129945399</v>
      </c>
      <c r="J45">
        <v>0.99841886421287296</v>
      </c>
      <c r="K45" t="s">
        <v>5</v>
      </c>
    </row>
    <row r="46" spans="1:11" x14ac:dyDescent="0.2">
      <c r="A46">
        <v>45</v>
      </c>
      <c r="B46" s="20" t="s">
        <v>859</v>
      </c>
      <c r="D46">
        <v>45</v>
      </c>
      <c r="E46">
        <v>23.157469793300798</v>
      </c>
      <c r="F46">
        <v>6.4735281069706593E-2</v>
      </c>
      <c r="G46">
        <v>3</v>
      </c>
      <c r="H46">
        <v>0.27954384329342302</v>
      </c>
      <c r="I46">
        <v>1.0321398353638001</v>
      </c>
      <c r="J46">
        <v>1.0240566193407801</v>
      </c>
      <c r="K46" t="s">
        <v>5</v>
      </c>
    </row>
    <row r="47" spans="1:11" x14ac:dyDescent="0.2">
      <c r="A47">
        <v>46</v>
      </c>
      <c r="B47" s="20" t="s">
        <v>860</v>
      </c>
      <c r="D47">
        <v>46</v>
      </c>
      <c r="E47">
        <v>24.643442363590601</v>
      </c>
      <c r="F47">
        <v>4.0764620655791103E-2</v>
      </c>
      <c r="G47">
        <v>3</v>
      </c>
      <c r="H47">
        <v>0.16541772068344901</v>
      </c>
      <c r="I47">
        <v>1.0983703647672201</v>
      </c>
      <c r="J47">
        <v>1.08976846352525</v>
      </c>
      <c r="K47" t="s">
        <v>5</v>
      </c>
    </row>
    <row r="48" spans="1:11" x14ac:dyDescent="0.2">
      <c r="A48">
        <v>47</v>
      </c>
      <c r="B48" s="20" t="s">
        <v>861</v>
      </c>
      <c r="D48">
        <v>47</v>
      </c>
      <c r="E48">
        <v>22.345600155858101</v>
      </c>
      <c r="F48">
        <v>6.5290062645305097E-2</v>
      </c>
      <c r="G48">
        <v>3</v>
      </c>
      <c r="H48">
        <v>0.29218307939779697</v>
      </c>
      <c r="I48">
        <v>0.99595440572029903</v>
      </c>
      <c r="J48">
        <v>0.98815457634186898</v>
      </c>
      <c r="K48" t="s">
        <v>5</v>
      </c>
    </row>
    <row r="49" spans="1:11" x14ac:dyDescent="0.2">
      <c r="A49">
        <v>48</v>
      </c>
      <c r="B49" s="20" t="s">
        <v>862</v>
      </c>
      <c r="D49">
        <v>48</v>
      </c>
      <c r="E49">
        <v>23.156313740397199</v>
      </c>
      <c r="F49">
        <v>9.8377399093584297E-2</v>
      </c>
      <c r="G49">
        <v>3</v>
      </c>
      <c r="H49">
        <v>0.42484050007476198</v>
      </c>
      <c r="I49">
        <v>1.0320883095164499</v>
      </c>
      <c r="J49">
        <v>1.02400549701874</v>
      </c>
      <c r="K49" t="s">
        <v>5</v>
      </c>
    </row>
    <row r="50" spans="1:11" x14ac:dyDescent="0.2">
      <c r="A50">
        <v>49</v>
      </c>
      <c r="B50" s="20" t="s">
        <v>863</v>
      </c>
      <c r="D50">
        <v>49</v>
      </c>
      <c r="E50">
        <v>23.3797981389861</v>
      </c>
      <c r="F50">
        <v>7.7419681511672903E-2</v>
      </c>
      <c r="G50">
        <v>3</v>
      </c>
      <c r="H50">
        <v>0.33113922135441698</v>
      </c>
      <c r="I50">
        <v>1.0420491192432799</v>
      </c>
      <c r="J50">
        <v>1.03388829853968</v>
      </c>
      <c r="K50" t="s">
        <v>5</v>
      </c>
    </row>
    <row r="51" spans="1:11" x14ac:dyDescent="0.2">
      <c r="A51">
        <v>50</v>
      </c>
      <c r="B51" s="20" t="s">
        <v>864</v>
      </c>
      <c r="D51">
        <v>50</v>
      </c>
      <c r="E51">
        <v>22.0494188771879</v>
      </c>
      <c r="F51">
        <v>0.13574083713009799</v>
      </c>
      <c r="G51">
        <v>3</v>
      </c>
      <c r="H51">
        <v>0.61562092808955704</v>
      </c>
      <c r="I51">
        <v>0.98275346023993704</v>
      </c>
      <c r="J51">
        <v>0.97505701423105595</v>
      </c>
      <c r="K51" t="s">
        <v>5</v>
      </c>
    </row>
    <row r="52" spans="1:11" x14ac:dyDescent="0.2">
      <c r="A52">
        <v>51</v>
      </c>
      <c r="B52" s="20" t="s">
        <v>865</v>
      </c>
      <c r="D52">
        <v>51</v>
      </c>
      <c r="E52">
        <v>23.410331255303898</v>
      </c>
      <c r="F52">
        <v>0.196429874018791</v>
      </c>
      <c r="G52">
        <v>3</v>
      </c>
      <c r="H52">
        <v>0.83907344956636398</v>
      </c>
      <c r="I52">
        <v>1.04340999527726</v>
      </c>
      <c r="J52">
        <v>1.0352385168559901</v>
      </c>
      <c r="K52" t="s">
        <v>5</v>
      </c>
    </row>
    <row r="53" spans="1:11" x14ac:dyDescent="0.2">
      <c r="A53">
        <v>52</v>
      </c>
      <c r="B53" s="20" t="s">
        <v>866</v>
      </c>
      <c r="D53">
        <v>52</v>
      </c>
      <c r="E53">
        <v>24.0932601016045</v>
      </c>
      <c r="F53">
        <v>5.0002836331578399E-2</v>
      </c>
      <c r="G53">
        <v>2</v>
      </c>
      <c r="H53">
        <v>0.20753868974439299</v>
      </c>
      <c r="I53">
        <v>1.07384847034719</v>
      </c>
      <c r="J53">
        <v>1.0654386126279101</v>
      </c>
      <c r="K53" t="s">
        <v>5</v>
      </c>
    </row>
    <row r="54" spans="1:11" x14ac:dyDescent="0.2">
      <c r="A54">
        <v>53</v>
      </c>
      <c r="B54" s="20" t="s">
        <v>867</v>
      </c>
      <c r="D54">
        <v>53</v>
      </c>
      <c r="E54">
        <v>22.270731740656501</v>
      </c>
      <c r="F54">
        <v>0.13640311103300801</v>
      </c>
      <c r="G54">
        <v>3</v>
      </c>
      <c r="H54">
        <v>0.61247700624042001</v>
      </c>
      <c r="I54">
        <v>0.992617483576822</v>
      </c>
      <c r="J54">
        <v>0.98484378734587197</v>
      </c>
      <c r="K54" t="s">
        <v>5</v>
      </c>
    </row>
    <row r="55" spans="1:11" x14ac:dyDescent="0.2">
      <c r="A55">
        <v>54</v>
      </c>
      <c r="B55" s="20" t="s">
        <v>868</v>
      </c>
      <c r="D55">
        <v>54</v>
      </c>
      <c r="E55">
        <v>21.943298395576001</v>
      </c>
      <c r="F55">
        <v>6.7199606919499402E-2</v>
      </c>
      <c r="G55">
        <v>2</v>
      </c>
      <c r="H55">
        <v>0.30624205034302099</v>
      </c>
      <c r="I55">
        <v>0.97802361810272298</v>
      </c>
      <c r="J55">
        <v>0.97036421391166605</v>
      </c>
      <c r="K55" t="s">
        <v>5</v>
      </c>
    </row>
    <row r="56" spans="1:11" x14ac:dyDescent="0.2">
      <c r="A56">
        <v>55</v>
      </c>
      <c r="B56" s="20" t="s">
        <v>869</v>
      </c>
      <c r="D56">
        <v>55</v>
      </c>
      <c r="E56">
        <v>22.697512208410501</v>
      </c>
      <c r="F56">
        <v>1.51098888229107E-2</v>
      </c>
      <c r="G56">
        <v>3</v>
      </c>
      <c r="H56">
        <v>6.6570682655307703E-2</v>
      </c>
      <c r="I56">
        <v>1.0116392992439001</v>
      </c>
      <c r="J56">
        <v>1.0037166334257701</v>
      </c>
      <c r="K56" t="s">
        <v>5</v>
      </c>
    </row>
    <row r="57" spans="1:11" x14ac:dyDescent="0.2">
      <c r="A57">
        <v>56</v>
      </c>
      <c r="B57" s="20" t="s">
        <v>870</v>
      </c>
      <c r="D57">
        <v>56</v>
      </c>
      <c r="E57">
        <v>23.968801495098301</v>
      </c>
      <c r="F57">
        <v>5.4845063805289099E-2</v>
      </c>
      <c r="G57">
        <v>3</v>
      </c>
      <c r="H57">
        <v>0.228818549048041</v>
      </c>
      <c r="I57">
        <v>1.06830128895062</v>
      </c>
      <c r="J57">
        <v>1.05993487405179</v>
      </c>
      <c r="K57" t="s">
        <v>5</v>
      </c>
    </row>
    <row r="58" spans="1:11" x14ac:dyDescent="0.2">
      <c r="A58">
        <v>57</v>
      </c>
      <c r="B58" s="20" t="s">
        <v>871</v>
      </c>
      <c r="D58">
        <v>57</v>
      </c>
      <c r="E58">
        <v>24.3989952583022</v>
      </c>
      <c r="F58">
        <v>0.17034796552495299</v>
      </c>
      <c r="G58">
        <v>3</v>
      </c>
      <c r="H58">
        <v>0.69817614914691695</v>
      </c>
      <c r="I58">
        <v>1.0874752368771901</v>
      </c>
      <c r="J58">
        <v>1.07895866096549</v>
      </c>
      <c r="K58" t="s">
        <v>5</v>
      </c>
    </row>
    <row r="59" spans="1:11" x14ac:dyDescent="0.2">
      <c r="A59">
        <v>58</v>
      </c>
      <c r="B59" s="20" t="s">
        <v>872</v>
      </c>
      <c r="D59">
        <v>58</v>
      </c>
      <c r="E59">
        <v>22.293026351301801</v>
      </c>
      <c r="F59">
        <v>0.21454918729717101</v>
      </c>
      <c r="G59">
        <v>3</v>
      </c>
      <c r="H59">
        <v>0.96240494186937797</v>
      </c>
      <c r="I59">
        <v>0.99361116535494198</v>
      </c>
      <c r="J59">
        <v>0.985829687092725</v>
      </c>
      <c r="K59" t="s">
        <v>5</v>
      </c>
    </row>
    <row r="60" spans="1:11" x14ac:dyDescent="0.2">
      <c r="A60">
        <v>59</v>
      </c>
      <c r="B60" s="20" t="s">
        <v>873</v>
      </c>
      <c r="D60">
        <v>59</v>
      </c>
      <c r="E60">
        <v>21.613931789614298</v>
      </c>
      <c r="F60">
        <v>0.16865425144514001</v>
      </c>
      <c r="G60">
        <v>2</v>
      </c>
      <c r="H60">
        <v>0.78030343154029602</v>
      </c>
      <c r="I60">
        <v>0.96334358623887995</v>
      </c>
      <c r="J60">
        <v>0.95579914890087303</v>
      </c>
      <c r="K60" t="s">
        <v>5</v>
      </c>
    </row>
    <row r="61" spans="1:11" x14ac:dyDescent="0.2">
      <c r="A61">
        <v>60</v>
      </c>
      <c r="B61" s="20" t="s">
        <v>874</v>
      </c>
      <c r="D61">
        <v>60</v>
      </c>
      <c r="E61">
        <v>24.920908474827801</v>
      </c>
      <c r="F61">
        <v>7.0056952346482695E-2</v>
      </c>
      <c r="G61">
        <v>3</v>
      </c>
      <c r="H61">
        <v>0.28111716881126497</v>
      </c>
      <c r="I61">
        <v>1.1107371660165599</v>
      </c>
      <c r="J61">
        <v>1.10203841401602</v>
      </c>
      <c r="K61" t="s">
        <v>5</v>
      </c>
    </row>
    <row r="62" spans="1:11" x14ac:dyDescent="0.2">
      <c r="A62">
        <v>61</v>
      </c>
      <c r="B62" s="20" t="s">
        <v>875</v>
      </c>
      <c r="D62">
        <v>61</v>
      </c>
      <c r="E62">
        <v>22.820408277824001</v>
      </c>
      <c r="F62">
        <v>7.5605618588302004E-2</v>
      </c>
      <c r="G62">
        <v>3</v>
      </c>
      <c r="H62">
        <v>0.33130703740201201</v>
      </c>
      <c r="I62">
        <v>1.0171168375925801</v>
      </c>
      <c r="J62">
        <v>1.0091512743644</v>
      </c>
      <c r="K62" t="s">
        <v>5</v>
      </c>
    </row>
    <row r="63" spans="1:11" x14ac:dyDescent="0.2">
      <c r="A63">
        <v>62</v>
      </c>
      <c r="B63" s="20" t="s">
        <v>876</v>
      </c>
      <c r="D63">
        <v>62</v>
      </c>
      <c r="E63">
        <v>22.409850339236002</v>
      </c>
      <c r="F63">
        <v>0.117877407097269</v>
      </c>
      <c r="G63">
        <v>3</v>
      </c>
      <c r="H63">
        <v>0.52600711433973801</v>
      </c>
      <c r="I63">
        <v>0.99881806804117002</v>
      </c>
      <c r="J63">
        <v>0.99099581185547703</v>
      </c>
      <c r="K63" t="s">
        <v>5</v>
      </c>
    </row>
    <row r="64" spans="1:11" x14ac:dyDescent="0.2">
      <c r="A64">
        <v>63</v>
      </c>
      <c r="B64" s="20" t="s">
        <v>877</v>
      </c>
      <c r="D64">
        <v>63</v>
      </c>
      <c r="E64">
        <v>21.924737377888999</v>
      </c>
      <c r="F64">
        <v>9.9197784547839896E-2</v>
      </c>
      <c r="G64">
        <v>3</v>
      </c>
      <c r="H64">
        <v>0.45244685415425101</v>
      </c>
      <c r="I64">
        <v>0.97719634440181002</v>
      </c>
      <c r="J64">
        <v>0.96954341901508301</v>
      </c>
      <c r="K64" t="s">
        <v>5</v>
      </c>
    </row>
    <row r="65" spans="1:11" x14ac:dyDescent="0.2">
      <c r="A65">
        <v>64</v>
      </c>
      <c r="B65" s="20" t="s">
        <v>878</v>
      </c>
      <c r="D65">
        <v>64</v>
      </c>
      <c r="E65">
        <v>24.519219763167701</v>
      </c>
      <c r="F65">
        <v>8.07021347664994E-2</v>
      </c>
      <c r="G65">
        <v>3</v>
      </c>
      <c r="H65">
        <v>0.32913826600522</v>
      </c>
      <c r="I65">
        <v>1.0928337022780401</v>
      </c>
      <c r="J65">
        <v>1.0842751614775601</v>
      </c>
      <c r="K65" t="s">
        <v>5</v>
      </c>
    </row>
    <row r="66" spans="1:11" x14ac:dyDescent="0.2">
      <c r="A66">
        <v>65</v>
      </c>
      <c r="B66" s="20" t="s">
        <v>879</v>
      </c>
      <c r="D66">
        <v>65</v>
      </c>
      <c r="E66">
        <v>21.935646619730701</v>
      </c>
      <c r="F66">
        <v>8.26251790280981E-2</v>
      </c>
      <c r="G66">
        <v>3</v>
      </c>
      <c r="H66">
        <v>0.37667081559281901</v>
      </c>
      <c r="I66">
        <v>0.97768257468425901</v>
      </c>
      <c r="J66">
        <v>0.97002584137899694</v>
      </c>
      <c r="K66" t="s">
        <v>5</v>
      </c>
    </row>
    <row r="67" spans="1:11" x14ac:dyDescent="0.2">
      <c r="A67">
        <v>66</v>
      </c>
      <c r="B67" s="20" t="s">
        <v>880</v>
      </c>
      <c r="D67">
        <v>66</v>
      </c>
      <c r="E67">
        <v>26.238055804047001</v>
      </c>
      <c r="F67">
        <v>0.10392358953228301</v>
      </c>
      <c r="G67">
        <v>3</v>
      </c>
      <c r="H67">
        <v>0.39607961164658401</v>
      </c>
      <c r="I67">
        <v>1.1694430712671999</v>
      </c>
      <c r="J67">
        <v>1.1602845632358301</v>
      </c>
      <c r="K67" t="s">
        <v>5</v>
      </c>
    </row>
    <row r="68" spans="1:11" x14ac:dyDescent="0.2">
      <c r="A68">
        <v>67</v>
      </c>
      <c r="B68" s="20" t="s">
        <v>881</v>
      </c>
      <c r="D68">
        <v>67</v>
      </c>
      <c r="E68">
        <v>21.8404727800092</v>
      </c>
      <c r="F68">
        <v>6.3211809097881599E-2</v>
      </c>
      <c r="G68">
        <v>3</v>
      </c>
      <c r="H68">
        <v>0.289425095026972</v>
      </c>
      <c r="I68">
        <v>0.97344062976808798</v>
      </c>
      <c r="J68">
        <v>0.965817117307463</v>
      </c>
      <c r="K68" t="s">
        <v>5</v>
      </c>
    </row>
    <row r="69" spans="1:11" x14ac:dyDescent="0.2">
      <c r="A69">
        <v>68</v>
      </c>
      <c r="B69" s="20" t="s">
        <v>882</v>
      </c>
      <c r="D69">
        <v>68</v>
      </c>
      <c r="E69">
        <v>21.865585453905702</v>
      </c>
      <c r="F69">
        <v>6.7553450635300105E-2</v>
      </c>
      <c r="G69">
        <v>3</v>
      </c>
      <c r="H69">
        <v>0.30894873945958501</v>
      </c>
      <c r="I69">
        <v>0.97455991401340802</v>
      </c>
      <c r="J69">
        <v>0.96692763586422403</v>
      </c>
      <c r="K69" t="s">
        <v>5</v>
      </c>
    </row>
    <row r="70" spans="1:11" x14ac:dyDescent="0.2">
      <c r="A70">
        <v>69</v>
      </c>
      <c r="B70" s="20" t="s">
        <v>883</v>
      </c>
      <c r="D70">
        <v>69</v>
      </c>
      <c r="E70">
        <v>22.819997583799601</v>
      </c>
      <c r="F70">
        <v>6.6884087151357199E-2</v>
      </c>
      <c r="G70">
        <v>3</v>
      </c>
      <c r="H70">
        <v>0.293094190329099</v>
      </c>
      <c r="I70">
        <v>1.0170985327576201</v>
      </c>
      <c r="J70">
        <v>1.00913311288398</v>
      </c>
      <c r="K70" t="s">
        <v>5</v>
      </c>
    </row>
    <row r="71" spans="1:11" x14ac:dyDescent="0.2">
      <c r="A71">
        <v>70</v>
      </c>
      <c r="B71" s="20" t="s">
        <v>884</v>
      </c>
      <c r="D71">
        <v>70</v>
      </c>
      <c r="E71">
        <v>24.2452622130095</v>
      </c>
      <c r="F71">
        <v>0.12823574038641899</v>
      </c>
      <c r="G71">
        <v>3</v>
      </c>
      <c r="H71">
        <v>0.52891051150443202</v>
      </c>
      <c r="I71">
        <v>1.0806232793242001</v>
      </c>
      <c r="J71">
        <v>1.0721603646037301</v>
      </c>
      <c r="K71" t="s">
        <v>5</v>
      </c>
    </row>
    <row r="72" spans="1:11" x14ac:dyDescent="0.2">
      <c r="A72">
        <v>71</v>
      </c>
      <c r="B72" s="20" t="s">
        <v>885</v>
      </c>
      <c r="D72">
        <v>71</v>
      </c>
      <c r="E72">
        <v>23.3382767160303</v>
      </c>
      <c r="F72">
        <v>6.5974089141895897E-2</v>
      </c>
      <c r="G72">
        <v>3</v>
      </c>
      <c r="H72">
        <v>0.28268620663230198</v>
      </c>
      <c r="I72">
        <v>1.0401984889699301</v>
      </c>
      <c r="J72">
        <v>1.0320521615004501</v>
      </c>
      <c r="K72" t="s">
        <v>5</v>
      </c>
    </row>
    <row r="73" spans="1:11" x14ac:dyDescent="0.2">
      <c r="A73">
        <v>72</v>
      </c>
      <c r="B73" s="20" t="s">
        <v>886</v>
      </c>
      <c r="D73">
        <v>72</v>
      </c>
      <c r="E73">
        <v>26.478674235849699</v>
      </c>
      <c r="F73">
        <v>0.17786100295320001</v>
      </c>
      <c r="G73">
        <v>2</v>
      </c>
      <c r="H73">
        <v>0.67171415520643096</v>
      </c>
      <c r="I73">
        <v>1.1801675532940901</v>
      </c>
      <c r="J73">
        <v>1.1709250563476601</v>
      </c>
      <c r="K73" t="s">
        <v>5</v>
      </c>
    </row>
    <row r="74" spans="1:11" x14ac:dyDescent="0.2">
      <c r="A74">
        <v>73</v>
      </c>
      <c r="B74" s="20" t="s">
        <v>887</v>
      </c>
      <c r="D74">
        <v>73</v>
      </c>
      <c r="E74">
        <v>22.187312600368902</v>
      </c>
      <c r="F74">
        <v>0.15557139029976899</v>
      </c>
      <c r="G74">
        <v>3</v>
      </c>
      <c r="H74">
        <v>0.70117275175174898</v>
      </c>
      <c r="I74">
        <v>0.98889945140443303</v>
      </c>
      <c r="J74">
        <v>0.98115487298891901</v>
      </c>
      <c r="K74" t="s">
        <v>5</v>
      </c>
    </row>
    <row r="75" spans="1:11" x14ac:dyDescent="0.2">
      <c r="A75">
        <v>74</v>
      </c>
      <c r="B75" s="20" t="s">
        <v>888</v>
      </c>
      <c r="D75">
        <v>74</v>
      </c>
      <c r="E75">
        <v>23.137382535927902</v>
      </c>
      <c r="F75">
        <v>6.7062240433927597E-2</v>
      </c>
      <c r="G75">
        <v>3</v>
      </c>
      <c r="H75">
        <v>0.28984367756289098</v>
      </c>
      <c r="I75">
        <v>1.03124453640831</v>
      </c>
      <c r="J75">
        <v>1.02316833193025</v>
      </c>
      <c r="K75" t="s">
        <v>5</v>
      </c>
    </row>
    <row r="76" spans="1:11" x14ac:dyDescent="0.2">
      <c r="A76">
        <v>75</v>
      </c>
      <c r="B76" s="20" t="s">
        <v>889</v>
      </c>
      <c r="D76">
        <v>75</v>
      </c>
      <c r="E76">
        <v>22.877001991274401</v>
      </c>
      <c r="F76">
        <v>6.7410828097919498E-2</v>
      </c>
      <c r="G76">
        <v>3</v>
      </c>
      <c r="H76">
        <v>0.29466635586092499</v>
      </c>
      <c r="I76">
        <v>1.01963924727744</v>
      </c>
      <c r="J76">
        <v>1.0116539297662801</v>
      </c>
      <c r="K76" t="s">
        <v>5</v>
      </c>
    </row>
    <row r="77" spans="1:11" x14ac:dyDescent="0.2">
      <c r="A77">
        <v>76</v>
      </c>
      <c r="B77" s="20" t="s">
        <v>890</v>
      </c>
      <c r="D77">
        <v>76</v>
      </c>
      <c r="E77">
        <v>21.842250279601299</v>
      </c>
      <c r="F77">
        <v>0.113683227982403</v>
      </c>
      <c r="G77">
        <v>3</v>
      </c>
      <c r="H77">
        <v>0.52047397373050497</v>
      </c>
      <c r="I77">
        <v>0.97351985380045103</v>
      </c>
      <c r="J77">
        <v>0.96589572089582598</v>
      </c>
      <c r="K77" t="s">
        <v>5</v>
      </c>
    </row>
    <row r="78" spans="1:11" x14ac:dyDescent="0.2">
      <c r="A78">
        <v>77</v>
      </c>
      <c r="B78" s="20" t="s">
        <v>891</v>
      </c>
      <c r="D78">
        <v>77</v>
      </c>
      <c r="E78">
        <v>22.190242006141499</v>
      </c>
      <c r="F78">
        <v>8.7250824142410602E-2</v>
      </c>
      <c r="G78">
        <v>2</v>
      </c>
      <c r="H78">
        <v>0.39319455875363002</v>
      </c>
      <c r="I78">
        <v>0.98903001646265398</v>
      </c>
      <c r="J78">
        <v>0.98128441552525403</v>
      </c>
      <c r="K78" t="s">
        <v>5</v>
      </c>
    </row>
    <row r="79" spans="1:11" x14ac:dyDescent="0.2">
      <c r="A79">
        <v>78</v>
      </c>
      <c r="B79" s="20" t="s">
        <v>892</v>
      </c>
      <c r="D79">
        <v>78</v>
      </c>
      <c r="E79">
        <v>24.433148627029802</v>
      </c>
      <c r="F79">
        <v>2.6691230326213799E-2</v>
      </c>
      <c r="G79">
        <v>3</v>
      </c>
      <c r="H79">
        <v>0.10924187763785</v>
      </c>
      <c r="I79">
        <v>1.0889974693443101</v>
      </c>
      <c r="J79">
        <v>1.08046897205001</v>
      </c>
      <c r="K79" t="s">
        <v>5</v>
      </c>
    </row>
    <row r="80" spans="1:11" x14ac:dyDescent="0.2">
      <c r="A80">
        <v>79</v>
      </c>
      <c r="B80" s="20" t="s">
        <v>893</v>
      </c>
      <c r="D80">
        <v>79</v>
      </c>
      <c r="E80">
        <v>22.081374596458399</v>
      </c>
      <c r="F80">
        <v>0.12695478871947399</v>
      </c>
      <c r="G80">
        <v>3</v>
      </c>
      <c r="H80">
        <v>0.57494060510089995</v>
      </c>
      <c r="I80">
        <v>0.98417774238825395</v>
      </c>
      <c r="J80">
        <v>0.97647014209592498</v>
      </c>
      <c r="K80" t="s">
        <v>5</v>
      </c>
    </row>
    <row r="81" spans="1:11" x14ac:dyDescent="0.2">
      <c r="A81">
        <v>80</v>
      </c>
      <c r="B81" s="20" t="s">
        <v>894</v>
      </c>
      <c r="D81">
        <v>80</v>
      </c>
      <c r="E81">
        <v>22.032338987762401</v>
      </c>
      <c r="F81">
        <v>8.9906908052443599E-2</v>
      </c>
      <c r="G81">
        <v>3</v>
      </c>
      <c r="H81">
        <v>0.40806792280375298</v>
      </c>
      <c r="I81">
        <v>0.98199220115520103</v>
      </c>
      <c r="J81">
        <v>0.97430171695635903</v>
      </c>
      <c r="K81" t="s">
        <v>5</v>
      </c>
    </row>
    <row r="82" spans="1:11" x14ac:dyDescent="0.2">
      <c r="A82">
        <v>81</v>
      </c>
      <c r="B82" s="20" t="s">
        <v>895</v>
      </c>
      <c r="D82">
        <v>81</v>
      </c>
      <c r="E82">
        <v>21.7139578475695</v>
      </c>
      <c r="F82">
        <v>0.22010548832426199</v>
      </c>
      <c r="G82">
        <v>2</v>
      </c>
      <c r="H82">
        <v>1.01365900159422</v>
      </c>
      <c r="I82">
        <v>0.96780179691178103</v>
      </c>
      <c r="J82">
        <v>0.96022244504116006</v>
      </c>
      <c r="K82" t="s">
        <v>5</v>
      </c>
    </row>
    <row r="83" spans="1:11" x14ac:dyDescent="0.2">
      <c r="A83">
        <v>82</v>
      </c>
      <c r="B83" s="20" t="s">
        <v>896</v>
      </c>
      <c r="D83">
        <v>82</v>
      </c>
      <c r="E83">
        <v>21.853326908194902</v>
      </c>
      <c r="F83">
        <v>0.15572733399505301</v>
      </c>
      <c r="G83">
        <v>3</v>
      </c>
      <c r="H83">
        <v>0.71260240900279403</v>
      </c>
      <c r="I83">
        <v>0.97401354459288403</v>
      </c>
      <c r="J83">
        <v>0.96638554534264698</v>
      </c>
      <c r="K83" t="s">
        <v>5</v>
      </c>
    </row>
    <row r="84" spans="1:11" x14ac:dyDescent="0.2">
      <c r="A84">
        <v>83</v>
      </c>
      <c r="B84" s="20" t="s">
        <v>897</v>
      </c>
      <c r="D84">
        <v>83</v>
      </c>
      <c r="E84">
        <v>22.255117291815399</v>
      </c>
      <c r="F84">
        <v>6.3850886899927295E-2</v>
      </c>
      <c r="G84">
        <v>3</v>
      </c>
      <c r="H84">
        <v>0.28690429289900599</v>
      </c>
      <c r="I84">
        <v>0.99192153990076504</v>
      </c>
      <c r="J84">
        <v>0.98415329396141304</v>
      </c>
      <c r="K84" t="s">
        <v>5</v>
      </c>
    </row>
    <row r="85" spans="1:11" x14ac:dyDescent="0.2">
      <c r="A85">
        <v>84</v>
      </c>
      <c r="B85" s="20" t="s">
        <v>898</v>
      </c>
      <c r="D85">
        <v>84</v>
      </c>
      <c r="E85">
        <v>23.229646985583098</v>
      </c>
      <c r="F85">
        <v>2.4690781687634701E-2</v>
      </c>
      <c r="G85">
        <v>3</v>
      </c>
      <c r="H85">
        <v>0.10628995654974201</v>
      </c>
      <c r="I85">
        <v>1.03535680837615</v>
      </c>
      <c r="J85">
        <v>1.0272483985887599</v>
      </c>
      <c r="K85" t="s">
        <v>5</v>
      </c>
    </row>
    <row r="86" spans="1:11" x14ac:dyDescent="0.2">
      <c r="A86">
        <v>85</v>
      </c>
      <c r="B86" s="20" t="s">
        <v>899</v>
      </c>
      <c r="D86">
        <v>85</v>
      </c>
      <c r="E86">
        <v>23.227992190275401</v>
      </c>
      <c r="F86">
        <v>0.137354651607075</v>
      </c>
      <c r="G86">
        <v>3</v>
      </c>
      <c r="H86">
        <v>0.59133243408175495</v>
      </c>
      <c r="I86">
        <v>1.0352830533341799</v>
      </c>
      <c r="J86">
        <v>1.02717522116033</v>
      </c>
      <c r="K86" t="s">
        <v>5</v>
      </c>
    </row>
    <row r="87" spans="1:11" x14ac:dyDescent="0.2">
      <c r="A87">
        <v>86</v>
      </c>
      <c r="B87" s="20" t="s">
        <v>900</v>
      </c>
      <c r="D87">
        <v>86</v>
      </c>
      <c r="E87">
        <v>23.092279877080401</v>
      </c>
      <c r="F87">
        <v>0.14526612530723401</v>
      </c>
      <c r="G87">
        <v>3</v>
      </c>
      <c r="H87">
        <v>0.62906792261518196</v>
      </c>
      <c r="I87">
        <v>1.0292342886872601</v>
      </c>
      <c r="J87">
        <v>1.02117382748935</v>
      </c>
      <c r="K87" t="s">
        <v>5</v>
      </c>
    </row>
    <row r="88" spans="1:11" x14ac:dyDescent="0.2">
      <c r="A88">
        <v>87</v>
      </c>
      <c r="B88" s="20" t="s">
        <v>901</v>
      </c>
      <c r="D88">
        <v>87</v>
      </c>
      <c r="E88">
        <v>24.377014302627501</v>
      </c>
      <c r="F88">
        <v>0.14506850485161199</v>
      </c>
      <c r="G88">
        <v>3</v>
      </c>
      <c r="H88">
        <v>0.595103662206802</v>
      </c>
      <c r="I88">
        <v>1.08649553485561</v>
      </c>
      <c r="J88">
        <v>1.0779866314925399</v>
      </c>
      <c r="K88" t="s">
        <v>5</v>
      </c>
    </row>
    <row r="89" spans="1:11" x14ac:dyDescent="0.2">
      <c r="A89">
        <v>88</v>
      </c>
      <c r="B89" s="20" t="s">
        <v>902</v>
      </c>
      <c r="D89">
        <v>88</v>
      </c>
      <c r="E89">
        <v>23.937277576669</v>
      </c>
      <c r="F89">
        <v>2.04131100787554E-2</v>
      </c>
      <c r="G89">
        <v>3</v>
      </c>
      <c r="H89">
        <v>8.5277492452406206E-2</v>
      </c>
      <c r="I89">
        <v>1.06689625237849</v>
      </c>
      <c r="J89">
        <v>1.0585408410411401</v>
      </c>
      <c r="K89" t="s">
        <v>5</v>
      </c>
    </row>
    <row r="90" spans="1:11" x14ac:dyDescent="0.2">
      <c r="A90">
        <v>89</v>
      </c>
      <c r="B90" s="20" t="s">
        <v>903</v>
      </c>
      <c r="D90">
        <v>89</v>
      </c>
      <c r="E90">
        <v>23.459678026848799</v>
      </c>
      <c r="F90">
        <v>5.1078602857402303E-2</v>
      </c>
      <c r="G90">
        <v>3</v>
      </c>
      <c r="H90">
        <v>0.21772934308367101</v>
      </c>
      <c r="I90">
        <v>1.0456094051917599</v>
      </c>
      <c r="J90">
        <v>1.0374207020642501</v>
      </c>
      <c r="K90" t="s">
        <v>5</v>
      </c>
    </row>
    <row r="91" spans="1:11" x14ac:dyDescent="0.2">
      <c r="A91">
        <v>90</v>
      </c>
      <c r="B91" s="20" t="s">
        <v>904</v>
      </c>
      <c r="D91">
        <v>90</v>
      </c>
      <c r="E91">
        <v>24.543913748606801</v>
      </c>
      <c r="F91">
        <v>8.1466948662981903E-2</v>
      </c>
      <c r="G91">
        <v>2</v>
      </c>
      <c r="H91">
        <v>0.33192321932603902</v>
      </c>
      <c r="I91">
        <v>1.09393432537258</v>
      </c>
      <c r="J91">
        <v>1.0853671650285801</v>
      </c>
      <c r="K91" t="s">
        <v>5</v>
      </c>
    </row>
    <row r="92" spans="1:11" x14ac:dyDescent="0.2">
      <c r="A92">
        <v>91</v>
      </c>
      <c r="B92" s="20" t="s">
        <v>905</v>
      </c>
      <c r="D92">
        <v>91</v>
      </c>
      <c r="E92">
        <v>24.2713015092821</v>
      </c>
      <c r="F92">
        <v>0.12794950041898501</v>
      </c>
      <c r="G92">
        <v>3</v>
      </c>
      <c r="H92">
        <v>0.52716373850019105</v>
      </c>
      <c r="I92">
        <v>1.0817838635852499</v>
      </c>
      <c r="J92">
        <v>1.0733118597346301</v>
      </c>
      <c r="K92" t="s">
        <v>5</v>
      </c>
    </row>
    <row r="93" spans="1:11" x14ac:dyDescent="0.2">
      <c r="A93">
        <v>92</v>
      </c>
      <c r="B93" s="20" t="s">
        <v>906</v>
      </c>
      <c r="D93">
        <v>92</v>
      </c>
      <c r="E93">
        <v>23.3579228636601</v>
      </c>
      <c r="F93">
        <v>0.12762103574420999</v>
      </c>
      <c r="G93">
        <v>3</v>
      </c>
      <c r="H93">
        <v>0.54637150952647695</v>
      </c>
      <c r="I93">
        <v>1.0410741274469</v>
      </c>
      <c r="J93">
        <v>1.03292094240374</v>
      </c>
      <c r="K93" t="s">
        <v>5</v>
      </c>
    </row>
    <row r="94" spans="1:11" x14ac:dyDescent="0.2">
      <c r="A94">
        <v>93</v>
      </c>
      <c r="B94" s="20" t="s">
        <v>907</v>
      </c>
      <c r="D94">
        <v>93</v>
      </c>
      <c r="E94">
        <v>23.536597663494099</v>
      </c>
      <c r="F94">
        <v>0.117220452810678</v>
      </c>
      <c r="G94">
        <v>3</v>
      </c>
      <c r="H94">
        <v>0.49803482426217499</v>
      </c>
      <c r="I94">
        <v>1.0490377512853599</v>
      </c>
      <c r="J94">
        <v>1.0408221990225599</v>
      </c>
      <c r="K94" t="s">
        <v>5</v>
      </c>
    </row>
    <row r="95" spans="1:11" x14ac:dyDescent="0.2">
      <c r="A95">
        <v>94</v>
      </c>
      <c r="B95" s="20" t="s">
        <v>908</v>
      </c>
      <c r="D95">
        <v>94</v>
      </c>
      <c r="E95">
        <v>22.799702867966001</v>
      </c>
      <c r="F95">
        <v>5.7531357884583002E-2</v>
      </c>
      <c r="G95">
        <v>3</v>
      </c>
      <c r="H95">
        <v>0.25233380547873502</v>
      </c>
      <c r="I95">
        <v>1.0161939872763499</v>
      </c>
      <c r="J95">
        <v>1.0082356513619599</v>
      </c>
      <c r="K95" t="s">
        <v>5</v>
      </c>
    </row>
    <row r="96" spans="1:11" x14ac:dyDescent="0.2">
      <c r="A96">
        <v>95</v>
      </c>
      <c r="B96" s="20" t="s">
        <v>909</v>
      </c>
      <c r="D96">
        <v>95</v>
      </c>
      <c r="E96">
        <v>21.776513349289502</v>
      </c>
      <c r="F96">
        <v>1.9814198686790001E-2</v>
      </c>
      <c r="G96">
        <v>3</v>
      </c>
      <c r="H96">
        <v>9.0988848255804305E-2</v>
      </c>
      <c r="I96">
        <v>0.97058992643641095</v>
      </c>
      <c r="J96">
        <v>0.96298873929456397</v>
      </c>
      <c r="K96" t="s">
        <v>5</v>
      </c>
    </row>
    <row r="97" spans="1:11" x14ac:dyDescent="0.2">
      <c r="A97">
        <v>96</v>
      </c>
      <c r="B97" s="20" t="s">
        <v>910</v>
      </c>
      <c r="D97">
        <v>96</v>
      </c>
      <c r="E97">
        <v>22.104521060661899</v>
      </c>
      <c r="F97">
        <v>6.9846767793132994E-2</v>
      </c>
      <c r="G97">
        <v>3</v>
      </c>
      <c r="H97">
        <v>0.31598408127211203</v>
      </c>
      <c r="I97">
        <v>0.98520939169905797</v>
      </c>
      <c r="J97">
        <v>0.97749371203225399</v>
      </c>
      <c r="K97" t="s">
        <v>5</v>
      </c>
    </row>
    <row r="98" spans="1:11" x14ac:dyDescent="0.2">
      <c r="A98">
        <v>97</v>
      </c>
      <c r="B98" s="20" t="s">
        <v>911</v>
      </c>
      <c r="D98">
        <v>97</v>
      </c>
      <c r="E98">
        <v>22.275830165471699</v>
      </c>
      <c r="F98">
        <v>0.13543324966899201</v>
      </c>
      <c r="G98">
        <v>3</v>
      </c>
      <c r="H98">
        <v>0.60798295131069002</v>
      </c>
      <c r="I98">
        <v>0.99284472288216996</v>
      </c>
      <c r="J98">
        <v>0.98506924702375998</v>
      </c>
      <c r="K98" t="s">
        <v>5</v>
      </c>
    </row>
    <row r="99" spans="1:11" x14ac:dyDescent="0.2">
      <c r="A99">
        <v>98</v>
      </c>
      <c r="B99" s="20" t="s">
        <v>912</v>
      </c>
      <c r="D99">
        <v>98</v>
      </c>
      <c r="E99">
        <v>21.7302499559115</v>
      </c>
      <c r="F99">
        <v>7.4120125537522299E-2</v>
      </c>
      <c r="G99">
        <v>3</v>
      </c>
      <c r="H99">
        <v>0.34109191421131602</v>
      </c>
      <c r="I99">
        <v>0.96852794420559196</v>
      </c>
      <c r="J99">
        <v>0.96094290550336203</v>
      </c>
      <c r="K99" t="s">
        <v>5</v>
      </c>
    </row>
    <row r="100" spans="1:11" x14ac:dyDescent="0.2">
      <c r="A100">
        <v>99</v>
      </c>
      <c r="B100" s="20" t="s">
        <v>913</v>
      </c>
      <c r="D100">
        <v>99</v>
      </c>
      <c r="E100">
        <v>21.9832440763821</v>
      </c>
      <c r="F100">
        <v>6.8288532254024994E-2</v>
      </c>
      <c r="G100">
        <v>3</v>
      </c>
      <c r="H100">
        <v>0.310639012225641</v>
      </c>
      <c r="I100">
        <v>0.97980401677229501</v>
      </c>
      <c r="J100">
        <v>0.97213066936680104</v>
      </c>
      <c r="K100" t="s">
        <v>5</v>
      </c>
    </row>
    <row r="101" spans="1:11" x14ac:dyDescent="0.2">
      <c r="A101">
        <v>100</v>
      </c>
      <c r="B101" s="20" t="s">
        <v>914</v>
      </c>
      <c r="D101">
        <v>100</v>
      </c>
      <c r="E101">
        <v>21.862752730088701</v>
      </c>
      <c r="F101">
        <v>0.137415120960794</v>
      </c>
      <c r="G101">
        <v>3</v>
      </c>
      <c r="H101">
        <v>0.62853531143713903</v>
      </c>
      <c r="I101">
        <v>0.97443365811756699</v>
      </c>
      <c r="J101">
        <v>0.96680236874300995</v>
      </c>
      <c r="K101" t="s">
        <v>5</v>
      </c>
    </row>
    <row r="102" spans="1:11" x14ac:dyDescent="0.2">
      <c r="A102">
        <v>101</v>
      </c>
      <c r="B102" s="20" t="s">
        <v>915</v>
      </c>
      <c r="D102">
        <v>101</v>
      </c>
      <c r="E102">
        <v>22.217023948746899</v>
      </c>
      <c r="F102">
        <v>0.15030084327472301</v>
      </c>
      <c r="G102">
        <v>3</v>
      </c>
      <c r="H102">
        <v>0.676512045994352</v>
      </c>
      <c r="I102">
        <v>0.99022370083656397</v>
      </c>
      <c r="J102">
        <v>0.98246875154506796</v>
      </c>
      <c r="K102" t="s">
        <v>5</v>
      </c>
    </row>
    <row r="103" spans="1:11" x14ac:dyDescent="0.2">
      <c r="A103">
        <v>102</v>
      </c>
      <c r="B103" s="20" t="s">
        <v>916</v>
      </c>
      <c r="D103">
        <v>102</v>
      </c>
      <c r="E103">
        <v>22.727178561306001</v>
      </c>
      <c r="F103">
        <v>0.13339673919471301</v>
      </c>
      <c r="G103">
        <v>3</v>
      </c>
      <c r="H103">
        <v>0.58694808436022305</v>
      </c>
      <c r="I103">
        <v>1.0129615432052099</v>
      </c>
      <c r="J103">
        <v>1.0050285222169699</v>
      </c>
      <c r="K103" t="s">
        <v>5</v>
      </c>
    </row>
    <row r="104" spans="1:11" x14ac:dyDescent="0.2">
      <c r="A104">
        <v>103</v>
      </c>
      <c r="B104" s="20" t="s">
        <v>917</v>
      </c>
      <c r="D104">
        <v>103</v>
      </c>
      <c r="E104">
        <v>23.387980878135199</v>
      </c>
      <c r="F104">
        <v>1.8519942884667899E-2</v>
      </c>
      <c r="G104">
        <v>3</v>
      </c>
      <c r="H104">
        <v>7.9185727836735803E-2</v>
      </c>
      <c r="I104">
        <v>1.04241382795773</v>
      </c>
      <c r="J104">
        <v>1.03425015103327</v>
      </c>
      <c r="K104" t="s">
        <v>5</v>
      </c>
    </row>
    <row r="105" spans="1:11" x14ac:dyDescent="0.2">
      <c r="A105">
        <v>104</v>
      </c>
      <c r="B105" s="20" t="s">
        <v>918</v>
      </c>
      <c r="D105">
        <v>104</v>
      </c>
      <c r="E105">
        <v>22.045410478724701</v>
      </c>
      <c r="F105">
        <v>0.13862211564291499</v>
      </c>
      <c r="G105">
        <v>3</v>
      </c>
      <c r="H105">
        <v>0.62880260622361595</v>
      </c>
      <c r="I105">
        <v>0.98257480394601504</v>
      </c>
      <c r="J105">
        <v>0.97487975708613295</v>
      </c>
      <c r="K105" t="s">
        <v>5</v>
      </c>
    </row>
    <row r="106" spans="1:11" x14ac:dyDescent="0.2">
      <c r="A106">
        <v>105</v>
      </c>
      <c r="B106" s="20" t="s">
        <v>919</v>
      </c>
      <c r="D106">
        <v>105</v>
      </c>
      <c r="E106">
        <v>21.524274295531701</v>
      </c>
      <c r="F106">
        <v>3.00497917657391E-2</v>
      </c>
      <c r="G106">
        <v>3</v>
      </c>
      <c r="H106">
        <v>0.139608849771894</v>
      </c>
      <c r="I106">
        <v>0.95934750756501797</v>
      </c>
      <c r="J106">
        <v>0.95183436556709899</v>
      </c>
      <c r="K106" t="s">
        <v>5</v>
      </c>
    </row>
    <row r="107" spans="1:11" x14ac:dyDescent="0.2">
      <c r="A107">
        <v>106</v>
      </c>
      <c r="B107" s="20" t="s">
        <v>920</v>
      </c>
      <c r="D107">
        <v>106</v>
      </c>
      <c r="E107">
        <v>21.709222476079699</v>
      </c>
      <c r="F107">
        <v>0.221475659711515</v>
      </c>
      <c r="G107">
        <v>3</v>
      </c>
      <c r="H107">
        <v>1.0201915796641201</v>
      </c>
      <c r="I107">
        <v>0.96759073907198001</v>
      </c>
      <c r="J107">
        <v>0.960013040103469</v>
      </c>
      <c r="K107" t="s">
        <v>5</v>
      </c>
    </row>
    <row r="108" spans="1:11" x14ac:dyDescent="0.2">
      <c r="A108">
        <v>107</v>
      </c>
      <c r="B108" s="20" t="s">
        <v>921</v>
      </c>
      <c r="D108">
        <v>107</v>
      </c>
      <c r="E108">
        <v>21.545469808914401</v>
      </c>
      <c r="F108">
        <v>8.5973772992235506E-2</v>
      </c>
      <c r="G108">
        <v>3</v>
      </c>
      <c r="H108">
        <v>0.39903410672745698</v>
      </c>
      <c r="I108">
        <v>0.96029220203676202</v>
      </c>
      <c r="J108">
        <v>0.952771661652278</v>
      </c>
      <c r="K108" t="s">
        <v>5</v>
      </c>
    </row>
    <row r="109" spans="1:11" x14ac:dyDescent="0.2">
      <c r="A109">
        <v>108</v>
      </c>
      <c r="B109" s="20" t="s">
        <v>922</v>
      </c>
      <c r="D109">
        <v>108</v>
      </c>
      <c r="E109">
        <v>22.075979298918199</v>
      </c>
      <c r="F109">
        <v>0.14716547678918701</v>
      </c>
      <c r="G109">
        <v>3</v>
      </c>
      <c r="H109">
        <v>0.66663170315800602</v>
      </c>
      <c r="I109">
        <v>0.98393727131932396</v>
      </c>
      <c r="J109">
        <v>0.97623155427917596</v>
      </c>
      <c r="K109" t="s">
        <v>5</v>
      </c>
    </row>
    <row r="110" spans="1:11" x14ac:dyDescent="0.2">
      <c r="A110">
        <v>109</v>
      </c>
      <c r="B110" s="20" t="s">
        <v>923</v>
      </c>
      <c r="D110">
        <v>109</v>
      </c>
      <c r="E110">
        <v>22.472716326039802</v>
      </c>
      <c r="F110">
        <v>8.2979943232453293E-2</v>
      </c>
      <c r="G110">
        <v>3</v>
      </c>
      <c r="H110">
        <v>0.36924750007324197</v>
      </c>
      <c r="I110">
        <v>1.00162003603892</v>
      </c>
      <c r="J110">
        <v>0.99377583620582299</v>
      </c>
      <c r="K110" t="s">
        <v>5</v>
      </c>
    </row>
    <row r="111" spans="1:11" x14ac:dyDescent="0.2">
      <c r="A111">
        <v>110</v>
      </c>
      <c r="B111" s="20" t="s">
        <v>924</v>
      </c>
      <c r="D111">
        <v>110</v>
      </c>
      <c r="E111">
        <v>22.025861118359501</v>
      </c>
      <c r="F111">
        <v>3.9196388093743699E-2</v>
      </c>
      <c r="G111">
        <v>3</v>
      </c>
      <c r="H111">
        <v>0.17795621194156999</v>
      </c>
      <c r="I111">
        <v>0.98170347932510704</v>
      </c>
      <c r="J111">
        <v>0.97401525625488605</v>
      </c>
      <c r="K111" t="s">
        <v>5</v>
      </c>
    </row>
    <row r="112" spans="1:11" x14ac:dyDescent="0.2">
      <c r="A112">
        <v>111</v>
      </c>
      <c r="B112" s="20" t="s">
        <v>925</v>
      </c>
      <c r="D112">
        <v>111</v>
      </c>
      <c r="E112">
        <v>22.507384985000201</v>
      </c>
      <c r="F112">
        <v>0.112814798327143</v>
      </c>
      <c r="G112">
        <v>3</v>
      </c>
      <c r="H112">
        <v>0.50123458768011797</v>
      </c>
      <c r="I112">
        <v>1.00316523524553</v>
      </c>
      <c r="J112">
        <v>0.99530893416553001</v>
      </c>
      <c r="K112" t="s">
        <v>5</v>
      </c>
    </row>
    <row r="113" spans="1:11" x14ac:dyDescent="0.2">
      <c r="A113">
        <v>112</v>
      </c>
      <c r="B113" s="20" t="s">
        <v>926</v>
      </c>
      <c r="D113">
        <v>112</v>
      </c>
      <c r="E113">
        <v>23.020521127365999</v>
      </c>
      <c r="F113">
        <v>0.103835520218132</v>
      </c>
      <c r="G113">
        <v>3</v>
      </c>
      <c r="H113">
        <v>0.45105634074763001</v>
      </c>
      <c r="I113">
        <v>1.0260359658662701</v>
      </c>
      <c r="J113">
        <v>1.0180005523735201</v>
      </c>
      <c r="K113" t="s">
        <v>5</v>
      </c>
    </row>
    <row r="114" spans="1:11" x14ac:dyDescent="0.2">
      <c r="A114">
        <v>113</v>
      </c>
      <c r="B114" s="20" t="s">
        <v>927</v>
      </c>
      <c r="D114">
        <v>113</v>
      </c>
      <c r="E114">
        <v>22.1460380639097</v>
      </c>
      <c r="F114">
        <v>0.15733649510591299</v>
      </c>
      <c r="G114">
        <v>3</v>
      </c>
      <c r="H114">
        <v>0.71044985406358896</v>
      </c>
      <c r="I114">
        <v>0.98705982498384603</v>
      </c>
      <c r="J114">
        <v>0.97932965362564095</v>
      </c>
      <c r="K114" t="s">
        <v>5</v>
      </c>
    </row>
    <row r="115" spans="1:11" x14ac:dyDescent="0.2">
      <c r="A115">
        <v>114</v>
      </c>
      <c r="B115" s="20" t="s">
        <v>928</v>
      </c>
      <c r="D115">
        <v>114</v>
      </c>
      <c r="E115">
        <v>22.688836038878801</v>
      </c>
      <c r="F115">
        <v>0.102264566237196</v>
      </c>
      <c r="G115">
        <v>3</v>
      </c>
      <c r="H115">
        <v>0.450726366314952</v>
      </c>
      <c r="I115">
        <v>1.0112525980942499</v>
      </c>
      <c r="J115">
        <v>1.00333296073101</v>
      </c>
      <c r="K115" t="s">
        <v>5</v>
      </c>
    </row>
    <row r="116" spans="1:11" x14ac:dyDescent="0.2">
      <c r="A116">
        <v>115</v>
      </c>
      <c r="B116" s="20" t="s">
        <v>929</v>
      </c>
      <c r="D116">
        <v>115</v>
      </c>
      <c r="E116">
        <v>22.3788778683275</v>
      </c>
      <c r="F116">
        <v>0.104420892633848</v>
      </c>
      <c r="G116">
        <v>3</v>
      </c>
      <c r="H116">
        <v>0.466604685222549</v>
      </c>
      <c r="I116">
        <v>0.99743760975666595</v>
      </c>
      <c r="J116">
        <v>0.98962616464728403</v>
      </c>
      <c r="K116" t="s">
        <v>5</v>
      </c>
    </row>
    <row r="117" spans="1:11" x14ac:dyDescent="0.2">
      <c r="A117">
        <v>116</v>
      </c>
      <c r="B117" s="20" t="s">
        <v>930</v>
      </c>
      <c r="D117">
        <v>116</v>
      </c>
      <c r="E117">
        <v>22.109364201409502</v>
      </c>
      <c r="F117">
        <v>1.1678004986811499E-2</v>
      </c>
      <c r="G117">
        <v>3</v>
      </c>
      <c r="H117">
        <v>5.28192709678506E-2</v>
      </c>
      <c r="I117">
        <v>0.98542525286776705</v>
      </c>
      <c r="J117">
        <v>0.97770788268152198</v>
      </c>
      <c r="K117" t="s">
        <v>5</v>
      </c>
    </row>
    <row r="118" spans="1:11" x14ac:dyDescent="0.2">
      <c r="A118">
        <v>117</v>
      </c>
      <c r="B118" s="20" t="s">
        <v>931</v>
      </c>
      <c r="D118">
        <v>117</v>
      </c>
      <c r="E118">
        <v>22.8908818186083</v>
      </c>
      <c r="F118">
        <v>6.8529433859248798E-2</v>
      </c>
      <c r="G118">
        <v>3</v>
      </c>
      <c r="H118">
        <v>0.29937437274059198</v>
      </c>
      <c r="I118">
        <v>1.0202578780185001</v>
      </c>
      <c r="J118">
        <v>1.01226771569296</v>
      </c>
      <c r="K118" t="s">
        <v>5</v>
      </c>
    </row>
    <row r="119" spans="1:11" x14ac:dyDescent="0.2">
      <c r="A119">
        <v>118</v>
      </c>
      <c r="B119" s="20" t="s">
        <v>932</v>
      </c>
      <c r="D119">
        <v>118</v>
      </c>
      <c r="E119">
        <v>21.601915447774601</v>
      </c>
      <c r="F119">
        <v>4.0255971666641903E-2</v>
      </c>
      <c r="G119">
        <v>2</v>
      </c>
      <c r="H119">
        <v>0.18635371369713</v>
      </c>
      <c r="I119">
        <v>0.96280801196419397</v>
      </c>
      <c r="J119">
        <v>0.95526776898281496</v>
      </c>
      <c r="K119" t="s">
        <v>5</v>
      </c>
    </row>
    <row r="120" spans="1:11" x14ac:dyDescent="0.2">
      <c r="A120">
        <v>119</v>
      </c>
      <c r="B120" s="20" t="s">
        <v>933</v>
      </c>
      <c r="D120">
        <v>119</v>
      </c>
      <c r="E120">
        <v>21.693862395142101</v>
      </c>
      <c r="F120">
        <v>8.4619730363299395E-2</v>
      </c>
      <c r="G120">
        <v>3</v>
      </c>
      <c r="H120">
        <v>0.39006299948804102</v>
      </c>
      <c r="I120">
        <v>0.96690613269867598</v>
      </c>
      <c r="J120">
        <v>0.95933379523353601</v>
      </c>
      <c r="K120" t="s">
        <v>5</v>
      </c>
    </row>
    <row r="121" spans="1:11" x14ac:dyDescent="0.2">
      <c r="A121">
        <v>120</v>
      </c>
      <c r="B121" s="20" t="s">
        <v>934</v>
      </c>
      <c r="D121">
        <v>120</v>
      </c>
      <c r="E121">
        <v>22.618362343530499</v>
      </c>
      <c r="F121">
        <v>3.4699090648690402E-2</v>
      </c>
      <c r="G121">
        <v>3</v>
      </c>
      <c r="H121">
        <v>0.15341115383013301</v>
      </c>
      <c r="I121">
        <v>1.0081115507793399</v>
      </c>
      <c r="J121">
        <v>1.0002165125674101</v>
      </c>
      <c r="K121" t="s">
        <v>5</v>
      </c>
    </row>
    <row r="122" spans="1:11" x14ac:dyDescent="0.2">
      <c r="A122">
        <v>121</v>
      </c>
      <c r="B122" s="20" t="s">
        <v>1475</v>
      </c>
      <c r="D122">
        <v>121</v>
      </c>
      <c r="E122">
        <v>21.6853127434774</v>
      </c>
      <c r="F122">
        <v>0.24741665683331601</v>
      </c>
      <c r="G122">
        <v>3</v>
      </c>
      <c r="H122">
        <v>1.1409411510919301</v>
      </c>
      <c r="I122">
        <v>0.966525070512679</v>
      </c>
      <c r="J122">
        <v>0.95895571734081198</v>
      </c>
      <c r="K122" t="s">
        <v>5</v>
      </c>
    </row>
    <row r="123" spans="1:11" x14ac:dyDescent="0.2">
      <c r="B123" t="s">
        <v>1434</v>
      </c>
      <c r="E123" t="s">
        <v>5</v>
      </c>
      <c r="F123" t="s">
        <v>5</v>
      </c>
      <c r="G123" t="s">
        <v>5</v>
      </c>
      <c r="H123" t="s">
        <v>5</v>
      </c>
      <c r="I123" t="s">
        <v>5</v>
      </c>
      <c r="J123" t="s">
        <v>5</v>
      </c>
      <c r="K123" t="s">
        <v>5</v>
      </c>
    </row>
    <row r="124" spans="1:11" x14ac:dyDescent="0.2">
      <c r="B124" t="s">
        <v>1429</v>
      </c>
      <c r="E124">
        <v>20.764461435723799</v>
      </c>
      <c r="F124">
        <v>0.118836570103231</v>
      </c>
      <c r="G124">
        <v>3</v>
      </c>
      <c r="H124">
        <v>0.57230749986503804</v>
      </c>
      <c r="I124">
        <v>0.92548227414231199</v>
      </c>
      <c r="J124">
        <v>0.91823434814327998</v>
      </c>
      <c r="K124" t="s">
        <v>5</v>
      </c>
    </row>
    <row r="125" spans="1:11" x14ac:dyDescent="0.2">
      <c r="B125" t="s">
        <v>1430</v>
      </c>
      <c r="E125">
        <v>21.4754969370296</v>
      </c>
      <c r="F125">
        <v>0.229605539865195</v>
      </c>
      <c r="G125">
        <v>3</v>
      </c>
      <c r="H125">
        <v>1.06915123099802</v>
      </c>
      <c r="I125">
        <v>0.95717347667031305</v>
      </c>
      <c r="J125">
        <v>0.94967736062252295</v>
      </c>
      <c r="K125" t="s">
        <v>5</v>
      </c>
    </row>
    <row r="126" spans="1:11" x14ac:dyDescent="0.2">
      <c r="B126" t="s">
        <v>1431</v>
      </c>
      <c r="E126">
        <v>22.6134662438959</v>
      </c>
      <c r="F126">
        <v>9.3020227013222503E-2</v>
      </c>
      <c r="G126">
        <v>3</v>
      </c>
      <c r="H126">
        <v>0.41134882202471601</v>
      </c>
      <c r="I126">
        <v>1.0078933292069601</v>
      </c>
      <c r="J126">
        <v>1</v>
      </c>
      <c r="K126" t="s">
        <v>5</v>
      </c>
    </row>
    <row r="127" spans="1:11" x14ac:dyDescent="0.2">
      <c r="B127" t="s">
        <v>1432</v>
      </c>
      <c r="E127">
        <v>23.538034844492898</v>
      </c>
      <c r="F127">
        <v>3.8789014935663099E-2</v>
      </c>
      <c r="G127">
        <v>3</v>
      </c>
      <c r="H127">
        <v>0.16479292002041701</v>
      </c>
      <c r="I127">
        <v>1.0491018071503799</v>
      </c>
      <c r="J127">
        <v>1.04088575323328</v>
      </c>
      <c r="K127" t="s">
        <v>5</v>
      </c>
    </row>
    <row r="128" spans="1:11" x14ac:dyDescent="0.2">
      <c r="B128" t="s">
        <v>1433</v>
      </c>
      <c r="E128">
        <v>24.942714647350101</v>
      </c>
      <c r="F128">
        <v>3.1673011414758902E-2</v>
      </c>
      <c r="G128">
        <v>3</v>
      </c>
      <c r="H128">
        <v>0.12698301633388501</v>
      </c>
      <c r="I128">
        <v>1.1117090778669501</v>
      </c>
      <c r="J128">
        <v>1.1030027143265999</v>
      </c>
      <c r="K128" t="s">
        <v>5</v>
      </c>
    </row>
    <row r="129" spans="1:11" x14ac:dyDescent="0.2">
      <c r="B129" t="s">
        <v>1631</v>
      </c>
      <c r="E129">
        <v>22.436368600324801</v>
      </c>
      <c r="F129">
        <v>7.3413132314080004E-2</v>
      </c>
      <c r="G129">
        <v>3</v>
      </c>
      <c r="H129">
        <v>0.327205946834984</v>
      </c>
      <c r="I129">
        <v>1</v>
      </c>
      <c r="J129">
        <v>0.99216848749939601</v>
      </c>
      <c r="K129" t="s">
        <v>5</v>
      </c>
    </row>
    <row r="130" spans="1:11" x14ac:dyDescent="0.2">
      <c r="A130" t="s">
        <v>1640</v>
      </c>
      <c r="B130">
        <v>108</v>
      </c>
    </row>
    <row r="131" spans="1:11" x14ac:dyDescent="0.2">
      <c r="B131">
        <v>108</v>
      </c>
    </row>
    <row r="132" spans="1:11" x14ac:dyDescent="0.2">
      <c r="B132">
        <v>94</v>
      </c>
    </row>
    <row r="133" spans="1:11" x14ac:dyDescent="0.2">
      <c r="B133">
        <f>AVERAGE(B130:B132)</f>
        <v>103.33333333333333</v>
      </c>
    </row>
  </sheetData>
  <mergeCells count="1">
    <mergeCell ref="P22:S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F3C0-2AA5-4649-A448-4BDD3A7EB7EA}">
  <dimension ref="A1:BA129"/>
  <sheetViews>
    <sheetView topLeftCell="K1" workbookViewId="0">
      <selection activeCell="AD14" sqref="AD14"/>
    </sheetView>
  </sheetViews>
  <sheetFormatPr baseColWidth="10" defaultRowHeight="16" x14ac:dyDescent="0.2"/>
  <cols>
    <col min="7" max="7" width="13.6640625" customWidth="1"/>
    <col min="10" max="10" width="7.6640625" bestFit="1" customWidth="1"/>
    <col min="11" max="11" width="13" customWidth="1"/>
    <col min="12" max="12" width="14.1640625" customWidth="1"/>
    <col min="13" max="13" width="4.83203125" bestFit="1" customWidth="1"/>
    <col min="14" max="14" width="23.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935</v>
      </c>
      <c r="D2">
        <v>1</v>
      </c>
      <c r="E2">
        <v>15.860225253749269</v>
      </c>
      <c r="F2">
        <v>0.33071449562745697</v>
      </c>
      <c r="G2">
        <v>2.0851815805660006</v>
      </c>
      <c r="H2">
        <v>1.4131663339965022</v>
      </c>
      <c r="J2" s="33" t="s">
        <v>1418</v>
      </c>
      <c r="K2" s="33">
        <v>1.96</v>
      </c>
      <c r="L2" s="29">
        <f>K2*384</f>
        <v>752.64</v>
      </c>
      <c r="M2" s="34">
        <f>L2*1.14</f>
        <v>858.00959999999986</v>
      </c>
      <c r="N2">
        <f>M2/2</f>
        <v>429.00479999999993</v>
      </c>
    </row>
    <row r="3" spans="1:53" x14ac:dyDescent="0.2">
      <c r="A3">
        <v>2</v>
      </c>
      <c r="B3" s="20" t="s">
        <v>936</v>
      </c>
      <c r="D3">
        <v>2</v>
      </c>
      <c r="E3">
        <v>15.714457248029801</v>
      </c>
      <c r="F3">
        <v>0.29397996016533229</v>
      </c>
      <c r="G3">
        <v>1.8707611438644502</v>
      </c>
      <c r="H3">
        <v>1.4001782184457556</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937</v>
      </c>
      <c r="D4">
        <v>3</v>
      </c>
      <c r="E4">
        <v>15.018831037302135</v>
      </c>
      <c r="F4">
        <v>0.10006772031431851</v>
      </c>
      <c r="G4">
        <v>0.66628168374609997</v>
      </c>
      <c r="H4">
        <v>1.338197034299994</v>
      </c>
      <c r="J4" s="33" t="s">
        <v>1420</v>
      </c>
      <c r="K4" s="33">
        <v>0.02</v>
      </c>
      <c r="L4" s="29">
        <f t="shared" si="0"/>
        <v>7.68</v>
      </c>
      <c r="M4" s="34">
        <f t="shared" si="1"/>
        <v>8.7551999999999985</v>
      </c>
      <c r="N4">
        <f t="shared" si="2"/>
        <v>4.3775999999999993</v>
      </c>
    </row>
    <row r="5" spans="1:53" x14ac:dyDescent="0.2">
      <c r="A5">
        <v>4</v>
      </c>
      <c r="B5" s="20" t="s">
        <v>938</v>
      </c>
      <c r="D5">
        <v>4</v>
      </c>
      <c r="E5">
        <v>15.376783122961001</v>
      </c>
      <c r="F5">
        <v>0.27422251325806335</v>
      </c>
      <c r="G5">
        <v>1.7833542364825798</v>
      </c>
      <c r="H5">
        <v>1.3700910224712757</v>
      </c>
      <c r="J5" s="33" t="s">
        <v>1421</v>
      </c>
      <c r="K5" s="33">
        <v>0.02</v>
      </c>
      <c r="L5" s="29">
        <f t="shared" si="0"/>
        <v>7.68</v>
      </c>
      <c r="M5" s="34">
        <f t="shared" si="1"/>
        <v>8.7551999999999985</v>
      </c>
      <c r="N5">
        <f t="shared" si="2"/>
        <v>4.3775999999999993</v>
      </c>
    </row>
    <row r="6" spans="1:53" x14ac:dyDescent="0.2">
      <c r="A6">
        <v>5</v>
      </c>
      <c r="B6" s="20" t="s">
        <v>939</v>
      </c>
      <c r="D6">
        <v>5</v>
      </c>
      <c r="E6">
        <v>15.899173079088968</v>
      </c>
      <c r="F6">
        <v>0.466091591692471</v>
      </c>
      <c r="G6">
        <v>2.9315461211343599</v>
      </c>
      <c r="H6">
        <v>1.4166366349961317</v>
      </c>
      <c r="J6" s="33" t="s">
        <v>1422</v>
      </c>
      <c r="K6" s="33">
        <f>SUM(K2:K5)</f>
        <v>6.9999999999999991</v>
      </c>
      <c r="L6" s="33"/>
      <c r="M6" s="29">
        <f>SUM(M2:M5)</f>
        <v>3064.3199999999997</v>
      </c>
      <c r="N6">
        <f>M6/2</f>
        <v>1532.1599999999999</v>
      </c>
    </row>
    <row r="7" spans="1:53" ht="17" x14ac:dyDescent="0.2">
      <c r="A7">
        <v>6</v>
      </c>
      <c r="B7" s="20" t="s">
        <v>940</v>
      </c>
      <c r="D7">
        <v>6</v>
      </c>
      <c r="E7">
        <v>12.258413994911367</v>
      </c>
      <c r="F7">
        <v>0.32398048151493375</v>
      </c>
      <c r="G7">
        <v>2.6429233149526721</v>
      </c>
      <c r="H7">
        <v>1.0922403489638464</v>
      </c>
      <c r="M7">
        <f>M6/48</f>
        <v>63.839999999999996</v>
      </c>
      <c r="N7" s="65" t="s">
        <v>1457</v>
      </c>
    </row>
    <row r="8" spans="1:53" ht="17" x14ac:dyDescent="0.2">
      <c r="A8">
        <v>7</v>
      </c>
      <c r="B8" s="20" t="s">
        <v>941</v>
      </c>
      <c r="D8">
        <v>7</v>
      </c>
      <c r="E8">
        <v>11.274857614584633</v>
      </c>
      <c r="F8">
        <v>0.43340738914697335</v>
      </c>
      <c r="G8">
        <v>3.8440165185442132</v>
      </c>
      <c r="H8">
        <v>1.004604218831544</v>
      </c>
      <c r="J8" s="33" t="s">
        <v>1423</v>
      </c>
      <c r="K8" s="33">
        <v>3</v>
      </c>
      <c r="M8">
        <f>K8*3.1</f>
        <v>9.3000000000000007</v>
      </c>
      <c r="N8" s="65" t="s">
        <v>1457</v>
      </c>
    </row>
    <row r="9" spans="1:53" x14ac:dyDescent="0.2">
      <c r="A9">
        <v>8</v>
      </c>
      <c r="B9" s="20" t="s">
        <v>942</v>
      </c>
      <c r="D9">
        <v>8</v>
      </c>
      <c r="E9">
        <v>11.0652316197363</v>
      </c>
      <c r="F9">
        <v>0.48844611112768382</v>
      </c>
      <c r="G9">
        <v>4.4142420865052276</v>
      </c>
      <c r="H9">
        <v>0.98592627486097162</v>
      </c>
    </row>
    <row r="10" spans="1:53" x14ac:dyDescent="0.2">
      <c r="A10">
        <v>9</v>
      </c>
      <c r="B10" s="20" t="s">
        <v>943</v>
      </c>
      <c r="D10">
        <v>9</v>
      </c>
      <c r="E10">
        <v>10.940461431518534</v>
      </c>
      <c r="F10">
        <v>0.31626869863619383</v>
      </c>
      <c r="G10">
        <v>2.8908168144083097</v>
      </c>
      <c r="H10">
        <v>0.97480909167758178</v>
      </c>
      <c r="J10" s="1" t="s">
        <v>1452</v>
      </c>
    </row>
    <row r="11" spans="1:53" x14ac:dyDescent="0.2">
      <c r="A11">
        <v>10</v>
      </c>
      <c r="B11" s="20" t="s">
        <v>944</v>
      </c>
      <c r="D11">
        <v>10</v>
      </c>
      <c r="E11">
        <v>11.618889164140533</v>
      </c>
      <c r="F11">
        <v>0.28244719061437146</v>
      </c>
      <c r="G11">
        <v>2.4309311038622381</v>
      </c>
      <c r="H11">
        <v>1.0352578694504164</v>
      </c>
      <c r="J11" t="s">
        <v>1453</v>
      </c>
      <c r="O11" t="s">
        <v>1426</v>
      </c>
    </row>
    <row r="12" spans="1:53" x14ac:dyDescent="0.2">
      <c r="A12">
        <v>11</v>
      </c>
      <c r="B12" s="20" t="s">
        <v>945</v>
      </c>
      <c r="D12">
        <v>11</v>
      </c>
      <c r="E12">
        <v>10.773591011317301</v>
      </c>
      <c r="F12">
        <v>0.18127024028482042</v>
      </c>
      <c r="G12">
        <v>1.682542432642951</v>
      </c>
      <c r="H12">
        <v>0.95994072403491626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15.329298689260199</v>
      </c>
      <c r="F13">
        <v>0.41363621940154333</v>
      </c>
      <c r="G13">
        <v>2.6983375285872628</v>
      </c>
      <c r="H13">
        <v>1.3658600987598359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15.607012302318532</v>
      </c>
      <c r="F14">
        <v>0.47554380675391655</v>
      </c>
      <c r="G14">
        <v>3.0469880944687353</v>
      </c>
      <c r="H14">
        <v>1.3906047365053682</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14.6602245974923</v>
      </c>
      <c r="F15">
        <v>0.64845702264147798</v>
      </c>
      <c r="G15">
        <v>4.4232407104622364</v>
      </c>
      <c r="H15">
        <v>1.3062447423378225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15.177508308594367</v>
      </c>
      <c r="F16">
        <v>1.1524319195470232</v>
      </c>
      <c r="G16">
        <v>7.5930244682814685</v>
      </c>
      <c r="H16">
        <v>1.3523353819068544</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15.768477221186965</v>
      </c>
      <c r="F17">
        <v>0.31177043901235529</v>
      </c>
      <c r="G17">
        <v>1.9771753140084565</v>
      </c>
      <c r="H17">
        <v>1.4049914670729182</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15.915614552425533</v>
      </c>
      <c r="F18">
        <v>0.27566350068069695</v>
      </c>
      <c r="G18">
        <v>1.7320317715201639</v>
      </c>
      <c r="H18">
        <v>1.4181015912769415</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12.913418035824664</v>
      </c>
      <c r="F19">
        <v>0.20732589797098955</v>
      </c>
      <c r="G19">
        <v>1.6055075224531714</v>
      </c>
      <c r="H19">
        <v>1.1506020458780517</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11.321709045833401</v>
      </c>
      <c r="F20">
        <v>0.28099751613465984</v>
      </c>
      <c r="G20">
        <v>2.4819355010546937</v>
      </c>
      <c r="H20">
        <v>1.0087787412157492</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11.796997049026368</v>
      </c>
      <c r="F21">
        <v>0.70336918894110856</v>
      </c>
      <c r="G21">
        <v>5.9622731617039708</v>
      </c>
      <c r="H21">
        <v>1.0511275095540769</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11.264947904763298</v>
      </c>
      <c r="F22">
        <v>0.68535887893518854</v>
      </c>
      <c r="G22">
        <v>6.0839951034783724</v>
      </c>
      <c r="H22">
        <v>1.0037212510252782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1159</v>
      </c>
      <c r="D23">
        <v>22</v>
      </c>
      <c r="E23">
        <v>11.068222242159434</v>
      </c>
      <c r="F23">
        <v>0.16407439473734356</v>
      </c>
      <c r="G23">
        <v>1.4823915814806794</v>
      </c>
      <c r="H23">
        <v>0.98619274313985483</v>
      </c>
      <c r="J23" s="96"/>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11.154516316432366</v>
      </c>
      <c r="F24">
        <v>0.23385016160378361</v>
      </c>
      <c r="G24">
        <v>2.0964616929134374</v>
      </c>
      <c r="H24">
        <v>0.99388165541158147</v>
      </c>
      <c r="J24" s="96"/>
      <c r="K24" s="96"/>
      <c r="L24" s="96"/>
      <c r="M24" s="96"/>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15.550051224923267</v>
      </c>
      <c r="F25">
        <v>0.18085585280301181</v>
      </c>
      <c r="G25">
        <v>1.163056315294577</v>
      </c>
      <c r="H25">
        <v>1.3855294317328759</v>
      </c>
      <c r="J25" s="96"/>
      <c r="K25" s="96"/>
      <c r="L25" s="96"/>
      <c r="M25" s="96"/>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15.784092541076566</v>
      </c>
      <c r="F26">
        <v>0.74253466620233033</v>
      </c>
      <c r="G26">
        <v>4.7043228127936789</v>
      </c>
      <c r="H26">
        <v>1.4063828120260649</v>
      </c>
      <c r="J26" s="96"/>
      <c r="K26" s="96"/>
      <c r="L26" s="96"/>
      <c r="M26" s="96"/>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15.476037377387932</v>
      </c>
      <c r="F27">
        <v>0.56638143287636089</v>
      </c>
      <c r="G27">
        <v>3.6597316164659945</v>
      </c>
      <c r="H27">
        <v>1.3789347033533554</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15.369010836965968</v>
      </c>
      <c r="F28">
        <v>0.69656450023851435</v>
      </c>
      <c r="G28">
        <v>4.5322663093132727</v>
      </c>
      <c r="H28">
        <v>1.3693985018588224</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15.936319139078231</v>
      </c>
      <c r="F29">
        <v>0.38676501426517867</v>
      </c>
      <c r="G29">
        <v>2.426940693706197</v>
      </c>
      <c r="H29">
        <v>1.4199463964010042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1166</v>
      </c>
      <c r="D30">
        <v>29</v>
      </c>
      <c r="E30">
        <v>15.927320672973799</v>
      </c>
      <c r="F30">
        <v>0.45075336535063809</v>
      </c>
      <c r="G30">
        <v>2.8300639800358693</v>
      </c>
      <c r="H30">
        <v>1.419144621574169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11.501953273440165</v>
      </c>
      <c r="F31">
        <v>0.2871571531844414</v>
      </c>
      <c r="G31">
        <v>2.4965946770757004</v>
      </c>
      <c r="H31">
        <v>1.024838732185352</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10.9367651908138</v>
      </c>
      <c r="F32">
        <v>0.34016369190348517</v>
      </c>
      <c r="G32">
        <v>3.1102769966132349</v>
      </c>
      <c r="H32">
        <v>0.97447975190827163</v>
      </c>
    </row>
    <row r="33" spans="1:8" x14ac:dyDescent="0.2">
      <c r="A33">
        <v>32</v>
      </c>
      <c r="B33" s="20" t="s">
        <v>1169</v>
      </c>
      <c r="D33">
        <v>32</v>
      </c>
      <c r="E33">
        <v>13.821752708766732</v>
      </c>
      <c r="F33">
        <v>3.3100215050422634</v>
      </c>
      <c r="G33">
        <v>23.947914383845212</v>
      </c>
      <c r="H33">
        <v>1.2315358257750308</v>
      </c>
    </row>
    <row r="34" spans="1:8" x14ac:dyDescent="0.2">
      <c r="A34">
        <v>33</v>
      </c>
      <c r="B34" s="20" t="s">
        <v>1170</v>
      </c>
      <c r="D34">
        <v>33</v>
      </c>
      <c r="E34">
        <v>13.225321394362167</v>
      </c>
      <c r="F34">
        <v>0.56399817364626248</v>
      </c>
      <c r="G34">
        <v>4.2645328368858371</v>
      </c>
      <c r="H34">
        <v>1.1783930336284587</v>
      </c>
    </row>
    <row r="35" spans="1:8" x14ac:dyDescent="0.2">
      <c r="A35">
        <v>34</v>
      </c>
      <c r="B35" s="20" t="s">
        <v>1171</v>
      </c>
      <c r="D35">
        <v>34</v>
      </c>
      <c r="E35">
        <v>12.035431357498799</v>
      </c>
      <c r="F35">
        <v>0.36896547456718704</v>
      </c>
      <c r="G35">
        <v>3.0656605783996209</v>
      </c>
      <c r="H35">
        <v>1.0723723110756267</v>
      </c>
    </row>
    <row r="36" spans="1:8" x14ac:dyDescent="0.2">
      <c r="A36">
        <v>35</v>
      </c>
      <c r="B36" s="20" t="s">
        <v>1172</v>
      </c>
      <c r="D36">
        <v>35</v>
      </c>
      <c r="E36">
        <v>11.287223299904966</v>
      </c>
      <c r="F36">
        <v>0.1898300283339468</v>
      </c>
      <c r="G36">
        <v>1.6818133502820405</v>
      </c>
      <c r="H36">
        <v>1.0057060171926586</v>
      </c>
    </row>
    <row r="37" spans="1:8" x14ac:dyDescent="0.2">
      <c r="A37">
        <v>36</v>
      </c>
      <c r="B37" s="20" t="s">
        <v>1173</v>
      </c>
      <c r="D37">
        <v>36</v>
      </c>
      <c r="E37">
        <v>17.753364943273368</v>
      </c>
      <c r="F37">
        <v>0.84228171618546099</v>
      </c>
      <c r="G37">
        <v>4.7443496986445712</v>
      </c>
      <c r="H37">
        <v>1.5818474991114564</v>
      </c>
    </row>
    <row r="38" spans="1:8" x14ac:dyDescent="0.2">
      <c r="A38">
        <v>37</v>
      </c>
      <c r="B38" s="20" t="s">
        <v>1174</v>
      </c>
      <c r="D38">
        <v>37</v>
      </c>
      <c r="E38">
        <v>17.877429961022134</v>
      </c>
      <c r="F38">
        <v>0.55115416512074267</v>
      </c>
      <c r="G38">
        <v>3.0829608412529934</v>
      </c>
      <c r="H38">
        <v>1.592901850705094</v>
      </c>
    </row>
    <row r="39" spans="1:8" x14ac:dyDescent="0.2">
      <c r="A39">
        <v>38</v>
      </c>
      <c r="B39" s="20" t="s">
        <v>1175</v>
      </c>
      <c r="D39">
        <v>38</v>
      </c>
      <c r="E39">
        <v>15.678692222840434</v>
      </c>
      <c r="F39">
        <v>0.30604703642293751</v>
      </c>
      <c r="G39">
        <v>1.9519933937927152</v>
      </c>
      <c r="H39">
        <v>1.3969915090060394</v>
      </c>
    </row>
    <row r="40" spans="1:8" x14ac:dyDescent="0.2">
      <c r="A40">
        <v>39</v>
      </c>
      <c r="B40" s="20" t="s">
        <v>1176</v>
      </c>
      <c r="D40">
        <v>39</v>
      </c>
      <c r="E40">
        <v>15.261443016887734</v>
      </c>
      <c r="F40">
        <v>0.96502984691191851</v>
      </c>
      <c r="G40">
        <v>6.3233197925258651</v>
      </c>
      <c r="H40">
        <v>1.3598140716553473</v>
      </c>
    </row>
    <row r="41" spans="1:8" x14ac:dyDescent="0.2">
      <c r="A41">
        <v>40</v>
      </c>
      <c r="B41" s="20" t="s">
        <v>1177</v>
      </c>
      <c r="D41">
        <v>40</v>
      </c>
      <c r="E41">
        <v>15.4506331208405</v>
      </c>
      <c r="F41">
        <v>0.1156459852240679</v>
      </c>
      <c r="G41">
        <v>0.74848703169373332</v>
      </c>
      <c r="H41">
        <v>1.3766711516371177</v>
      </c>
    </row>
    <row r="42" spans="1:8" x14ac:dyDescent="0.2">
      <c r="A42">
        <v>41</v>
      </c>
      <c r="B42" s="20" t="s">
        <v>1178</v>
      </c>
      <c r="D42">
        <v>41</v>
      </c>
      <c r="E42">
        <v>15.396682722533034</v>
      </c>
      <c r="F42">
        <v>0.4142259742514397</v>
      </c>
      <c r="G42">
        <v>2.6903585773396519</v>
      </c>
      <c r="H42">
        <v>1.3718641022179558</v>
      </c>
    </row>
    <row r="43" spans="1:8" x14ac:dyDescent="0.2">
      <c r="A43">
        <v>42</v>
      </c>
      <c r="B43" s="20" t="s">
        <v>1179</v>
      </c>
      <c r="D43">
        <v>42</v>
      </c>
      <c r="E43">
        <v>11.725505873071134</v>
      </c>
      <c r="F43">
        <v>0.48652088503400431</v>
      </c>
      <c r="G43">
        <v>4.1492528365138694</v>
      </c>
      <c r="H43">
        <v>1.0447575544354462</v>
      </c>
    </row>
    <row r="44" spans="1:8" x14ac:dyDescent="0.2">
      <c r="A44">
        <v>43</v>
      </c>
      <c r="B44" s="20" t="s">
        <v>1180</v>
      </c>
      <c r="D44">
        <v>43</v>
      </c>
      <c r="E44">
        <v>11.0013748838893</v>
      </c>
      <c r="F44">
        <v>0.22222215691436278</v>
      </c>
      <c r="G44">
        <v>2.0199489541965403</v>
      </c>
      <c r="H44">
        <v>0.98023655811016086</v>
      </c>
    </row>
    <row r="45" spans="1:8" x14ac:dyDescent="0.2">
      <c r="A45">
        <v>44</v>
      </c>
      <c r="B45" s="20" t="s">
        <v>1181</v>
      </c>
      <c r="D45">
        <v>44</v>
      </c>
      <c r="E45">
        <v>11.034200872203733</v>
      </c>
      <c r="F45">
        <v>0.20411820681448889</v>
      </c>
      <c r="G45">
        <v>1.8498685059167563</v>
      </c>
      <c r="H45">
        <v>0.98316139560924709</v>
      </c>
    </row>
    <row r="46" spans="1:8" x14ac:dyDescent="0.2">
      <c r="A46">
        <v>45</v>
      </c>
      <c r="B46" s="20" t="s">
        <v>1182</v>
      </c>
      <c r="D46">
        <v>45</v>
      </c>
      <c r="E46">
        <v>11.181051079235766</v>
      </c>
      <c r="F46">
        <v>0.37519853239959866</v>
      </c>
      <c r="G46">
        <v>3.3556642371161032</v>
      </c>
      <c r="H46">
        <v>0.99624593667962236</v>
      </c>
    </row>
    <row r="47" spans="1:8" x14ac:dyDescent="0.2">
      <c r="A47">
        <v>46</v>
      </c>
      <c r="B47" s="20" t="s">
        <v>1183</v>
      </c>
      <c r="D47">
        <v>46</v>
      </c>
      <c r="E47">
        <v>11.185820996008532</v>
      </c>
      <c r="F47">
        <v>0.58108418782662108</v>
      </c>
      <c r="G47">
        <v>5.1948282386600946</v>
      </c>
      <c r="H47">
        <v>0.99667094235838116</v>
      </c>
    </row>
    <row r="48" spans="1:8" x14ac:dyDescent="0.2">
      <c r="A48">
        <v>47</v>
      </c>
      <c r="B48" s="20" t="s">
        <v>1184</v>
      </c>
      <c r="D48">
        <v>47</v>
      </c>
      <c r="E48">
        <v>11.862001976837867</v>
      </c>
      <c r="F48">
        <v>0.34636293111813782</v>
      </c>
      <c r="G48">
        <v>2.9199365486066973</v>
      </c>
      <c r="H48">
        <v>1.056919531675917</v>
      </c>
    </row>
    <row r="49" spans="1:8" x14ac:dyDescent="0.2">
      <c r="A49">
        <v>48</v>
      </c>
      <c r="B49" s="20" t="s">
        <v>1185</v>
      </c>
      <c r="D49">
        <v>48</v>
      </c>
      <c r="E49">
        <v>15.622088515648933</v>
      </c>
      <c r="F49">
        <v>0.27207006402487827</v>
      </c>
      <c r="G49">
        <v>1.7415729257476724</v>
      </c>
      <c r="H49">
        <v>1.391948046375298</v>
      </c>
    </row>
    <row r="50" spans="1:8" x14ac:dyDescent="0.2">
      <c r="A50">
        <v>49</v>
      </c>
      <c r="B50" s="20" t="s">
        <v>1186</v>
      </c>
      <c r="D50">
        <v>49</v>
      </c>
      <c r="E50">
        <v>15.895213876207402</v>
      </c>
      <c r="F50">
        <v>0.83388015096515578</v>
      </c>
      <c r="G50">
        <v>5.2461084038217392</v>
      </c>
      <c r="H50">
        <v>1.4162838649608911</v>
      </c>
    </row>
    <row r="51" spans="1:8" x14ac:dyDescent="0.2">
      <c r="A51">
        <v>50</v>
      </c>
      <c r="B51" s="20" t="s">
        <v>1187</v>
      </c>
      <c r="D51">
        <v>50</v>
      </c>
      <c r="E51">
        <v>14.727143520252499</v>
      </c>
      <c r="F51">
        <v>0.36279957925877165</v>
      </c>
      <c r="G51">
        <v>2.463475546088461</v>
      </c>
      <c r="H51">
        <v>1.3122073038550159</v>
      </c>
    </row>
    <row r="52" spans="1:8" x14ac:dyDescent="0.2">
      <c r="A52">
        <v>51</v>
      </c>
      <c r="B52" s="20" t="s">
        <v>1188</v>
      </c>
      <c r="D52">
        <v>51</v>
      </c>
      <c r="E52">
        <v>16.565438407777503</v>
      </c>
      <c r="F52">
        <v>0.15167534248314135</v>
      </c>
      <c r="G52">
        <v>0.91561321076736191</v>
      </c>
      <c r="H52">
        <v>1.4760017270391452</v>
      </c>
    </row>
    <row r="53" spans="1:8" x14ac:dyDescent="0.2">
      <c r="A53">
        <v>52</v>
      </c>
      <c r="B53" s="20" t="s">
        <v>1189</v>
      </c>
      <c r="D53">
        <v>52</v>
      </c>
      <c r="E53">
        <v>16.8548041059417</v>
      </c>
      <c r="F53">
        <v>0.54576600839988143</v>
      </c>
      <c r="G53">
        <v>3.2380442096475428</v>
      </c>
      <c r="H53">
        <v>1.5017845804549483</v>
      </c>
    </row>
    <row r="54" spans="1:8" x14ac:dyDescent="0.2">
      <c r="A54">
        <v>53</v>
      </c>
      <c r="B54" s="20" t="s">
        <v>1190</v>
      </c>
      <c r="D54">
        <v>53</v>
      </c>
      <c r="E54">
        <v>15.3526956664994</v>
      </c>
      <c r="F54">
        <v>0.48561039313284793</v>
      </c>
      <c r="G54">
        <v>3.1630301523691506</v>
      </c>
      <c r="H54">
        <v>1.367944799325101</v>
      </c>
    </row>
    <row r="55" spans="1:8" x14ac:dyDescent="0.2">
      <c r="A55">
        <v>54</v>
      </c>
      <c r="B55" s="20" t="s">
        <v>1191</v>
      </c>
      <c r="D55">
        <v>54</v>
      </c>
      <c r="E55">
        <v>11.786083999910034</v>
      </c>
      <c r="F55">
        <v>0.31381533834358361</v>
      </c>
      <c r="G55">
        <v>2.662592073380599</v>
      </c>
      <c r="H55">
        <v>1.0501551429347056</v>
      </c>
    </row>
    <row r="56" spans="1:8" x14ac:dyDescent="0.2">
      <c r="A56">
        <v>55</v>
      </c>
      <c r="B56" s="20" t="s">
        <v>1192</v>
      </c>
      <c r="D56">
        <v>55</v>
      </c>
      <c r="E56">
        <v>11.191070119581433</v>
      </c>
      <c r="F56">
        <v>0.17863221545984406</v>
      </c>
      <c r="G56">
        <v>1.5962031651225617</v>
      </c>
      <c r="H56">
        <v>0.99713864597529267</v>
      </c>
    </row>
    <row r="57" spans="1:8" x14ac:dyDescent="0.2">
      <c r="A57">
        <v>56</v>
      </c>
      <c r="B57" s="20" t="s">
        <v>1193</v>
      </c>
      <c r="D57">
        <v>56</v>
      </c>
      <c r="E57">
        <v>11.472415597366867</v>
      </c>
      <c r="F57">
        <v>0.24642657822619979</v>
      </c>
      <c r="G57">
        <v>2.1479920783445055</v>
      </c>
      <c r="H57">
        <v>1.0222068875082777</v>
      </c>
    </row>
    <row r="58" spans="1:8" x14ac:dyDescent="0.2">
      <c r="A58">
        <v>57</v>
      </c>
      <c r="B58" s="20" t="s">
        <v>1194</v>
      </c>
      <c r="D58">
        <v>57</v>
      </c>
      <c r="E58">
        <v>11.754768322010401</v>
      </c>
      <c r="F58">
        <v>0.28578919738977981</v>
      </c>
      <c r="G58">
        <v>2.4312618467745497</v>
      </c>
      <c r="H58">
        <v>1.047364876023233</v>
      </c>
    </row>
    <row r="59" spans="1:8" x14ac:dyDescent="0.2">
      <c r="A59">
        <v>58</v>
      </c>
      <c r="B59" s="20" t="s">
        <v>1195</v>
      </c>
      <c r="D59">
        <v>58</v>
      </c>
      <c r="E59">
        <v>12.246893750867033</v>
      </c>
      <c r="F59">
        <v>0.39422512111334257</v>
      </c>
      <c r="G59">
        <v>3.2189804952413583</v>
      </c>
      <c r="H59">
        <v>1.0912138805006051</v>
      </c>
    </row>
    <row r="60" spans="1:8" x14ac:dyDescent="0.2">
      <c r="A60">
        <v>59</v>
      </c>
      <c r="B60" s="20" t="s">
        <v>1196</v>
      </c>
      <c r="D60">
        <v>59</v>
      </c>
      <c r="E60">
        <v>12.616004951689467</v>
      </c>
      <c r="F60">
        <v>0.13861094458646578</v>
      </c>
      <c r="G60">
        <v>1.0986912665082915</v>
      </c>
      <c r="H60">
        <v>1.1241021600904539</v>
      </c>
    </row>
    <row r="61" spans="1:8" x14ac:dyDescent="0.2">
      <c r="A61">
        <v>60</v>
      </c>
      <c r="B61" s="20" t="s">
        <v>1197</v>
      </c>
      <c r="D61">
        <v>60</v>
      </c>
      <c r="E61">
        <v>15.9502885611831</v>
      </c>
      <c r="F61">
        <v>7.1151432442115678E-2</v>
      </c>
      <c r="G61">
        <v>0.4460824151813218</v>
      </c>
      <c r="H61">
        <v>1.4211910897586424</v>
      </c>
    </row>
    <row r="62" spans="1:8" x14ac:dyDescent="0.2">
      <c r="A62">
        <v>61</v>
      </c>
      <c r="B62" s="20" t="s">
        <v>1198</v>
      </c>
      <c r="D62">
        <v>61</v>
      </c>
      <c r="E62">
        <v>15.982493944750436</v>
      </c>
      <c r="F62">
        <v>0.11383964169852713</v>
      </c>
      <c r="G62">
        <v>0.71227708323905592</v>
      </c>
      <c r="H62">
        <v>1.4240606305818437</v>
      </c>
    </row>
    <row r="63" spans="1:8" x14ac:dyDescent="0.2">
      <c r="A63">
        <v>62</v>
      </c>
      <c r="B63" s="20" t="s">
        <v>1199</v>
      </c>
      <c r="D63">
        <v>62</v>
      </c>
      <c r="E63">
        <v>16.029376895698533</v>
      </c>
      <c r="F63">
        <v>0.28049370977360388</v>
      </c>
      <c r="G63">
        <v>1.749872821624614</v>
      </c>
      <c r="H63">
        <v>1.4282379614115304</v>
      </c>
    </row>
    <row r="64" spans="1:8" x14ac:dyDescent="0.2">
      <c r="A64">
        <v>63</v>
      </c>
      <c r="B64" s="20" t="s">
        <v>1200</v>
      </c>
      <c r="D64">
        <v>63</v>
      </c>
      <c r="E64">
        <v>16.347272939204835</v>
      </c>
      <c r="F64">
        <v>5.0289325586071215E-2</v>
      </c>
      <c r="G64">
        <v>0.307631283658725</v>
      </c>
      <c r="H64">
        <v>1.4565629050492379</v>
      </c>
    </row>
    <row r="65" spans="1:8" x14ac:dyDescent="0.2">
      <c r="A65">
        <v>64</v>
      </c>
      <c r="B65" s="20" t="s">
        <v>1201</v>
      </c>
      <c r="D65">
        <v>64</v>
      </c>
      <c r="E65">
        <v>15.438785272905166</v>
      </c>
      <c r="F65">
        <v>4.2734676372251826E-2</v>
      </c>
      <c r="G65">
        <v>0.2768007690815581</v>
      </c>
      <c r="H65">
        <v>1.3756154932486238</v>
      </c>
    </row>
    <row r="66" spans="1:8" x14ac:dyDescent="0.2">
      <c r="A66">
        <v>65</v>
      </c>
      <c r="B66" s="20" t="s">
        <v>1202</v>
      </c>
      <c r="D66">
        <v>65</v>
      </c>
      <c r="E66">
        <v>15.354877987888001</v>
      </c>
      <c r="F66">
        <v>0.27960715145308873</v>
      </c>
      <c r="G66">
        <v>1.8209662862423532</v>
      </c>
      <c r="H66">
        <v>1.3681392469490778</v>
      </c>
    </row>
    <row r="67" spans="1:8" x14ac:dyDescent="0.2">
      <c r="A67">
        <v>66</v>
      </c>
      <c r="B67" s="20" t="s">
        <v>1203</v>
      </c>
      <c r="D67">
        <v>66</v>
      </c>
      <c r="E67">
        <v>11.510404277361834</v>
      </c>
      <c r="F67">
        <v>0.69266010705602554</v>
      </c>
      <c r="G67">
        <v>6.0176870452614732</v>
      </c>
      <c r="H67">
        <v>1.0255917274322357</v>
      </c>
    </row>
    <row r="68" spans="1:8" x14ac:dyDescent="0.2">
      <c r="A68">
        <v>67</v>
      </c>
      <c r="B68" s="20" t="s">
        <v>1204</v>
      </c>
      <c r="D68">
        <v>67</v>
      </c>
      <c r="E68">
        <v>11.7425344931713</v>
      </c>
      <c r="F68">
        <v>0.19381467292779408</v>
      </c>
      <c r="G68">
        <v>1.6505352659641253</v>
      </c>
      <c r="H68">
        <v>1.0462748262430632</v>
      </c>
    </row>
    <row r="69" spans="1:8" x14ac:dyDescent="0.2">
      <c r="A69">
        <v>68</v>
      </c>
      <c r="B69" s="20" t="s">
        <v>1205</v>
      </c>
      <c r="D69">
        <v>68</v>
      </c>
      <c r="E69">
        <v>11.550876014376568</v>
      </c>
      <c r="F69">
        <v>8.7516194686258098E-2</v>
      </c>
      <c r="G69">
        <v>0.75765850639668197</v>
      </c>
      <c r="H69">
        <v>1.0291978109091435</v>
      </c>
    </row>
    <row r="70" spans="1:8" x14ac:dyDescent="0.2">
      <c r="A70">
        <v>69</v>
      </c>
      <c r="B70" s="20" t="s">
        <v>1206</v>
      </c>
      <c r="D70">
        <v>69</v>
      </c>
      <c r="E70">
        <v>11.595855461798232</v>
      </c>
      <c r="F70">
        <v>4.9682312977006239E-2</v>
      </c>
      <c r="G70">
        <v>0.42844888107377055</v>
      </c>
      <c r="H70">
        <v>1.033205537142605</v>
      </c>
    </row>
    <row r="71" spans="1:8" x14ac:dyDescent="0.2">
      <c r="A71">
        <v>70</v>
      </c>
      <c r="B71" s="20" t="s">
        <v>1207</v>
      </c>
      <c r="D71">
        <v>70</v>
      </c>
      <c r="E71">
        <v>11.432710042456733</v>
      </c>
      <c r="F71">
        <v>9.3728323048696605E-2</v>
      </c>
      <c r="G71">
        <v>0.8198259441604423</v>
      </c>
      <c r="H71">
        <v>1.0186690718358058</v>
      </c>
    </row>
    <row r="72" spans="1:8" x14ac:dyDescent="0.2">
      <c r="A72">
        <v>71</v>
      </c>
      <c r="B72" s="20" t="s">
        <v>1208</v>
      </c>
      <c r="D72">
        <v>71</v>
      </c>
      <c r="E72">
        <v>10.836132328964068</v>
      </c>
      <c r="F72">
        <v>0.33274909159205646</v>
      </c>
      <c r="G72">
        <v>3.0707366935954279</v>
      </c>
      <c r="H72">
        <v>0.96551323534343636</v>
      </c>
    </row>
    <row r="73" spans="1:8" x14ac:dyDescent="0.2">
      <c r="A73">
        <v>72</v>
      </c>
      <c r="B73" s="20" t="s">
        <v>1209</v>
      </c>
      <c r="D73">
        <v>72</v>
      </c>
      <c r="E73">
        <v>16.455360953514269</v>
      </c>
      <c r="F73">
        <v>0.57194615017078532</v>
      </c>
      <c r="G73">
        <v>3.4757435694453021</v>
      </c>
      <c r="H73">
        <v>1.4661936852233413</v>
      </c>
    </row>
    <row r="74" spans="1:8" x14ac:dyDescent="0.2">
      <c r="A74">
        <v>73</v>
      </c>
      <c r="B74" s="20" t="s">
        <v>1210</v>
      </c>
      <c r="D74">
        <v>73</v>
      </c>
      <c r="E74">
        <v>15.696951087473431</v>
      </c>
      <c r="F74">
        <v>0.14179780448169285</v>
      </c>
      <c r="G74">
        <v>0.90334615742576363</v>
      </c>
      <c r="H74">
        <v>1.3986183971733592</v>
      </c>
    </row>
    <row r="75" spans="1:8" x14ac:dyDescent="0.2">
      <c r="A75">
        <v>74</v>
      </c>
      <c r="B75" s="20" t="s">
        <v>1211</v>
      </c>
      <c r="D75">
        <v>74</v>
      </c>
      <c r="E75">
        <v>15.465002701440701</v>
      </c>
      <c r="F75">
        <v>0.2699756259274485</v>
      </c>
      <c r="G75">
        <v>1.7457198756408745</v>
      </c>
      <c r="H75">
        <v>1.3779514996279543</v>
      </c>
    </row>
    <row r="76" spans="1:8" x14ac:dyDescent="0.2">
      <c r="A76">
        <v>75</v>
      </c>
      <c r="B76" s="20" t="s">
        <v>1212</v>
      </c>
      <c r="D76">
        <v>75</v>
      </c>
      <c r="E76">
        <v>15.7246256923745</v>
      </c>
      <c r="F76">
        <v>0.60708207437296902</v>
      </c>
      <c r="G76">
        <v>3.8607092229061286</v>
      </c>
      <c r="H76">
        <v>1.4010842398286267</v>
      </c>
    </row>
    <row r="77" spans="1:8" x14ac:dyDescent="0.2">
      <c r="A77">
        <v>76</v>
      </c>
      <c r="B77" s="20" t="s">
        <v>1213</v>
      </c>
      <c r="D77">
        <v>76</v>
      </c>
      <c r="E77">
        <v>14.966055280267767</v>
      </c>
      <c r="F77">
        <v>0.12244440766596566</v>
      </c>
      <c r="G77">
        <v>0.8181475036204392</v>
      </c>
      <c r="H77">
        <v>1.3334946469190507</v>
      </c>
    </row>
    <row r="78" spans="1:8" x14ac:dyDescent="0.2">
      <c r="A78">
        <v>77</v>
      </c>
      <c r="B78" s="20" t="s">
        <v>1214</v>
      </c>
      <c r="D78">
        <v>77</v>
      </c>
      <c r="E78">
        <v>17.131568963256765</v>
      </c>
      <c r="F78">
        <v>0.14973106550061238</v>
      </c>
      <c r="G78">
        <v>0.8740067288743415</v>
      </c>
      <c r="H78">
        <v>1.5264446828515734</v>
      </c>
    </row>
    <row r="79" spans="1:8" x14ac:dyDescent="0.2">
      <c r="A79">
        <v>78</v>
      </c>
      <c r="B79" s="20" t="s">
        <v>1215</v>
      </c>
      <c r="D79">
        <v>78</v>
      </c>
      <c r="E79">
        <v>11.230609920946867</v>
      </c>
      <c r="F79">
        <v>0.1592043942206269</v>
      </c>
      <c r="G79">
        <v>1.417593481932673</v>
      </c>
      <c r="H79">
        <v>1.0006616927951562</v>
      </c>
    </row>
    <row r="80" spans="1:8" x14ac:dyDescent="0.2">
      <c r="A80">
        <v>79</v>
      </c>
      <c r="B80" s="20" t="s">
        <v>1216</v>
      </c>
      <c r="D80">
        <v>79</v>
      </c>
      <c r="E80">
        <v>11.146129361803233</v>
      </c>
      <c r="F80">
        <v>0.69493203383619639</v>
      </c>
      <c r="G80">
        <v>6.234738636873038</v>
      </c>
      <c r="H80">
        <v>0.99313436703849578</v>
      </c>
    </row>
    <row r="81" spans="1:8" x14ac:dyDescent="0.2">
      <c r="A81">
        <v>80</v>
      </c>
      <c r="B81" s="20" t="s">
        <v>1217</v>
      </c>
      <c r="D81">
        <v>80</v>
      </c>
      <c r="E81">
        <v>11.912430220421534</v>
      </c>
      <c r="F81">
        <v>6.9681542480602543E-2</v>
      </c>
      <c r="G81">
        <v>0.58494816919176706</v>
      </c>
      <c r="H81">
        <v>1.0614127526090917</v>
      </c>
    </row>
    <row r="82" spans="1:8" x14ac:dyDescent="0.2">
      <c r="A82">
        <v>81</v>
      </c>
      <c r="B82" s="20" t="s">
        <v>1218</v>
      </c>
      <c r="D82">
        <v>81</v>
      </c>
      <c r="E82">
        <v>13.299467717186834</v>
      </c>
      <c r="F82">
        <v>0.62004112099272568</v>
      </c>
      <c r="G82">
        <v>4.6621499008674583</v>
      </c>
      <c r="H82">
        <v>1.1849995657255161</v>
      </c>
    </row>
    <row r="83" spans="1:8" x14ac:dyDescent="0.2">
      <c r="A83">
        <v>82</v>
      </c>
      <c r="B83" s="20" t="s">
        <v>1219</v>
      </c>
      <c r="D83">
        <v>82</v>
      </c>
      <c r="E83">
        <v>11.840854544689568</v>
      </c>
      <c r="F83">
        <v>4.1896724732363957E-2</v>
      </c>
      <c r="G83">
        <v>0.35383193480029668</v>
      </c>
      <c r="H83">
        <v>1.0550352684523927</v>
      </c>
    </row>
    <row r="84" spans="1:8" x14ac:dyDescent="0.2">
      <c r="A84">
        <v>83</v>
      </c>
      <c r="B84" s="20" t="s">
        <v>1220</v>
      </c>
      <c r="D84">
        <v>83</v>
      </c>
      <c r="E84">
        <v>11.821758682518469</v>
      </c>
      <c r="F84">
        <v>3.0375056233428923E-2</v>
      </c>
      <c r="G84">
        <v>0.25694194112037078</v>
      </c>
      <c r="H84">
        <v>1.0533338027350345</v>
      </c>
    </row>
    <row r="85" spans="1:8" x14ac:dyDescent="0.2">
      <c r="A85">
        <v>84</v>
      </c>
      <c r="B85" s="20" t="s">
        <v>1221</v>
      </c>
      <c r="D85">
        <v>84</v>
      </c>
      <c r="E85">
        <v>17.946207358698167</v>
      </c>
      <c r="F85">
        <v>0.35816056877796593</v>
      </c>
      <c r="G85">
        <v>1.9957451823622927</v>
      </c>
      <c r="H85">
        <v>1.5990300047117769</v>
      </c>
    </row>
    <row r="86" spans="1:8" x14ac:dyDescent="0.2">
      <c r="A86">
        <v>85</v>
      </c>
      <c r="B86" s="20" t="s">
        <v>1222</v>
      </c>
      <c r="D86">
        <v>85</v>
      </c>
      <c r="E86">
        <v>15.306627597360666</v>
      </c>
      <c r="F86">
        <v>0.35418814738525317</v>
      </c>
      <c r="G86">
        <v>2.3139528621335641</v>
      </c>
      <c r="H86">
        <v>1.363840075505766</v>
      </c>
    </row>
    <row r="87" spans="1:8" x14ac:dyDescent="0.2">
      <c r="A87">
        <v>86</v>
      </c>
      <c r="B87" s="20" t="s">
        <v>1223</v>
      </c>
      <c r="D87">
        <v>86</v>
      </c>
      <c r="E87">
        <v>15.144989425505699</v>
      </c>
      <c r="F87">
        <v>0.17256155387276964</v>
      </c>
      <c r="G87">
        <v>1.1393969914707136</v>
      </c>
      <c r="H87">
        <v>1.3494379078757581</v>
      </c>
    </row>
    <row r="88" spans="1:8" x14ac:dyDescent="0.2">
      <c r="A88">
        <v>87</v>
      </c>
      <c r="B88" s="20" t="s">
        <v>1224</v>
      </c>
      <c r="D88">
        <v>87</v>
      </c>
      <c r="E88">
        <v>14.663995391633767</v>
      </c>
      <c r="F88">
        <v>0.52315034323818721</v>
      </c>
      <c r="G88">
        <v>3.5675839310250987</v>
      </c>
      <c r="H88">
        <v>1.3065807249135992</v>
      </c>
    </row>
    <row r="89" spans="1:8" x14ac:dyDescent="0.2">
      <c r="A89">
        <v>88</v>
      </c>
      <c r="B89" s="20" t="s">
        <v>1225</v>
      </c>
      <c r="D89">
        <v>88</v>
      </c>
      <c r="E89">
        <v>14.971732342521767</v>
      </c>
      <c r="F89">
        <v>0.5184018651847011</v>
      </c>
      <c r="G89">
        <v>3.4625376230669644</v>
      </c>
      <c r="H89">
        <v>1.334000480419206</v>
      </c>
    </row>
    <row r="90" spans="1:8" x14ac:dyDescent="0.2">
      <c r="A90">
        <v>89</v>
      </c>
      <c r="B90" s="20" t="s">
        <v>1226</v>
      </c>
      <c r="D90">
        <v>89</v>
      </c>
      <c r="E90">
        <v>15.408648370961833</v>
      </c>
      <c r="F90">
        <v>0.29128273710240998</v>
      </c>
      <c r="G90">
        <v>1.8903847377771503</v>
      </c>
      <c r="H90">
        <v>1.3729302567809258</v>
      </c>
    </row>
    <row r="91" spans="1:8" x14ac:dyDescent="0.2">
      <c r="A91">
        <v>90</v>
      </c>
      <c r="B91" s="20" t="s">
        <v>1227</v>
      </c>
      <c r="D91">
        <v>90</v>
      </c>
      <c r="E91">
        <v>12.872132882925333</v>
      </c>
      <c r="F91">
        <v>0.54005086433943017</v>
      </c>
      <c r="G91">
        <v>4.195504111488769</v>
      </c>
      <c r="H91">
        <v>1.1469234860065618</v>
      </c>
    </row>
    <row r="92" spans="1:8" x14ac:dyDescent="0.2">
      <c r="A92">
        <v>91</v>
      </c>
      <c r="B92" s="20" t="s">
        <v>1228</v>
      </c>
      <c r="D92">
        <v>91</v>
      </c>
      <c r="E92">
        <v>11.834939831836033</v>
      </c>
      <c r="F92">
        <v>0.11233978985698524</v>
      </c>
      <c r="G92">
        <v>0.94922147009814761</v>
      </c>
      <c r="H92">
        <v>1.0545082599801836</v>
      </c>
    </row>
    <row r="93" spans="1:8" x14ac:dyDescent="0.2">
      <c r="A93">
        <v>92</v>
      </c>
      <c r="B93" s="20" t="s">
        <v>1229</v>
      </c>
      <c r="D93">
        <v>92</v>
      </c>
      <c r="E93">
        <v>11.660906446184667</v>
      </c>
      <c r="F93">
        <v>0.68692776398153477</v>
      </c>
      <c r="G93">
        <v>5.8908607761473872</v>
      </c>
      <c r="H93">
        <v>1.0390016629641163</v>
      </c>
    </row>
    <row r="94" spans="1:8" x14ac:dyDescent="0.2">
      <c r="A94">
        <v>93</v>
      </c>
      <c r="B94" s="20" t="s">
        <v>1230</v>
      </c>
      <c r="D94">
        <v>93</v>
      </c>
      <c r="E94">
        <v>11.453737601530333</v>
      </c>
      <c r="F94">
        <v>0.2645434314140207</v>
      </c>
      <c r="G94">
        <v>2.3096690409484766</v>
      </c>
      <c r="H94">
        <v>1.0205426542152181</v>
      </c>
    </row>
    <row r="95" spans="1:8" x14ac:dyDescent="0.2">
      <c r="A95">
        <v>94</v>
      </c>
      <c r="B95" s="20" t="s">
        <v>1231</v>
      </c>
      <c r="D95">
        <v>94</v>
      </c>
      <c r="E95">
        <v>11.128784809279965</v>
      </c>
      <c r="F95">
        <v>0.24211464692762355</v>
      </c>
      <c r="G95">
        <v>2.1755712872238422</v>
      </c>
      <c r="H95">
        <v>0.99158894524832786</v>
      </c>
    </row>
    <row r="96" spans="1:8" x14ac:dyDescent="0.2">
      <c r="A96">
        <v>95</v>
      </c>
      <c r="B96" s="20" t="s">
        <v>1232</v>
      </c>
      <c r="D96">
        <v>95</v>
      </c>
      <c r="E96">
        <v>12.453031293342633</v>
      </c>
      <c r="F96">
        <v>0.26765180266834937</v>
      </c>
      <c r="G96">
        <v>2.1492903724688746</v>
      </c>
      <c r="H96">
        <v>1.1095809989077305</v>
      </c>
    </row>
    <row r="97" spans="1:8" x14ac:dyDescent="0.2">
      <c r="A97">
        <v>96</v>
      </c>
      <c r="B97" s="20" t="s">
        <v>1233</v>
      </c>
      <c r="D97">
        <v>96</v>
      </c>
      <c r="E97">
        <v>15.544174335085566</v>
      </c>
      <c r="F97">
        <v>0.19885833903766978</v>
      </c>
      <c r="G97">
        <v>1.2793110444523017</v>
      </c>
      <c r="H97">
        <v>1.3850057933397022</v>
      </c>
    </row>
    <row r="98" spans="1:8" x14ac:dyDescent="0.2">
      <c r="A98">
        <v>97</v>
      </c>
      <c r="B98" s="20" t="s">
        <v>1234</v>
      </c>
      <c r="D98">
        <v>97</v>
      </c>
      <c r="E98">
        <v>17.580420141765433</v>
      </c>
      <c r="F98">
        <v>0.38898947673906009</v>
      </c>
      <c r="G98">
        <v>2.2126290134269659</v>
      </c>
      <c r="H98">
        <v>1.5664378963334034</v>
      </c>
    </row>
    <row r="99" spans="1:8" x14ac:dyDescent="0.2">
      <c r="A99">
        <v>98</v>
      </c>
      <c r="B99" s="20" t="s">
        <v>1235</v>
      </c>
      <c r="D99">
        <v>98</v>
      </c>
      <c r="E99">
        <v>17.685463609917033</v>
      </c>
      <c r="F99">
        <v>0.45860039633120431</v>
      </c>
      <c r="G99">
        <v>2.5930923070291838</v>
      </c>
      <c r="H99">
        <v>1.5757974035549658</v>
      </c>
    </row>
    <row r="100" spans="1:8" x14ac:dyDescent="0.2">
      <c r="A100">
        <v>99</v>
      </c>
      <c r="B100" s="20" t="s">
        <v>1236</v>
      </c>
      <c r="D100">
        <v>99</v>
      </c>
      <c r="E100">
        <v>15.769184169135968</v>
      </c>
      <c r="F100">
        <v>5.2685977350925173E-2</v>
      </c>
      <c r="G100">
        <v>0.33410718516462079</v>
      </c>
      <c r="H100">
        <v>1.4050544570384098</v>
      </c>
    </row>
    <row r="101" spans="1:8" x14ac:dyDescent="0.2">
      <c r="A101">
        <v>100</v>
      </c>
      <c r="B101" s="20" t="s">
        <v>1237</v>
      </c>
      <c r="D101">
        <v>100</v>
      </c>
      <c r="E101">
        <v>16.498583835432299</v>
      </c>
      <c r="F101">
        <v>2.4237011137208345E-2</v>
      </c>
      <c r="G101">
        <v>0.14690358505290027</v>
      </c>
      <c r="H101">
        <v>1.4700448992261455</v>
      </c>
    </row>
    <row r="102" spans="1:8" x14ac:dyDescent="0.2">
      <c r="A102">
        <v>101</v>
      </c>
      <c r="B102" s="20" t="s">
        <v>1238</v>
      </c>
      <c r="D102">
        <v>101</v>
      </c>
      <c r="E102">
        <v>15.961611859353065</v>
      </c>
      <c r="F102">
        <v>0.27133153301818685</v>
      </c>
      <c r="G102">
        <v>1.6999005827797651</v>
      </c>
      <c r="H102">
        <v>1.4222000100928485</v>
      </c>
    </row>
    <row r="103" spans="1:8" x14ac:dyDescent="0.2">
      <c r="A103">
        <v>102</v>
      </c>
      <c r="B103" s="20" t="s">
        <v>1239</v>
      </c>
      <c r="D103">
        <v>102</v>
      </c>
      <c r="E103">
        <v>13.870985047829436</v>
      </c>
      <c r="F103">
        <v>5.3644768238484804E-2</v>
      </c>
      <c r="G103">
        <v>0.38674086990584178</v>
      </c>
      <c r="H103">
        <v>1.235922490087435</v>
      </c>
    </row>
    <row r="104" spans="1:8" x14ac:dyDescent="0.2">
      <c r="A104">
        <v>103</v>
      </c>
      <c r="B104" s="20" t="s">
        <v>1240</v>
      </c>
      <c r="D104">
        <v>103</v>
      </c>
      <c r="E104">
        <v>12.6491398648902</v>
      </c>
      <c r="F104">
        <v>0.20778266506753379</v>
      </c>
      <c r="G104">
        <v>1.6426624046135283</v>
      </c>
      <c r="H104">
        <v>1.1270545231916087</v>
      </c>
    </row>
    <row r="105" spans="1:8" x14ac:dyDescent="0.2">
      <c r="A105">
        <v>104</v>
      </c>
      <c r="B105" s="20" t="s">
        <v>1241</v>
      </c>
      <c r="D105">
        <v>104</v>
      </c>
      <c r="E105">
        <v>12.822339904929132</v>
      </c>
      <c r="F105">
        <v>0.17666674735735641</v>
      </c>
      <c r="G105">
        <v>1.3778042749392614</v>
      </c>
      <c r="H105">
        <v>1.1424868680488802</v>
      </c>
    </row>
    <row r="106" spans="1:8" x14ac:dyDescent="0.2">
      <c r="A106">
        <v>105</v>
      </c>
      <c r="B106" s="20" t="s">
        <v>1242</v>
      </c>
      <c r="D106">
        <v>105</v>
      </c>
      <c r="E106">
        <v>13.228605630067234</v>
      </c>
      <c r="F106">
        <v>0.2421126525234675</v>
      </c>
      <c r="G106">
        <v>1.8302205031584795</v>
      </c>
      <c r="H106">
        <v>1.1786856632258984</v>
      </c>
    </row>
    <row r="107" spans="1:8" x14ac:dyDescent="0.2">
      <c r="A107">
        <v>106</v>
      </c>
      <c r="B107" s="20" t="s">
        <v>1243</v>
      </c>
      <c r="D107">
        <v>106</v>
      </c>
      <c r="E107">
        <v>11.325401034473401</v>
      </c>
      <c r="F107">
        <v>0.13214367577460631</v>
      </c>
      <c r="G107">
        <v>1.1667902564542663</v>
      </c>
      <c r="H107">
        <v>1.0091077021206589</v>
      </c>
    </row>
    <row r="108" spans="1:8" x14ac:dyDescent="0.2">
      <c r="A108">
        <v>107</v>
      </c>
      <c r="B108" s="20" t="s">
        <v>1244</v>
      </c>
      <c r="D108">
        <v>107</v>
      </c>
      <c r="E108">
        <v>11.525182832189033</v>
      </c>
      <c r="F108">
        <v>0.15871707175621755</v>
      </c>
      <c r="G108">
        <v>1.3771327888433302</v>
      </c>
      <c r="H108">
        <v>1.0269085155492255</v>
      </c>
    </row>
    <row r="109" spans="1:8" x14ac:dyDescent="0.2">
      <c r="A109">
        <v>108</v>
      </c>
      <c r="B109" s="20" t="s">
        <v>1245</v>
      </c>
      <c r="D109">
        <v>108</v>
      </c>
      <c r="E109">
        <v>15.877468541624003</v>
      </c>
      <c r="F109">
        <v>0.30439225765712674</v>
      </c>
      <c r="G109">
        <v>1.9171334325691722</v>
      </c>
      <c r="H109">
        <v>1.4147027329771045</v>
      </c>
    </row>
    <row r="110" spans="1:8" x14ac:dyDescent="0.2">
      <c r="A110">
        <v>109</v>
      </c>
      <c r="B110" s="20" t="s">
        <v>1246</v>
      </c>
      <c r="D110">
        <v>109</v>
      </c>
      <c r="E110">
        <v>15.313996616067065</v>
      </c>
      <c r="F110">
        <v>0.37349186846060639</v>
      </c>
      <c r="G110">
        <v>2.4388921966245438</v>
      </c>
      <c r="H110">
        <v>1.3644966644875658</v>
      </c>
    </row>
    <row r="111" spans="1:8" x14ac:dyDescent="0.2">
      <c r="A111">
        <v>110</v>
      </c>
      <c r="B111" s="20" t="s">
        <v>1247</v>
      </c>
      <c r="D111">
        <v>110</v>
      </c>
      <c r="E111">
        <v>15.3500309029428</v>
      </c>
      <c r="F111">
        <v>0.18976580039246291</v>
      </c>
      <c r="G111">
        <v>1.2362567970862022</v>
      </c>
      <c r="H111">
        <v>1.3677073654875609</v>
      </c>
    </row>
    <row r="112" spans="1:8" x14ac:dyDescent="0.2">
      <c r="A112">
        <v>111</v>
      </c>
      <c r="B112" s="20" t="s">
        <v>1248</v>
      </c>
      <c r="D112">
        <v>111</v>
      </c>
      <c r="E112">
        <v>14.608405196793399</v>
      </c>
      <c r="F112">
        <v>0.35174397590872675</v>
      </c>
      <c r="G112">
        <v>2.4078191367934942</v>
      </c>
      <c r="H112">
        <v>1.3016275675282623</v>
      </c>
    </row>
    <row r="113" spans="1:8" x14ac:dyDescent="0.2">
      <c r="A113">
        <v>112</v>
      </c>
      <c r="B113" s="20" t="s">
        <v>1249</v>
      </c>
      <c r="D113">
        <v>112</v>
      </c>
      <c r="E113">
        <v>15.679014353703769</v>
      </c>
      <c r="F113">
        <v>0.17082960655743759</v>
      </c>
      <c r="G113">
        <v>1.0895430203945404</v>
      </c>
      <c r="H113">
        <v>1.3970202112775345</v>
      </c>
    </row>
    <row r="114" spans="1:8" x14ac:dyDescent="0.2">
      <c r="A114">
        <v>113</v>
      </c>
      <c r="B114" s="20" t="s">
        <v>1250</v>
      </c>
      <c r="D114">
        <v>113</v>
      </c>
      <c r="E114">
        <v>17.560858076573236</v>
      </c>
      <c r="F114">
        <v>0.56240820581231221</v>
      </c>
      <c r="G114">
        <v>3.2026237178158357</v>
      </c>
      <c r="H114">
        <v>1.5646948913312189</v>
      </c>
    </row>
    <row r="115" spans="1:8" x14ac:dyDescent="0.2">
      <c r="A115">
        <v>114</v>
      </c>
      <c r="B115" s="20" t="s">
        <v>1251</v>
      </c>
      <c r="D115">
        <v>114</v>
      </c>
      <c r="E115">
        <v>10.822045309730767</v>
      </c>
      <c r="F115">
        <v>3.9049507257404789E-2</v>
      </c>
      <c r="G115">
        <v>0.36083296770429318</v>
      </c>
      <c r="H115">
        <v>0.96425806393140634</v>
      </c>
    </row>
    <row r="116" spans="1:8" x14ac:dyDescent="0.2">
      <c r="A116">
        <v>115</v>
      </c>
      <c r="B116" s="20" t="s">
        <v>1252</v>
      </c>
      <c r="D116">
        <v>115</v>
      </c>
      <c r="E116">
        <v>12.312141444384734</v>
      </c>
      <c r="F116">
        <v>0.30099808786218024</v>
      </c>
      <c r="G116">
        <v>2.4447257142213719</v>
      </c>
      <c r="H116">
        <v>1.0970275333570387</v>
      </c>
    </row>
    <row r="117" spans="1:8" x14ac:dyDescent="0.2">
      <c r="A117">
        <v>116</v>
      </c>
      <c r="B117" s="20" t="s">
        <v>1253</v>
      </c>
      <c r="D117">
        <v>116</v>
      </c>
      <c r="E117">
        <v>15.230592395339499</v>
      </c>
      <c r="F117">
        <v>0.14938133027206305</v>
      </c>
      <c r="G117">
        <v>0.98079789935008133</v>
      </c>
      <c r="H117">
        <v>1.3570652418589655</v>
      </c>
    </row>
    <row r="118" spans="1:8" x14ac:dyDescent="0.2">
      <c r="A118">
        <v>117</v>
      </c>
      <c r="B118" s="20" t="s">
        <v>1254</v>
      </c>
      <c r="D118">
        <v>117</v>
      </c>
      <c r="E118">
        <v>16.305139223747734</v>
      </c>
      <c r="F118">
        <v>0.57330628167566799</v>
      </c>
      <c r="G118">
        <v>3.5161078590526356</v>
      </c>
      <c r="H118">
        <v>1.452808737169681</v>
      </c>
    </row>
    <row r="119" spans="1:8" x14ac:dyDescent="0.2">
      <c r="A119">
        <v>118</v>
      </c>
      <c r="B119" s="20" t="s">
        <v>1255</v>
      </c>
      <c r="D119">
        <v>118</v>
      </c>
      <c r="E119">
        <v>10.872872532666266</v>
      </c>
      <c r="F119">
        <v>0.36700615963732519</v>
      </c>
      <c r="G119">
        <v>3.3754296165497975</v>
      </c>
      <c r="H119">
        <v>0.96878683443458713</v>
      </c>
    </row>
    <row r="120" spans="1:8" x14ac:dyDescent="0.2">
      <c r="A120">
        <v>119</v>
      </c>
      <c r="B120" s="20" t="s">
        <v>1256</v>
      </c>
      <c r="D120">
        <v>119</v>
      </c>
      <c r="E120">
        <v>11.909755949020999</v>
      </c>
      <c r="F120">
        <v>0.24754555530752445</v>
      </c>
      <c r="G120">
        <v>2.0785107299186354</v>
      </c>
      <c r="H120">
        <v>1.0611744716105094</v>
      </c>
    </row>
    <row r="121" spans="1:8" x14ac:dyDescent="0.2">
      <c r="A121">
        <v>120</v>
      </c>
      <c r="B121" s="20" t="s">
        <v>1257</v>
      </c>
      <c r="D121">
        <v>120</v>
      </c>
      <c r="E121">
        <v>15.298526272153168</v>
      </c>
      <c r="F121">
        <v>0.33501128382032136</v>
      </c>
      <c r="G121">
        <v>2.1898271628301798</v>
      </c>
      <c r="H121">
        <v>1.3631182370790837</v>
      </c>
    </row>
    <row r="122" spans="1:8" x14ac:dyDescent="0.2">
      <c r="A122">
        <v>121</v>
      </c>
      <c r="B122" s="20" t="s">
        <v>1475</v>
      </c>
      <c r="D122">
        <v>121</v>
      </c>
      <c r="E122">
        <v>14.333349141945368</v>
      </c>
      <c r="F122">
        <v>0.35651007316998079</v>
      </c>
      <c r="G122">
        <v>2.4872768369723399</v>
      </c>
      <c r="H122">
        <v>1.277119721614709</v>
      </c>
    </row>
    <row r="123" spans="1:8" x14ac:dyDescent="0.2">
      <c r="D123" t="s">
        <v>1428</v>
      </c>
      <c r="E123">
        <v>11.223183621205999</v>
      </c>
      <c r="F123">
        <v>0.11785065489437101</v>
      </c>
      <c r="G123">
        <v>1.0500643923502628</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11.645685689797601</v>
      </c>
      <c r="F125">
        <v>0.27767877229270532</v>
      </c>
      <c r="G125">
        <v>2.3843917798328569</v>
      </c>
      <c r="H125">
        <v>1.0376454741231615</v>
      </c>
    </row>
    <row r="126" spans="1:8" x14ac:dyDescent="0.2">
      <c r="A126">
        <v>5.6</v>
      </c>
      <c r="B126">
        <f t="shared" ref="B126:B128" si="3">LOG(A126,10)</f>
        <v>0.74818802700620035</v>
      </c>
      <c r="D126" t="s">
        <v>1430</v>
      </c>
      <c r="E126">
        <v>12.978733150992433</v>
      </c>
      <c r="F126">
        <v>0.6437579965294481</v>
      </c>
      <c r="G126">
        <v>4.9600988712848482</v>
      </c>
      <c r="H126">
        <v>1.1564217060896478</v>
      </c>
    </row>
    <row r="127" spans="1:8" x14ac:dyDescent="0.2">
      <c r="A127">
        <v>2.76</v>
      </c>
      <c r="B127">
        <f t="shared" si="3"/>
        <v>0.44090908206521756</v>
      </c>
      <c r="D127" t="s">
        <v>1431</v>
      </c>
      <c r="E127">
        <v>14.207494668568133</v>
      </c>
      <c r="F127">
        <v>0.12578677672008903</v>
      </c>
      <c r="G127">
        <v>0.88535508655423023</v>
      </c>
      <c r="H127">
        <v>1.2659059272382689</v>
      </c>
    </row>
    <row r="128" spans="1:8" x14ac:dyDescent="0.2">
      <c r="A128">
        <v>1.58</v>
      </c>
      <c r="B128">
        <f t="shared" si="3"/>
        <v>0.19865708695442263</v>
      </c>
      <c r="D128" t="s">
        <v>1432</v>
      </c>
      <c r="E128">
        <v>15.3015614466432</v>
      </c>
      <c r="F128">
        <v>0.79031703673714104</v>
      </c>
      <c r="G128">
        <v>5.1649437182799272</v>
      </c>
      <c r="H128">
        <v>1.3633886750040498</v>
      </c>
    </row>
    <row r="129" spans="4:8" x14ac:dyDescent="0.2">
      <c r="D129" t="s">
        <v>1433</v>
      </c>
      <c r="E129">
        <v>15.8757731695828</v>
      </c>
      <c r="F129">
        <v>0.17357272330955451</v>
      </c>
      <c r="G129">
        <v>1.0933182368850627</v>
      </c>
      <c r="H129">
        <v>1.4145516731621337</v>
      </c>
    </row>
  </sheetData>
  <mergeCells count="1">
    <mergeCell ref="J23: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606"/>
  <sheetViews>
    <sheetView workbookViewId="0">
      <pane xSplit="3" ySplit="1" topLeftCell="Z2" activePane="bottomRight" state="frozen"/>
      <selection pane="topRight" activeCell="C1" sqref="C1"/>
      <selection pane="bottomLeft" activeCell="A2" sqref="A2"/>
      <selection pane="bottomRight" activeCell="AD2" sqref="AD2"/>
    </sheetView>
  </sheetViews>
  <sheetFormatPr baseColWidth="10" defaultRowHeight="16" x14ac:dyDescent="0.2"/>
  <cols>
    <col min="1" max="1" width="11.83203125" style="67" bestFit="1" customWidth="1"/>
    <col min="2" max="2" width="10.1640625" style="67" customWidth="1"/>
    <col min="3" max="3" width="5.1640625" style="67" customWidth="1"/>
    <col min="4" max="4" width="5" style="67" customWidth="1"/>
    <col min="5" max="5" width="5.33203125" style="67" customWidth="1"/>
    <col min="6" max="6" width="8.5" style="67" customWidth="1"/>
    <col min="7" max="7" width="7.33203125" style="67" customWidth="1"/>
    <col min="8" max="8" width="7.1640625" style="67" customWidth="1"/>
    <col min="9" max="9" width="7.5" style="67" customWidth="1"/>
    <col min="10" max="11" width="7.6640625" style="67" customWidth="1"/>
    <col min="12" max="12" width="7.33203125" style="67" customWidth="1"/>
    <col min="13" max="13" width="10" style="67" customWidth="1"/>
    <col min="14" max="14" width="10.33203125" style="67" customWidth="1"/>
    <col min="15" max="15" width="54.83203125" style="67" customWidth="1"/>
    <col min="16" max="16" width="11.6640625" style="68" customWidth="1"/>
    <col min="17" max="17" width="5.5" style="67" customWidth="1"/>
    <col min="18" max="18" width="6" style="67" customWidth="1"/>
    <col min="19" max="20" width="8.33203125" style="67" customWidth="1"/>
    <col min="21" max="21" width="29" style="67" customWidth="1"/>
    <col min="22" max="22" width="25" style="67" customWidth="1"/>
    <col min="23" max="23" width="17.83203125" style="69" customWidth="1"/>
    <col min="24" max="26" width="10.83203125" style="67" customWidth="1"/>
    <col min="27" max="27" width="20.33203125" style="67" customWidth="1"/>
    <col min="28" max="33" width="10.83203125" style="67" customWidth="1"/>
    <col min="34" max="35" width="10.83203125" style="75"/>
    <col min="36" max="39" width="10.83203125" style="67"/>
    <col min="40" max="16384" width="10.83203125" style="20"/>
  </cols>
  <sheetData>
    <row r="1" spans="1:41" x14ac:dyDescent="0.2">
      <c r="A1" s="67" t="s">
        <v>572</v>
      </c>
      <c r="B1" s="67" t="s">
        <v>958</v>
      </c>
      <c r="C1" s="67" t="s">
        <v>959</v>
      </c>
      <c r="D1" s="67" t="s">
        <v>960</v>
      </c>
      <c r="E1" s="67" t="s">
        <v>961</v>
      </c>
      <c r="F1" s="67" t="s">
        <v>962</v>
      </c>
      <c r="G1" s="67" t="s">
        <v>963</v>
      </c>
      <c r="H1" s="67" t="s">
        <v>964</v>
      </c>
      <c r="I1" s="67" t="s">
        <v>965</v>
      </c>
      <c r="J1" s="67" t="s">
        <v>966</v>
      </c>
      <c r="K1" s="67" t="s">
        <v>967</v>
      </c>
      <c r="L1" s="67" t="s">
        <v>968</v>
      </c>
      <c r="M1" s="67" t="s">
        <v>1158</v>
      </c>
      <c r="N1" s="67" t="s">
        <v>1344</v>
      </c>
      <c r="O1" s="67" t="s">
        <v>974</v>
      </c>
      <c r="P1" s="68" t="s">
        <v>957</v>
      </c>
      <c r="Q1" s="67" t="s">
        <v>969</v>
      </c>
      <c r="R1" s="67" t="s">
        <v>970</v>
      </c>
      <c r="S1" s="67" t="s">
        <v>971</v>
      </c>
      <c r="T1" s="67" t="s">
        <v>972</v>
      </c>
      <c r="U1" s="67" t="s">
        <v>973</v>
      </c>
      <c r="V1" s="67" t="s">
        <v>1345</v>
      </c>
      <c r="W1" s="69" t="s">
        <v>1395</v>
      </c>
      <c r="X1" s="67" t="s">
        <v>1396</v>
      </c>
      <c r="Y1" s="67" t="s">
        <v>1397</v>
      </c>
      <c r="Z1" s="67" t="s">
        <v>1398</v>
      </c>
      <c r="AA1" s="67" t="s">
        <v>1402</v>
      </c>
      <c r="AB1" s="67" t="s">
        <v>1400</v>
      </c>
      <c r="AC1" s="67" t="s">
        <v>1401</v>
      </c>
      <c r="AD1" s="67" t="s">
        <v>1408</v>
      </c>
      <c r="AE1" s="76" t="s">
        <v>1403</v>
      </c>
      <c r="AF1" s="74" t="s">
        <v>1404</v>
      </c>
      <c r="AG1" s="76" t="s">
        <v>1405</v>
      </c>
      <c r="AH1" s="70" t="s">
        <v>1406</v>
      </c>
      <c r="AI1" s="70" t="s">
        <v>1407</v>
      </c>
      <c r="AJ1" s="71" t="s">
        <v>1409</v>
      </c>
      <c r="AK1" s="71" t="s">
        <v>1410</v>
      </c>
      <c r="AL1" s="71" t="s">
        <v>1485</v>
      </c>
      <c r="AM1" s="71" t="s">
        <v>1490</v>
      </c>
      <c r="AN1" s="71" t="s">
        <v>1663</v>
      </c>
      <c r="AO1" s="71" t="s">
        <v>1667</v>
      </c>
    </row>
    <row r="2" spans="1:41" x14ac:dyDescent="0.2">
      <c r="A2" s="20" t="s">
        <v>573</v>
      </c>
      <c r="B2" s="21">
        <v>263114002</v>
      </c>
      <c r="C2" s="20">
        <v>2016</v>
      </c>
      <c r="D2" s="20">
        <v>138</v>
      </c>
      <c r="E2" s="20" t="s">
        <v>23</v>
      </c>
      <c r="F2" s="20"/>
      <c r="G2" s="20">
        <v>6</v>
      </c>
      <c r="H2" s="20" t="s">
        <v>96</v>
      </c>
      <c r="I2" s="20">
        <v>1</v>
      </c>
      <c r="J2" s="20">
        <v>1</v>
      </c>
      <c r="K2" s="20">
        <v>1</v>
      </c>
      <c r="L2" s="20">
        <v>0</v>
      </c>
      <c r="M2" s="20"/>
      <c r="N2" s="20" t="s">
        <v>1342</v>
      </c>
      <c r="O2" s="20"/>
      <c r="P2" s="27">
        <v>43886</v>
      </c>
      <c r="Q2" s="20"/>
      <c r="R2" s="29">
        <v>19.2</v>
      </c>
      <c r="S2" s="30">
        <v>1.97</v>
      </c>
      <c r="T2" s="30">
        <v>1.4</v>
      </c>
      <c r="U2" s="20"/>
      <c r="V2" s="20" t="s">
        <v>1342</v>
      </c>
      <c r="W2" s="27"/>
      <c r="X2" s="20"/>
      <c r="Y2" s="20"/>
      <c r="Z2" s="20"/>
      <c r="AA2" s="20">
        <v>1</v>
      </c>
      <c r="AB2" s="20"/>
      <c r="AC2" s="20"/>
      <c r="AD2" s="20">
        <f t="shared" ref="AD2:AD65" si="0">IF(AA2=1, R2,X2)</f>
        <v>19.2</v>
      </c>
      <c r="AE2" s="30">
        <v>3.3333333000000001</v>
      </c>
      <c r="AF2">
        <f t="shared" ref="AF2:AF65" si="1">IF(AD2&lt;25, 100, IF(AD2&lt;75, 200, IF(AD2&gt;150, 1000, 500)))</f>
        <v>100</v>
      </c>
      <c r="AG2" s="30">
        <f t="shared" ref="AG2:AG65" si="2">AF2*AE2</f>
        <v>333.33332999999999</v>
      </c>
      <c r="AH2" s="31">
        <f t="shared" ref="AH2:AH65" si="3">AG2/AD2</f>
        <v>17.361110937500001</v>
      </c>
      <c r="AI2" s="31">
        <f t="shared" ref="AI2:AI65" si="4">AF2-AH2</f>
        <v>82.638889062499999</v>
      </c>
      <c r="AJ2" s="20">
        <v>1</v>
      </c>
      <c r="AK2" s="20">
        <v>1</v>
      </c>
      <c r="AL2" s="23">
        <v>44028</v>
      </c>
      <c r="AM2" s="20"/>
      <c r="AN2" s="20">
        <v>0.27514369416644702</v>
      </c>
      <c r="AO2" s="20">
        <v>1.0726110011321199</v>
      </c>
    </row>
    <row r="3" spans="1:41" x14ac:dyDescent="0.2">
      <c r="A3" s="20" t="s">
        <v>574</v>
      </c>
      <c r="B3" s="21">
        <v>263113716</v>
      </c>
      <c r="C3" s="20">
        <v>2016</v>
      </c>
      <c r="D3" s="20">
        <v>143</v>
      </c>
      <c r="E3" s="20" t="s">
        <v>23</v>
      </c>
      <c r="F3" s="20"/>
      <c r="G3" s="20">
        <v>6</v>
      </c>
      <c r="H3" s="20" t="s">
        <v>41</v>
      </c>
      <c r="I3" s="20">
        <v>1</v>
      </c>
      <c r="J3" s="20">
        <v>1</v>
      </c>
      <c r="K3" s="20">
        <v>1</v>
      </c>
      <c r="L3" s="20">
        <v>0</v>
      </c>
      <c r="M3" s="20"/>
      <c r="N3" s="20" t="s">
        <v>1342</v>
      </c>
      <c r="O3" s="20"/>
      <c r="P3" s="27">
        <v>43886</v>
      </c>
      <c r="Q3" s="20"/>
      <c r="R3" s="29">
        <v>7.6</v>
      </c>
      <c r="S3" s="30">
        <v>2.0699999999999998</v>
      </c>
      <c r="T3" s="30">
        <v>1.05</v>
      </c>
      <c r="U3" s="20"/>
      <c r="V3" s="20" t="s">
        <v>1342</v>
      </c>
      <c r="W3" s="27"/>
      <c r="X3" s="20"/>
      <c r="Y3" s="20"/>
      <c r="Z3" s="20"/>
      <c r="AA3" s="20">
        <v>1</v>
      </c>
      <c r="AB3" s="20"/>
      <c r="AC3" s="20"/>
      <c r="AD3" s="20">
        <f t="shared" si="0"/>
        <v>7.6</v>
      </c>
      <c r="AE3" s="30">
        <v>3.3333333000000001</v>
      </c>
      <c r="AF3">
        <f t="shared" si="1"/>
        <v>100</v>
      </c>
      <c r="AG3" s="30">
        <f t="shared" si="2"/>
        <v>333.33332999999999</v>
      </c>
      <c r="AH3" s="31">
        <f t="shared" si="3"/>
        <v>43.859648684210526</v>
      </c>
      <c r="AI3" s="31">
        <f t="shared" si="4"/>
        <v>56.140351315789474</v>
      </c>
      <c r="AJ3" s="20">
        <v>1</v>
      </c>
      <c r="AK3" s="20">
        <v>2</v>
      </c>
      <c r="AL3" s="23">
        <v>44028</v>
      </c>
      <c r="AM3" s="20"/>
      <c r="AN3" s="20">
        <v>0.24692023762978099</v>
      </c>
      <c r="AO3" s="20">
        <v>1.10971599063426</v>
      </c>
    </row>
    <row r="4" spans="1:41" x14ac:dyDescent="0.2">
      <c r="A4" s="67" t="s">
        <v>575</v>
      </c>
      <c r="B4" s="72">
        <v>240150273</v>
      </c>
      <c r="C4" s="67">
        <v>2016</v>
      </c>
      <c r="D4" s="67">
        <v>144</v>
      </c>
      <c r="E4" s="67" t="s">
        <v>23</v>
      </c>
      <c r="G4" s="67">
        <v>6</v>
      </c>
      <c r="H4" s="67" t="s">
        <v>97</v>
      </c>
      <c r="I4" s="67">
        <v>1</v>
      </c>
      <c r="J4" s="67">
        <v>1</v>
      </c>
      <c r="K4" s="67">
        <v>1</v>
      </c>
      <c r="L4" s="67">
        <v>0</v>
      </c>
      <c r="N4" s="67" t="s">
        <v>1343</v>
      </c>
      <c r="P4" s="68">
        <v>43890</v>
      </c>
      <c r="R4" s="67">
        <v>2.8</v>
      </c>
      <c r="S4" s="67">
        <v>1.49</v>
      </c>
      <c r="T4" s="67">
        <v>0.54</v>
      </c>
      <c r="U4" s="67" t="s">
        <v>1353</v>
      </c>
      <c r="W4" s="69">
        <v>43905</v>
      </c>
      <c r="X4" s="67">
        <v>24.5</v>
      </c>
      <c r="Y4" s="67">
        <v>1.86</v>
      </c>
      <c r="Z4" s="67">
        <v>1.55</v>
      </c>
      <c r="AA4" s="67">
        <v>2</v>
      </c>
      <c r="AB4" s="67" t="b">
        <f>R4&gt;X4</f>
        <v>0</v>
      </c>
      <c r="AC4" s="67" t="b">
        <f>T4&gt;Z4</f>
        <v>0</v>
      </c>
      <c r="AD4" s="67">
        <f t="shared" si="0"/>
        <v>24.5</v>
      </c>
      <c r="AE4" s="76">
        <v>3.3333333000000001</v>
      </c>
      <c r="AF4" s="74">
        <f t="shared" si="1"/>
        <v>100</v>
      </c>
      <c r="AG4" s="76">
        <f t="shared" si="2"/>
        <v>333.33332999999999</v>
      </c>
      <c r="AH4" s="70">
        <f t="shared" si="3"/>
        <v>13.605442040816326</v>
      </c>
      <c r="AI4" s="70">
        <f t="shared" si="4"/>
        <v>86.394557959183672</v>
      </c>
      <c r="AJ4" s="67">
        <v>1</v>
      </c>
      <c r="AK4" s="67">
        <v>3</v>
      </c>
      <c r="AL4" s="73">
        <v>44028</v>
      </c>
      <c r="AN4" s="20">
        <v>0.22877419896373899</v>
      </c>
      <c r="AO4" s="20">
        <v>1.0798508142425101</v>
      </c>
    </row>
    <row r="5" spans="1:41" x14ac:dyDescent="0.2">
      <c r="A5" s="20" t="s">
        <v>576</v>
      </c>
      <c r="B5" s="20">
        <v>262125706</v>
      </c>
      <c r="C5" s="20">
        <v>2016</v>
      </c>
      <c r="D5" s="20">
        <v>140</v>
      </c>
      <c r="E5" s="20" t="s">
        <v>23</v>
      </c>
      <c r="F5" s="20"/>
      <c r="G5" s="20">
        <v>2</v>
      </c>
      <c r="H5" s="20" t="s">
        <v>26</v>
      </c>
      <c r="I5" s="20">
        <v>1</v>
      </c>
      <c r="J5" s="20">
        <v>1</v>
      </c>
      <c r="K5" s="20">
        <v>0</v>
      </c>
      <c r="L5" s="20">
        <v>0</v>
      </c>
      <c r="M5" s="20"/>
      <c r="N5" s="20" t="s">
        <v>1342</v>
      </c>
      <c r="O5" s="20"/>
      <c r="P5" s="24">
        <v>43887</v>
      </c>
      <c r="Q5" s="20"/>
      <c r="R5" s="20">
        <v>24.6</v>
      </c>
      <c r="S5" s="20">
        <v>1.97</v>
      </c>
      <c r="T5" s="20">
        <v>1.79</v>
      </c>
      <c r="U5" s="20" t="s">
        <v>1347</v>
      </c>
      <c r="V5" s="20" t="s">
        <v>1346</v>
      </c>
      <c r="W5" s="27"/>
      <c r="X5" s="20"/>
      <c r="Y5" s="20"/>
      <c r="Z5" s="20"/>
      <c r="AA5" s="20">
        <v>1</v>
      </c>
      <c r="AB5" s="20"/>
      <c r="AC5" s="20"/>
      <c r="AD5" s="20">
        <f t="shared" si="0"/>
        <v>24.6</v>
      </c>
      <c r="AE5" s="30">
        <v>3.3333333000000001</v>
      </c>
      <c r="AF5">
        <f t="shared" si="1"/>
        <v>100</v>
      </c>
      <c r="AG5" s="30">
        <f t="shared" si="2"/>
        <v>333.33332999999999</v>
      </c>
      <c r="AH5" s="31">
        <f t="shared" si="3"/>
        <v>13.550135365853658</v>
      </c>
      <c r="AI5" s="31">
        <f t="shared" si="4"/>
        <v>86.449864634146337</v>
      </c>
      <c r="AJ5" s="20">
        <v>1</v>
      </c>
      <c r="AK5" s="20">
        <v>4</v>
      </c>
      <c r="AL5" s="23">
        <v>44028</v>
      </c>
      <c r="AM5" s="20"/>
      <c r="AN5" s="20">
        <v>0.28475432507276699</v>
      </c>
      <c r="AO5" s="20">
        <v>1.0889496081868699</v>
      </c>
    </row>
    <row r="6" spans="1:41" x14ac:dyDescent="0.2">
      <c r="A6" s="20" t="s">
        <v>577</v>
      </c>
      <c r="B6" s="20">
        <v>259122567</v>
      </c>
      <c r="C6" s="20">
        <v>2016</v>
      </c>
      <c r="D6" s="20">
        <v>141</v>
      </c>
      <c r="E6" s="20" t="s">
        <v>23</v>
      </c>
      <c r="F6" s="20"/>
      <c r="G6" s="20">
        <v>2</v>
      </c>
      <c r="H6" s="20" t="s">
        <v>27</v>
      </c>
      <c r="I6" s="20">
        <v>1</v>
      </c>
      <c r="J6" s="20">
        <v>1</v>
      </c>
      <c r="K6" s="20">
        <v>0</v>
      </c>
      <c r="L6" s="20">
        <v>0</v>
      </c>
      <c r="M6" s="20"/>
      <c r="N6" s="20" t="s">
        <v>1342</v>
      </c>
      <c r="O6" s="20"/>
      <c r="P6" s="24">
        <v>43887</v>
      </c>
      <c r="Q6" s="20"/>
      <c r="R6" s="20">
        <v>21.6</v>
      </c>
      <c r="S6" s="20">
        <v>2.02</v>
      </c>
      <c r="T6" s="20">
        <v>1.77</v>
      </c>
      <c r="U6" s="20" t="s">
        <v>1347</v>
      </c>
      <c r="V6" s="20" t="s">
        <v>1346</v>
      </c>
      <c r="W6" s="27"/>
      <c r="X6" s="20"/>
      <c r="Y6" s="20"/>
      <c r="Z6" s="20"/>
      <c r="AA6" s="20">
        <v>1</v>
      </c>
      <c r="AB6" s="20"/>
      <c r="AC6" s="20"/>
      <c r="AD6" s="20">
        <f t="shared" si="0"/>
        <v>21.6</v>
      </c>
      <c r="AE6" s="30">
        <v>3.3333333000000001</v>
      </c>
      <c r="AF6">
        <f t="shared" si="1"/>
        <v>100</v>
      </c>
      <c r="AG6" s="30">
        <f t="shared" si="2"/>
        <v>333.33332999999999</v>
      </c>
      <c r="AH6" s="31">
        <f t="shared" si="3"/>
        <v>15.43209861111111</v>
      </c>
      <c r="AI6" s="31">
        <f t="shared" si="4"/>
        <v>84.567901388888885</v>
      </c>
      <c r="AJ6" s="20">
        <v>1</v>
      </c>
      <c r="AK6" s="20">
        <v>5</v>
      </c>
      <c r="AL6" s="23">
        <v>44028</v>
      </c>
      <c r="AM6" s="20"/>
      <c r="AN6" s="20">
        <v>8.1936503510435299E-2</v>
      </c>
      <c r="AO6" s="20">
        <v>1.19931248959867</v>
      </c>
    </row>
    <row r="7" spans="1:41" x14ac:dyDescent="0.2">
      <c r="A7" s="20" t="s">
        <v>578</v>
      </c>
      <c r="B7" s="20">
        <v>263113715</v>
      </c>
      <c r="C7" s="20">
        <v>2016</v>
      </c>
      <c r="D7" s="20">
        <v>142</v>
      </c>
      <c r="E7" s="20" t="s">
        <v>23</v>
      </c>
      <c r="F7" s="20"/>
      <c r="G7" s="20">
        <v>2</v>
      </c>
      <c r="H7" s="20" t="s">
        <v>28</v>
      </c>
      <c r="I7" s="20">
        <v>1</v>
      </c>
      <c r="J7" s="20">
        <v>1</v>
      </c>
      <c r="K7" s="20">
        <v>0</v>
      </c>
      <c r="L7" s="20">
        <v>0</v>
      </c>
      <c r="M7" s="20"/>
      <c r="N7" s="20" t="s">
        <v>1342</v>
      </c>
      <c r="O7" s="20"/>
      <c r="P7" s="27">
        <v>43886</v>
      </c>
      <c r="Q7" s="20"/>
      <c r="R7" s="29">
        <v>4.3</v>
      </c>
      <c r="S7" s="30">
        <v>1.76</v>
      </c>
      <c r="T7" s="30">
        <v>0.57999999999999996</v>
      </c>
      <c r="U7" s="20"/>
      <c r="V7" s="20" t="s">
        <v>1342</v>
      </c>
      <c r="W7" s="27"/>
      <c r="X7" s="20"/>
      <c r="Y7" s="20"/>
      <c r="Z7" s="20"/>
      <c r="AA7" s="20">
        <v>1</v>
      </c>
      <c r="AB7" s="20"/>
      <c r="AC7" s="20"/>
      <c r="AD7" s="20">
        <f t="shared" si="0"/>
        <v>4.3</v>
      </c>
      <c r="AE7" s="30">
        <v>3.3333333000000001</v>
      </c>
      <c r="AF7">
        <f t="shared" si="1"/>
        <v>100</v>
      </c>
      <c r="AG7" s="30">
        <f t="shared" si="2"/>
        <v>333.33332999999999</v>
      </c>
      <c r="AH7" s="31">
        <f t="shared" si="3"/>
        <v>77.519379069767439</v>
      </c>
      <c r="AI7" s="31">
        <f t="shared" si="4"/>
        <v>22.480620930232561</v>
      </c>
      <c r="AJ7" s="20">
        <v>1</v>
      </c>
      <c r="AK7" s="20">
        <v>6</v>
      </c>
      <c r="AL7" s="23">
        <v>44028</v>
      </c>
      <c r="AM7" s="20"/>
      <c r="AN7" s="20">
        <v>5.6303212073635402E-2</v>
      </c>
      <c r="AO7" s="20">
        <v>1.1926137735622</v>
      </c>
    </row>
    <row r="8" spans="1:41" x14ac:dyDescent="0.2">
      <c r="A8" s="20" t="s">
        <v>579</v>
      </c>
      <c r="B8" s="20">
        <v>240150270</v>
      </c>
      <c r="C8" s="20">
        <v>2016</v>
      </c>
      <c r="D8" s="20">
        <v>143</v>
      </c>
      <c r="E8" s="20" t="s">
        <v>23</v>
      </c>
      <c r="F8" s="20"/>
      <c r="G8" s="20">
        <v>2</v>
      </c>
      <c r="H8" s="20" t="s">
        <v>71</v>
      </c>
      <c r="I8" s="20">
        <v>1</v>
      </c>
      <c r="J8" s="20">
        <v>1</v>
      </c>
      <c r="K8" s="20">
        <v>0</v>
      </c>
      <c r="L8" s="20">
        <v>0</v>
      </c>
      <c r="M8" s="20"/>
      <c r="N8" s="20" t="s">
        <v>1342</v>
      </c>
      <c r="O8" s="20"/>
      <c r="P8" s="24">
        <v>43887</v>
      </c>
      <c r="Q8" s="20"/>
      <c r="R8" s="20">
        <v>7.9</v>
      </c>
      <c r="S8" s="20">
        <v>3.34</v>
      </c>
      <c r="T8" s="20">
        <v>0.94</v>
      </c>
      <c r="U8" s="20" t="s">
        <v>1347</v>
      </c>
      <c r="V8" s="20" t="s">
        <v>1346</v>
      </c>
      <c r="W8" s="27"/>
      <c r="X8" s="20"/>
      <c r="Y8" s="20"/>
      <c r="Z8" s="20"/>
      <c r="AA8" s="20">
        <v>1</v>
      </c>
      <c r="AB8" s="20"/>
      <c r="AC8" s="20"/>
      <c r="AD8" s="20">
        <f t="shared" si="0"/>
        <v>7.9</v>
      </c>
      <c r="AE8" s="30">
        <v>3.3333333000000001</v>
      </c>
      <c r="AF8">
        <f t="shared" si="1"/>
        <v>100</v>
      </c>
      <c r="AG8" s="30">
        <f t="shared" si="2"/>
        <v>333.33332999999999</v>
      </c>
      <c r="AH8" s="31">
        <f t="shared" si="3"/>
        <v>42.194092405063287</v>
      </c>
      <c r="AI8" s="31">
        <f t="shared" si="4"/>
        <v>57.805907594936713</v>
      </c>
      <c r="AJ8" s="20">
        <v>1</v>
      </c>
      <c r="AK8" s="20">
        <v>7</v>
      </c>
      <c r="AL8" s="23">
        <v>44028</v>
      </c>
      <c r="AM8" s="20"/>
      <c r="AN8" s="20">
        <v>0.30218358527262101</v>
      </c>
      <c r="AO8" s="20">
        <v>1.04494988783818</v>
      </c>
    </row>
    <row r="9" spans="1:41" x14ac:dyDescent="0.2">
      <c r="A9" s="67" t="s">
        <v>580</v>
      </c>
      <c r="B9" s="67">
        <v>262125801</v>
      </c>
      <c r="C9" s="67">
        <v>2016</v>
      </c>
      <c r="D9" s="67">
        <v>143</v>
      </c>
      <c r="E9" s="67" t="s">
        <v>23</v>
      </c>
      <c r="G9" s="67">
        <v>2</v>
      </c>
      <c r="H9" s="67" t="s">
        <v>29</v>
      </c>
      <c r="I9" s="67">
        <v>1</v>
      </c>
      <c r="J9" s="67">
        <v>1</v>
      </c>
      <c r="K9" s="67">
        <v>0</v>
      </c>
      <c r="L9" s="67">
        <v>0</v>
      </c>
      <c r="N9" s="67" t="s">
        <v>1343</v>
      </c>
      <c r="P9" s="68">
        <v>43890</v>
      </c>
      <c r="R9" s="67">
        <v>6.9</v>
      </c>
      <c r="S9" s="67">
        <v>2.2400000000000002</v>
      </c>
      <c r="T9" s="67">
        <v>1.33</v>
      </c>
      <c r="W9" s="69">
        <v>43905</v>
      </c>
      <c r="X9" s="67">
        <v>9</v>
      </c>
      <c r="Y9" s="67">
        <v>1.71</v>
      </c>
      <c r="Z9" s="67">
        <v>0.75</v>
      </c>
      <c r="AA9" s="67">
        <v>2</v>
      </c>
      <c r="AB9" s="67" t="b">
        <f>R9&gt;X9</f>
        <v>0</v>
      </c>
      <c r="AC9" s="67" t="b">
        <f>T9&gt;Z9</f>
        <v>1</v>
      </c>
      <c r="AD9" s="67">
        <f t="shared" si="0"/>
        <v>9</v>
      </c>
      <c r="AE9" s="76">
        <v>3.3333333000000001</v>
      </c>
      <c r="AF9" s="74">
        <f t="shared" si="1"/>
        <v>100</v>
      </c>
      <c r="AG9" s="76">
        <f t="shared" si="2"/>
        <v>333.33332999999999</v>
      </c>
      <c r="AH9" s="70">
        <f t="shared" si="3"/>
        <v>37.037036666666665</v>
      </c>
      <c r="AI9" s="70">
        <f t="shared" si="4"/>
        <v>62.962963333333335</v>
      </c>
      <c r="AJ9" s="67">
        <v>1</v>
      </c>
      <c r="AK9" s="67">
        <v>8</v>
      </c>
      <c r="AL9" s="73">
        <v>44028</v>
      </c>
      <c r="AN9" s="20">
        <v>0.20757698938185801</v>
      </c>
      <c r="AO9" s="20">
        <v>1.1065153497784901</v>
      </c>
    </row>
    <row r="10" spans="1:41" x14ac:dyDescent="0.2">
      <c r="A10" s="20" t="s">
        <v>581</v>
      </c>
      <c r="B10" s="21">
        <v>259122567</v>
      </c>
      <c r="C10" s="20">
        <v>2015</v>
      </c>
      <c r="D10" s="20">
        <v>139</v>
      </c>
      <c r="E10" s="20" t="s">
        <v>23</v>
      </c>
      <c r="F10" s="20"/>
      <c r="G10" s="20">
        <v>5</v>
      </c>
      <c r="H10" s="20" t="s">
        <v>67</v>
      </c>
      <c r="I10" s="20">
        <v>1</v>
      </c>
      <c r="J10" s="20">
        <v>1</v>
      </c>
      <c r="K10" s="20">
        <v>0</v>
      </c>
      <c r="L10" s="20">
        <v>0</v>
      </c>
      <c r="M10" s="20"/>
      <c r="N10" s="20" t="s">
        <v>1342</v>
      </c>
      <c r="O10" s="20"/>
      <c r="P10" s="24">
        <v>43887</v>
      </c>
      <c r="Q10" s="20"/>
      <c r="R10" s="20">
        <v>7.7</v>
      </c>
      <c r="S10" s="20">
        <v>1.93</v>
      </c>
      <c r="T10" s="20">
        <v>1.1200000000000001</v>
      </c>
      <c r="U10" s="20" t="s">
        <v>1347</v>
      </c>
      <c r="V10" s="20" t="s">
        <v>1346</v>
      </c>
      <c r="W10" s="27"/>
      <c r="X10" s="20"/>
      <c r="Y10" s="20"/>
      <c r="Z10" s="20"/>
      <c r="AA10" s="20">
        <v>1</v>
      </c>
      <c r="AB10" s="20"/>
      <c r="AC10" s="20"/>
      <c r="AD10" s="20">
        <f t="shared" si="0"/>
        <v>7.7</v>
      </c>
      <c r="AE10" s="30">
        <v>3.3333333000000001</v>
      </c>
      <c r="AF10">
        <f t="shared" si="1"/>
        <v>100</v>
      </c>
      <c r="AG10" s="30">
        <f t="shared" si="2"/>
        <v>333.33332999999999</v>
      </c>
      <c r="AH10" s="31">
        <f t="shared" si="3"/>
        <v>43.290042857142858</v>
      </c>
      <c r="AI10" s="31">
        <f t="shared" si="4"/>
        <v>56.709957142857142</v>
      </c>
      <c r="AJ10" s="20">
        <v>1</v>
      </c>
      <c r="AK10" s="20">
        <v>9</v>
      </c>
      <c r="AL10" s="23">
        <v>44028</v>
      </c>
      <c r="AM10" s="20"/>
      <c r="AN10" s="20">
        <v>0.27579530644106498</v>
      </c>
      <c r="AO10" s="20">
        <v>1.10151465574381</v>
      </c>
    </row>
    <row r="11" spans="1:41" x14ac:dyDescent="0.2">
      <c r="A11" s="20" t="s">
        <v>582</v>
      </c>
      <c r="B11" s="21">
        <v>262126127</v>
      </c>
      <c r="C11" s="20">
        <v>2015</v>
      </c>
      <c r="D11" s="20">
        <v>140</v>
      </c>
      <c r="E11" s="20" t="s">
        <v>23</v>
      </c>
      <c r="F11" s="20"/>
      <c r="G11" s="20">
        <v>5</v>
      </c>
      <c r="H11" s="20" t="s">
        <v>68</v>
      </c>
      <c r="I11" s="20">
        <v>1</v>
      </c>
      <c r="J11" s="20">
        <v>1</v>
      </c>
      <c r="K11" s="20">
        <v>0</v>
      </c>
      <c r="L11" s="20">
        <v>0</v>
      </c>
      <c r="M11" s="20"/>
      <c r="N11" s="20" t="s">
        <v>1342</v>
      </c>
      <c r="O11" s="20"/>
      <c r="P11" s="24">
        <v>43887</v>
      </c>
      <c r="Q11" s="20"/>
      <c r="R11" s="20">
        <v>20.9</v>
      </c>
      <c r="S11" s="20">
        <v>2.0299999999999998</v>
      </c>
      <c r="T11" s="20">
        <v>1.38</v>
      </c>
      <c r="U11" s="20" t="s">
        <v>1347</v>
      </c>
      <c r="V11" s="22" t="s">
        <v>1346</v>
      </c>
      <c r="W11" s="27"/>
      <c r="X11" s="20"/>
      <c r="Y11" s="20"/>
      <c r="Z11" s="20"/>
      <c r="AA11" s="20">
        <v>1</v>
      </c>
      <c r="AB11" s="20"/>
      <c r="AC11" s="20"/>
      <c r="AD11" s="20">
        <f t="shared" si="0"/>
        <v>20.9</v>
      </c>
      <c r="AE11" s="30">
        <v>3.3333333000000001</v>
      </c>
      <c r="AF11">
        <f t="shared" si="1"/>
        <v>100</v>
      </c>
      <c r="AG11" s="30">
        <f t="shared" si="2"/>
        <v>333.33332999999999</v>
      </c>
      <c r="AH11" s="31">
        <f t="shared" si="3"/>
        <v>15.948963157894738</v>
      </c>
      <c r="AI11" s="31">
        <f t="shared" si="4"/>
        <v>84.051036842105262</v>
      </c>
      <c r="AJ11" s="20">
        <v>1</v>
      </c>
      <c r="AK11" s="20">
        <v>10</v>
      </c>
      <c r="AL11" s="23">
        <v>44028</v>
      </c>
      <c r="AM11" s="20"/>
      <c r="AN11" s="20">
        <v>0.18762922712469801</v>
      </c>
      <c r="AO11" s="20">
        <v>1.08711680017336</v>
      </c>
    </row>
    <row r="12" spans="1:41" x14ac:dyDescent="0.2">
      <c r="A12" s="67" t="s">
        <v>583</v>
      </c>
      <c r="B12" s="72">
        <v>263113705</v>
      </c>
      <c r="C12" s="67">
        <v>2015</v>
      </c>
      <c r="D12" s="67">
        <v>140</v>
      </c>
      <c r="E12" s="67" t="s">
        <v>23</v>
      </c>
      <c r="G12" s="67">
        <v>5</v>
      </c>
      <c r="H12" s="67" t="s">
        <v>30</v>
      </c>
      <c r="I12" s="67">
        <v>1</v>
      </c>
      <c r="J12" s="67">
        <v>1</v>
      </c>
      <c r="K12" s="67">
        <v>0</v>
      </c>
      <c r="L12" s="67">
        <v>0</v>
      </c>
      <c r="N12" s="67" t="s">
        <v>1343</v>
      </c>
      <c r="O12" s="67" t="s">
        <v>571</v>
      </c>
      <c r="P12" s="68">
        <v>43890</v>
      </c>
      <c r="R12" s="67">
        <v>31.4</v>
      </c>
      <c r="S12" s="67">
        <v>1.76</v>
      </c>
      <c r="T12" s="67">
        <v>1.79</v>
      </c>
      <c r="U12" s="67" t="s">
        <v>1354</v>
      </c>
      <c r="AA12" s="67">
        <v>1</v>
      </c>
      <c r="AD12" s="67">
        <f t="shared" si="0"/>
        <v>31.4</v>
      </c>
      <c r="AE12" s="76">
        <v>3.3333333000000001</v>
      </c>
      <c r="AF12" s="74">
        <f t="shared" si="1"/>
        <v>200</v>
      </c>
      <c r="AG12" s="76">
        <f t="shared" si="2"/>
        <v>666.66665999999998</v>
      </c>
      <c r="AH12" s="70">
        <f t="shared" si="3"/>
        <v>21.231422292993631</v>
      </c>
      <c r="AI12" s="70">
        <f t="shared" si="4"/>
        <v>178.76857770700636</v>
      </c>
      <c r="AJ12" s="67">
        <v>1</v>
      </c>
      <c r="AK12" s="67">
        <v>11</v>
      </c>
      <c r="AL12" s="73">
        <v>44028</v>
      </c>
      <c r="AN12" s="20">
        <v>0.23571440785851</v>
      </c>
      <c r="AO12" s="20">
        <v>1.0564540539577401</v>
      </c>
    </row>
    <row r="13" spans="1:41" x14ac:dyDescent="0.2">
      <c r="A13" s="20" t="s">
        <v>584</v>
      </c>
      <c r="B13" s="21">
        <v>263113706</v>
      </c>
      <c r="C13" s="20">
        <v>2015</v>
      </c>
      <c r="D13" s="20">
        <v>140</v>
      </c>
      <c r="E13" s="20" t="s">
        <v>23</v>
      </c>
      <c r="F13" s="20"/>
      <c r="G13" s="20">
        <v>5</v>
      </c>
      <c r="H13" s="20" t="s">
        <v>95</v>
      </c>
      <c r="I13" s="20">
        <v>1</v>
      </c>
      <c r="J13" s="20">
        <v>1</v>
      </c>
      <c r="K13" s="20">
        <v>0</v>
      </c>
      <c r="L13" s="20">
        <v>0</v>
      </c>
      <c r="M13" s="20"/>
      <c r="N13" s="20" t="s">
        <v>1342</v>
      </c>
      <c r="O13" s="20"/>
      <c r="P13" s="24">
        <v>43887</v>
      </c>
      <c r="Q13" s="20"/>
      <c r="R13" s="20">
        <v>10.1</v>
      </c>
      <c r="S13" s="20">
        <v>2.0099999999999998</v>
      </c>
      <c r="T13" s="20">
        <v>0.96</v>
      </c>
      <c r="U13" s="20" t="s">
        <v>1347</v>
      </c>
      <c r="V13" s="22" t="s">
        <v>1346</v>
      </c>
      <c r="W13" s="27"/>
      <c r="X13" s="20"/>
      <c r="Y13" s="20"/>
      <c r="Z13" s="20"/>
      <c r="AA13" s="20">
        <v>1</v>
      </c>
      <c r="AB13" s="20"/>
      <c r="AC13" s="20"/>
      <c r="AD13" s="20">
        <f t="shared" si="0"/>
        <v>10.1</v>
      </c>
      <c r="AE13" s="30">
        <v>3.3333333000000001</v>
      </c>
      <c r="AF13">
        <f t="shared" si="1"/>
        <v>100</v>
      </c>
      <c r="AG13" s="30">
        <f t="shared" si="2"/>
        <v>333.33332999999999</v>
      </c>
      <c r="AH13" s="31">
        <f t="shared" si="3"/>
        <v>33.003300000000003</v>
      </c>
      <c r="AI13" s="31">
        <f t="shared" si="4"/>
        <v>66.996700000000004</v>
      </c>
      <c r="AJ13" s="20">
        <v>1</v>
      </c>
      <c r="AK13" s="20">
        <v>12</v>
      </c>
      <c r="AL13" s="23">
        <v>44028</v>
      </c>
      <c r="AM13" s="20"/>
      <c r="AN13" s="20">
        <v>0.21029074458383301</v>
      </c>
      <c r="AO13" s="20">
        <v>1.0744269517259499</v>
      </c>
    </row>
    <row r="14" spans="1:41" x14ac:dyDescent="0.2">
      <c r="A14" s="20" t="s">
        <v>585</v>
      </c>
      <c r="B14" s="21">
        <v>262125801</v>
      </c>
      <c r="C14" s="20">
        <v>2015</v>
      </c>
      <c r="D14" s="20">
        <v>140</v>
      </c>
      <c r="E14" s="20" t="s">
        <v>23</v>
      </c>
      <c r="F14" s="20"/>
      <c r="G14" s="20">
        <v>5</v>
      </c>
      <c r="H14" s="20" t="s">
        <v>77</v>
      </c>
      <c r="I14" s="20">
        <v>1</v>
      </c>
      <c r="J14" s="20">
        <v>1</v>
      </c>
      <c r="K14" s="20">
        <v>0</v>
      </c>
      <c r="L14" s="20">
        <v>0</v>
      </c>
      <c r="M14" s="20"/>
      <c r="N14" s="20" t="s">
        <v>1342</v>
      </c>
      <c r="O14" s="20"/>
      <c r="P14" s="27">
        <v>43886</v>
      </c>
      <c r="Q14" s="20"/>
      <c r="R14" s="29">
        <v>4.4000000000000004</v>
      </c>
      <c r="S14" s="30">
        <v>2.19</v>
      </c>
      <c r="T14" s="30">
        <v>0.46</v>
      </c>
      <c r="U14" s="20"/>
      <c r="V14" s="20" t="s">
        <v>1342</v>
      </c>
      <c r="W14" s="27"/>
      <c r="X14" s="20"/>
      <c r="Y14" s="20"/>
      <c r="Z14" s="20"/>
      <c r="AA14" s="20">
        <v>1</v>
      </c>
      <c r="AB14" s="20"/>
      <c r="AC14" s="20"/>
      <c r="AD14" s="20">
        <f t="shared" si="0"/>
        <v>4.4000000000000004</v>
      </c>
      <c r="AE14" s="30">
        <v>3.3333333000000001</v>
      </c>
      <c r="AF14">
        <f t="shared" si="1"/>
        <v>100</v>
      </c>
      <c r="AG14" s="30">
        <f t="shared" si="2"/>
        <v>333.33332999999999</v>
      </c>
      <c r="AH14" s="31">
        <f t="shared" si="3"/>
        <v>75.757574999999989</v>
      </c>
      <c r="AI14" s="31">
        <f t="shared" si="4"/>
        <v>24.242425000000011</v>
      </c>
      <c r="AJ14" s="20">
        <v>1</v>
      </c>
      <c r="AK14" s="20">
        <v>13</v>
      </c>
      <c r="AL14" s="23">
        <v>44028</v>
      </c>
      <c r="AM14" s="20"/>
      <c r="AN14" s="20">
        <v>0.97244344234708402</v>
      </c>
      <c r="AO14" s="20">
        <v>1.1666054602790401</v>
      </c>
    </row>
    <row r="15" spans="1:41" x14ac:dyDescent="0.2">
      <c r="A15" s="20" t="s">
        <v>586</v>
      </c>
      <c r="B15" s="21">
        <v>240151526</v>
      </c>
      <c r="C15" s="20">
        <v>2015</v>
      </c>
      <c r="D15" s="20">
        <v>140</v>
      </c>
      <c r="E15" s="20" t="s">
        <v>23</v>
      </c>
      <c r="F15" s="20"/>
      <c r="G15" s="20">
        <v>5</v>
      </c>
      <c r="H15" s="20" t="s">
        <v>82</v>
      </c>
      <c r="I15" s="20">
        <v>1</v>
      </c>
      <c r="J15" s="20">
        <v>1</v>
      </c>
      <c r="K15" s="20">
        <v>0</v>
      </c>
      <c r="L15" s="20">
        <v>0</v>
      </c>
      <c r="M15" s="20"/>
      <c r="N15" s="20" t="s">
        <v>1342</v>
      </c>
      <c r="O15" s="20"/>
      <c r="P15" s="27">
        <v>43886</v>
      </c>
      <c r="Q15" s="20"/>
      <c r="R15" s="29">
        <v>3.5</v>
      </c>
      <c r="S15" s="30">
        <v>3.3</v>
      </c>
      <c r="T15" s="30">
        <v>0.87</v>
      </c>
      <c r="U15" s="20"/>
      <c r="V15" s="20" t="s">
        <v>1342</v>
      </c>
      <c r="W15" s="27"/>
      <c r="X15" s="20"/>
      <c r="Y15" s="20"/>
      <c r="Z15" s="20"/>
      <c r="AA15" s="20">
        <v>1</v>
      </c>
      <c r="AB15" s="20"/>
      <c r="AC15" s="20"/>
      <c r="AD15" s="20">
        <f t="shared" si="0"/>
        <v>3.5</v>
      </c>
      <c r="AE15" s="30">
        <v>3.3333333000000001</v>
      </c>
      <c r="AF15">
        <f t="shared" si="1"/>
        <v>100</v>
      </c>
      <c r="AG15" s="30">
        <f t="shared" si="2"/>
        <v>333.33332999999999</v>
      </c>
      <c r="AH15" s="31">
        <f t="shared" si="3"/>
        <v>95.238094285714283</v>
      </c>
      <c r="AI15" s="31">
        <f t="shared" si="4"/>
        <v>4.7619057142857173</v>
      </c>
      <c r="AJ15" s="20">
        <v>1</v>
      </c>
      <c r="AK15" s="20">
        <v>14</v>
      </c>
      <c r="AL15" s="23">
        <v>44028</v>
      </c>
      <c r="AM15" s="20"/>
      <c r="AN15" s="20">
        <v>0.39038553969239098</v>
      </c>
      <c r="AO15" s="20">
        <v>1.1167885681980301</v>
      </c>
    </row>
    <row r="16" spans="1:41" x14ac:dyDescent="0.2">
      <c r="A16" s="20" t="s">
        <v>587</v>
      </c>
      <c r="B16" s="21">
        <v>263113709</v>
      </c>
      <c r="C16" s="20">
        <v>2015</v>
      </c>
      <c r="D16" s="20">
        <v>140</v>
      </c>
      <c r="E16" s="20" t="s">
        <v>23</v>
      </c>
      <c r="F16" s="20"/>
      <c r="G16" s="20">
        <v>5</v>
      </c>
      <c r="H16" s="20" t="s">
        <v>35</v>
      </c>
      <c r="I16" s="20">
        <v>1</v>
      </c>
      <c r="J16" s="20">
        <v>1</v>
      </c>
      <c r="K16" s="20">
        <v>0</v>
      </c>
      <c r="L16" s="20">
        <v>0</v>
      </c>
      <c r="M16" s="20"/>
      <c r="N16" s="20" t="s">
        <v>1342</v>
      </c>
      <c r="O16" s="20"/>
      <c r="P16" s="24">
        <v>43887</v>
      </c>
      <c r="Q16" s="20"/>
      <c r="R16" s="20">
        <v>4.5999999999999996</v>
      </c>
      <c r="S16" s="20">
        <v>3.5</v>
      </c>
      <c r="T16" s="20">
        <v>0.73</v>
      </c>
      <c r="U16" s="20" t="s">
        <v>1347</v>
      </c>
      <c r="V16" s="22" t="s">
        <v>1346</v>
      </c>
      <c r="W16" s="27"/>
      <c r="X16" s="20"/>
      <c r="Y16" s="20"/>
      <c r="Z16" s="20"/>
      <c r="AA16" s="20">
        <v>1</v>
      </c>
      <c r="AB16" s="20"/>
      <c r="AC16" s="20"/>
      <c r="AD16" s="20">
        <f t="shared" si="0"/>
        <v>4.5999999999999996</v>
      </c>
      <c r="AE16" s="30">
        <v>3.3333333000000001</v>
      </c>
      <c r="AF16">
        <f t="shared" si="1"/>
        <v>100</v>
      </c>
      <c r="AG16" s="30">
        <f t="shared" si="2"/>
        <v>333.33332999999999</v>
      </c>
      <c r="AH16" s="31">
        <f t="shared" si="3"/>
        <v>72.463767391304344</v>
      </c>
      <c r="AI16" s="31">
        <f t="shared" si="4"/>
        <v>27.536232608695656</v>
      </c>
      <c r="AJ16" s="20">
        <v>1</v>
      </c>
      <c r="AK16" s="20">
        <v>15</v>
      </c>
      <c r="AL16" s="23">
        <v>44028</v>
      </c>
      <c r="AM16" s="20"/>
      <c r="AN16" s="20">
        <v>9.2435197096379998E-2</v>
      </c>
      <c r="AO16" s="20">
        <v>1.1639224390346199</v>
      </c>
    </row>
    <row r="17" spans="1:41" x14ac:dyDescent="0.2">
      <c r="A17" s="20" t="s">
        <v>588</v>
      </c>
      <c r="B17" s="21">
        <v>262125706</v>
      </c>
      <c r="C17" s="20">
        <v>2015</v>
      </c>
      <c r="D17" s="20">
        <v>141</v>
      </c>
      <c r="E17" s="20" t="s">
        <v>23</v>
      </c>
      <c r="F17" s="20"/>
      <c r="G17" s="20">
        <v>5</v>
      </c>
      <c r="H17" s="20" t="s">
        <v>28</v>
      </c>
      <c r="I17" s="20">
        <v>1</v>
      </c>
      <c r="J17" s="20">
        <v>1</v>
      </c>
      <c r="K17" s="20">
        <v>0</v>
      </c>
      <c r="L17" s="20">
        <v>0</v>
      </c>
      <c r="M17" s="20"/>
      <c r="N17" s="20" t="s">
        <v>1342</v>
      </c>
      <c r="O17" s="20"/>
      <c r="P17" s="24">
        <v>43887</v>
      </c>
      <c r="Q17" s="20"/>
      <c r="R17" s="20">
        <v>6.4</v>
      </c>
      <c r="S17" s="20">
        <v>2.5499999999999998</v>
      </c>
      <c r="T17" s="20">
        <v>0.46</v>
      </c>
      <c r="U17" s="20" t="s">
        <v>1347</v>
      </c>
      <c r="V17" s="22" t="s">
        <v>1346</v>
      </c>
      <c r="W17" s="27"/>
      <c r="X17" s="20"/>
      <c r="Y17" s="20"/>
      <c r="Z17" s="20"/>
      <c r="AA17" s="20">
        <v>1</v>
      </c>
      <c r="AB17" s="20"/>
      <c r="AC17" s="20"/>
      <c r="AD17" s="20">
        <f t="shared" si="0"/>
        <v>6.4</v>
      </c>
      <c r="AE17" s="30">
        <v>3.3333333000000001</v>
      </c>
      <c r="AF17">
        <f t="shared" si="1"/>
        <v>100</v>
      </c>
      <c r="AG17" s="30">
        <f t="shared" si="2"/>
        <v>333.33332999999999</v>
      </c>
      <c r="AH17" s="31">
        <f t="shared" si="3"/>
        <v>52.083332812499997</v>
      </c>
      <c r="AI17" s="31">
        <f t="shared" si="4"/>
        <v>47.916667187500003</v>
      </c>
      <c r="AJ17" s="20">
        <v>1</v>
      </c>
      <c r="AK17" s="20">
        <v>16</v>
      </c>
      <c r="AL17" s="23">
        <v>44028</v>
      </c>
      <c r="AM17" s="20"/>
      <c r="AN17" s="20">
        <v>0.286293537523305</v>
      </c>
      <c r="AO17" s="20">
        <v>1.13726717841572</v>
      </c>
    </row>
    <row r="18" spans="1:41" x14ac:dyDescent="0.2">
      <c r="A18" s="20" t="s">
        <v>589</v>
      </c>
      <c r="B18" s="21">
        <v>240150273</v>
      </c>
      <c r="C18" s="20">
        <v>2015</v>
      </c>
      <c r="D18" s="20">
        <v>142</v>
      </c>
      <c r="E18" s="20" t="s">
        <v>23</v>
      </c>
      <c r="F18" s="20"/>
      <c r="G18" s="20">
        <v>5</v>
      </c>
      <c r="H18" s="20" t="s">
        <v>72</v>
      </c>
      <c r="I18" s="20">
        <v>1</v>
      </c>
      <c r="J18" s="20">
        <v>1</v>
      </c>
      <c r="K18" s="20">
        <v>0</v>
      </c>
      <c r="L18" s="20">
        <v>0</v>
      </c>
      <c r="M18" s="20"/>
      <c r="N18" s="20" t="s">
        <v>1342</v>
      </c>
      <c r="O18" s="20"/>
      <c r="P18" s="27">
        <v>43886</v>
      </c>
      <c r="Q18" s="20"/>
      <c r="R18" s="29">
        <v>7.3</v>
      </c>
      <c r="S18" s="30">
        <v>1.73</v>
      </c>
      <c r="T18" s="30">
        <v>1.25</v>
      </c>
      <c r="U18" s="20"/>
      <c r="V18" s="20" t="s">
        <v>1342</v>
      </c>
      <c r="W18" s="27"/>
      <c r="X18" s="20"/>
      <c r="Y18" s="20"/>
      <c r="Z18" s="20"/>
      <c r="AA18" s="20">
        <v>1</v>
      </c>
      <c r="AB18" s="20"/>
      <c r="AC18" s="20"/>
      <c r="AD18" s="20">
        <f t="shared" si="0"/>
        <v>7.3</v>
      </c>
      <c r="AE18" s="30">
        <v>3.3333333000000001</v>
      </c>
      <c r="AF18">
        <f t="shared" si="1"/>
        <v>100</v>
      </c>
      <c r="AG18" s="30">
        <f t="shared" si="2"/>
        <v>333.33332999999999</v>
      </c>
      <c r="AH18" s="31">
        <f t="shared" si="3"/>
        <v>45.662100000000002</v>
      </c>
      <c r="AI18" s="31">
        <f t="shared" si="4"/>
        <v>54.337899999999998</v>
      </c>
      <c r="AJ18" s="20">
        <v>1</v>
      </c>
      <c r="AK18" s="20">
        <v>17</v>
      </c>
      <c r="AL18" s="23">
        <v>44028</v>
      </c>
      <c r="AM18" s="20"/>
      <c r="AN18" s="20">
        <v>0.89354983592165105</v>
      </c>
      <c r="AO18" s="20">
        <v>1.1296272822957301</v>
      </c>
    </row>
    <row r="19" spans="1:41" x14ac:dyDescent="0.2">
      <c r="A19" s="20" t="s">
        <v>590</v>
      </c>
      <c r="B19" s="21">
        <v>263113716</v>
      </c>
      <c r="C19" s="20">
        <v>2015</v>
      </c>
      <c r="D19" s="20">
        <v>142</v>
      </c>
      <c r="E19" s="20" t="s">
        <v>23</v>
      </c>
      <c r="F19" s="20"/>
      <c r="G19" s="20">
        <v>5</v>
      </c>
      <c r="H19" s="20" t="s">
        <v>33</v>
      </c>
      <c r="I19" s="20">
        <v>1</v>
      </c>
      <c r="J19" s="20">
        <v>1</v>
      </c>
      <c r="K19" s="20">
        <v>0</v>
      </c>
      <c r="L19" s="20">
        <v>0</v>
      </c>
      <c r="M19" s="20"/>
      <c r="N19" s="20" t="s">
        <v>1342</v>
      </c>
      <c r="O19" s="20"/>
      <c r="P19" s="27">
        <v>43886</v>
      </c>
      <c r="Q19" s="20"/>
      <c r="R19" s="29">
        <v>20.3</v>
      </c>
      <c r="S19" s="30">
        <v>2.0099999999999998</v>
      </c>
      <c r="T19" s="30">
        <v>1.77</v>
      </c>
      <c r="U19" s="20"/>
      <c r="V19" s="20" t="s">
        <v>1342</v>
      </c>
      <c r="W19" s="27"/>
      <c r="X19" s="20"/>
      <c r="Y19" s="20"/>
      <c r="Z19" s="20"/>
      <c r="AA19" s="20">
        <v>1</v>
      </c>
      <c r="AB19" s="20"/>
      <c r="AC19" s="20"/>
      <c r="AD19" s="20">
        <f t="shared" si="0"/>
        <v>20.3</v>
      </c>
      <c r="AE19" s="30">
        <v>3.3333333000000001</v>
      </c>
      <c r="AF19">
        <f t="shared" si="1"/>
        <v>100</v>
      </c>
      <c r="AG19" s="30">
        <f t="shared" si="2"/>
        <v>333.33332999999999</v>
      </c>
      <c r="AH19" s="31">
        <f t="shared" si="3"/>
        <v>16.420361083743842</v>
      </c>
      <c r="AI19" s="31">
        <f t="shared" si="4"/>
        <v>83.579638916256158</v>
      </c>
      <c r="AJ19" s="20">
        <v>1</v>
      </c>
      <c r="AK19" s="20">
        <v>18</v>
      </c>
      <c r="AL19" s="23">
        <v>44028</v>
      </c>
      <c r="AM19" s="20"/>
      <c r="AN19" s="20">
        <v>0.156689603071057</v>
      </c>
      <c r="AO19" s="20">
        <v>1.09790089177246</v>
      </c>
    </row>
    <row r="20" spans="1:41" x14ac:dyDescent="0.2">
      <c r="A20" s="20" t="s">
        <v>591</v>
      </c>
      <c r="B20" s="21">
        <v>240150270</v>
      </c>
      <c r="C20" s="20">
        <v>2015</v>
      </c>
      <c r="D20" s="20">
        <v>142</v>
      </c>
      <c r="E20" s="20" t="s">
        <v>23</v>
      </c>
      <c r="F20" s="20"/>
      <c r="G20" s="20">
        <v>5</v>
      </c>
      <c r="H20" s="20" t="s">
        <v>80</v>
      </c>
      <c r="I20" s="20">
        <v>1</v>
      </c>
      <c r="J20" s="20">
        <v>1</v>
      </c>
      <c r="K20" s="20">
        <v>0</v>
      </c>
      <c r="L20" s="20">
        <v>0</v>
      </c>
      <c r="M20" s="20"/>
      <c r="N20" s="20" t="s">
        <v>1342</v>
      </c>
      <c r="O20" s="20"/>
      <c r="P20" s="24">
        <v>43887</v>
      </c>
      <c r="Q20" s="20"/>
      <c r="R20" s="20">
        <v>3</v>
      </c>
      <c r="S20" s="20">
        <v>-700</v>
      </c>
      <c r="T20" s="20">
        <v>0.37</v>
      </c>
      <c r="U20" s="20" t="s">
        <v>1347</v>
      </c>
      <c r="V20" s="20" t="s">
        <v>1346</v>
      </c>
      <c r="W20" s="27"/>
      <c r="X20" s="20"/>
      <c r="Y20" s="20"/>
      <c r="Z20" s="20"/>
      <c r="AA20" s="20">
        <v>1</v>
      </c>
      <c r="AB20" s="20"/>
      <c r="AC20" s="20"/>
      <c r="AD20" s="20">
        <f t="shared" si="0"/>
        <v>3</v>
      </c>
      <c r="AE20" s="30">
        <v>3.3333333000000001</v>
      </c>
      <c r="AF20">
        <f t="shared" si="1"/>
        <v>100</v>
      </c>
      <c r="AG20" s="30">
        <f t="shared" si="2"/>
        <v>333.33332999999999</v>
      </c>
      <c r="AH20" s="31">
        <f t="shared" si="3"/>
        <v>111.11111</v>
      </c>
      <c r="AI20" s="31">
        <f t="shared" si="4"/>
        <v>-11.111109999999996</v>
      </c>
      <c r="AJ20" s="20">
        <v>1</v>
      </c>
      <c r="AK20" s="20">
        <v>19</v>
      </c>
      <c r="AL20" s="23">
        <v>44028</v>
      </c>
      <c r="AM20" s="20"/>
      <c r="AN20" s="20">
        <v>0.20266278557390399</v>
      </c>
      <c r="AO20" s="20">
        <v>1.15788648611948</v>
      </c>
    </row>
    <row r="21" spans="1:41" x14ac:dyDescent="0.2">
      <c r="A21" s="20" t="s">
        <v>592</v>
      </c>
      <c r="B21" s="21">
        <v>263113715</v>
      </c>
      <c r="C21" s="20">
        <v>2015</v>
      </c>
      <c r="D21" s="20">
        <v>142</v>
      </c>
      <c r="E21" s="20" t="s">
        <v>23</v>
      </c>
      <c r="F21" s="20"/>
      <c r="G21" s="20">
        <v>5</v>
      </c>
      <c r="H21" s="20" t="s">
        <v>86</v>
      </c>
      <c r="I21" s="20">
        <v>1</v>
      </c>
      <c r="J21" s="20">
        <v>1</v>
      </c>
      <c r="K21" s="20">
        <v>0</v>
      </c>
      <c r="L21" s="20">
        <v>0</v>
      </c>
      <c r="M21" s="20"/>
      <c r="N21" s="20" t="s">
        <v>1342</v>
      </c>
      <c r="O21" s="20"/>
      <c r="P21" s="27">
        <v>43886</v>
      </c>
      <c r="Q21" s="20"/>
      <c r="R21" s="29">
        <v>48.3</v>
      </c>
      <c r="S21" s="30">
        <v>1.75</v>
      </c>
      <c r="T21" s="30">
        <v>1.95</v>
      </c>
      <c r="U21" s="20"/>
      <c r="V21" s="20" t="s">
        <v>1342</v>
      </c>
      <c r="W21" s="27"/>
      <c r="X21" s="20"/>
      <c r="Y21" s="20"/>
      <c r="Z21" s="20"/>
      <c r="AA21" s="20">
        <v>1</v>
      </c>
      <c r="AB21" s="20"/>
      <c r="AC21" s="20"/>
      <c r="AD21" s="20">
        <f t="shared" si="0"/>
        <v>48.3</v>
      </c>
      <c r="AE21" s="30">
        <v>3.3333333000000001</v>
      </c>
      <c r="AF21">
        <f t="shared" si="1"/>
        <v>200</v>
      </c>
      <c r="AG21" s="30">
        <f t="shared" si="2"/>
        <v>666.66665999999998</v>
      </c>
      <c r="AH21" s="31">
        <f t="shared" si="3"/>
        <v>13.802622360248447</v>
      </c>
      <c r="AI21" s="31">
        <f t="shared" si="4"/>
        <v>186.19737763975155</v>
      </c>
      <c r="AJ21" s="20">
        <v>1</v>
      </c>
      <c r="AK21" s="20">
        <v>20</v>
      </c>
      <c r="AL21" s="23">
        <v>44028</v>
      </c>
      <c r="AM21" s="20"/>
      <c r="AN21" s="20">
        <v>0.150919502019254</v>
      </c>
      <c r="AO21" s="20">
        <v>1.1122231134065199</v>
      </c>
    </row>
    <row r="22" spans="1:41" x14ac:dyDescent="0.2">
      <c r="A22" s="20" t="s">
        <v>593</v>
      </c>
      <c r="B22" s="21">
        <v>263113714</v>
      </c>
      <c r="C22" s="20">
        <v>2015</v>
      </c>
      <c r="D22" s="20">
        <v>142</v>
      </c>
      <c r="E22" s="20" t="s">
        <v>23</v>
      </c>
      <c r="F22" s="20"/>
      <c r="G22" s="20">
        <v>5</v>
      </c>
      <c r="H22" s="20" t="s">
        <v>87</v>
      </c>
      <c r="I22" s="20">
        <v>1</v>
      </c>
      <c r="J22" s="20">
        <v>1</v>
      </c>
      <c r="K22" s="20">
        <v>0</v>
      </c>
      <c r="L22" s="20">
        <v>0</v>
      </c>
      <c r="M22" s="20"/>
      <c r="N22" s="20" t="s">
        <v>1342</v>
      </c>
      <c r="O22" s="20"/>
      <c r="P22" s="24">
        <v>43887</v>
      </c>
      <c r="Q22" s="20"/>
      <c r="R22" s="20">
        <v>9.5</v>
      </c>
      <c r="S22" s="20">
        <v>2.59</v>
      </c>
      <c r="T22" s="20">
        <v>1.28</v>
      </c>
      <c r="U22" s="20" t="s">
        <v>1347</v>
      </c>
      <c r="V22" s="22" t="s">
        <v>1346</v>
      </c>
      <c r="W22" s="27"/>
      <c r="X22" s="20"/>
      <c r="Y22" s="20"/>
      <c r="Z22" s="20"/>
      <c r="AA22" s="20">
        <v>1</v>
      </c>
      <c r="AB22" s="20"/>
      <c r="AC22" s="20"/>
      <c r="AD22" s="20">
        <f t="shared" si="0"/>
        <v>9.5</v>
      </c>
      <c r="AE22" s="30">
        <v>3.3333333000000001</v>
      </c>
      <c r="AF22">
        <f t="shared" si="1"/>
        <v>100</v>
      </c>
      <c r="AG22" s="30">
        <f t="shared" si="2"/>
        <v>333.33332999999999</v>
      </c>
      <c r="AH22" s="31">
        <f t="shared" si="3"/>
        <v>35.087718947368423</v>
      </c>
      <c r="AI22" s="31">
        <f t="shared" si="4"/>
        <v>64.912281052631585</v>
      </c>
      <c r="AJ22" s="20">
        <v>1</v>
      </c>
      <c r="AK22" s="20">
        <v>21</v>
      </c>
      <c r="AL22" s="23">
        <v>44028</v>
      </c>
      <c r="AM22" s="20"/>
      <c r="AN22" s="20">
        <v>0.31281095424437999</v>
      </c>
      <c r="AO22" s="20">
        <v>1.0174548173661899</v>
      </c>
    </row>
    <row r="23" spans="1:41" x14ac:dyDescent="0.2">
      <c r="A23" s="20" t="s">
        <v>594</v>
      </c>
      <c r="B23" s="21">
        <v>263113718</v>
      </c>
      <c r="C23" s="20">
        <v>2015</v>
      </c>
      <c r="D23" s="20">
        <v>144</v>
      </c>
      <c r="E23" s="20" t="s">
        <v>23</v>
      </c>
      <c r="F23" s="20"/>
      <c r="G23" s="20">
        <v>5</v>
      </c>
      <c r="H23" s="20" t="s">
        <v>75</v>
      </c>
      <c r="I23" s="20">
        <v>1</v>
      </c>
      <c r="J23" s="20">
        <v>1</v>
      </c>
      <c r="K23" s="20">
        <v>0</v>
      </c>
      <c r="L23" s="20">
        <v>0</v>
      </c>
      <c r="M23" s="20"/>
      <c r="N23" s="20" t="s">
        <v>1342</v>
      </c>
      <c r="O23" s="20"/>
      <c r="P23" s="27">
        <v>43886</v>
      </c>
      <c r="Q23" s="20"/>
      <c r="R23" s="29">
        <v>27.9</v>
      </c>
      <c r="S23" s="30">
        <v>1.9</v>
      </c>
      <c r="T23" s="30">
        <v>1.7</v>
      </c>
      <c r="U23" s="20"/>
      <c r="V23" s="20" t="s">
        <v>1342</v>
      </c>
      <c r="W23" s="27"/>
      <c r="X23" s="20"/>
      <c r="Y23" s="20"/>
      <c r="Z23" s="20"/>
      <c r="AA23" s="20">
        <v>1</v>
      </c>
      <c r="AB23" s="20"/>
      <c r="AC23" s="20"/>
      <c r="AD23" s="20">
        <f t="shared" si="0"/>
        <v>27.9</v>
      </c>
      <c r="AE23" s="30">
        <v>3.3333333000000001</v>
      </c>
      <c r="AF23">
        <f t="shared" si="1"/>
        <v>200</v>
      </c>
      <c r="AG23" s="30">
        <f t="shared" si="2"/>
        <v>666.66665999999998</v>
      </c>
      <c r="AH23" s="31">
        <f t="shared" si="3"/>
        <v>23.894862365591397</v>
      </c>
      <c r="AI23" s="31">
        <f t="shared" si="4"/>
        <v>176.10513763440861</v>
      </c>
      <c r="AJ23" s="20">
        <v>1</v>
      </c>
      <c r="AK23" s="20">
        <v>22</v>
      </c>
      <c r="AL23" s="23">
        <v>44028</v>
      </c>
      <c r="AM23" s="20"/>
      <c r="AN23" s="20">
        <v>0.33347309895452099</v>
      </c>
      <c r="AO23" s="20">
        <v>1.0126001634666899</v>
      </c>
    </row>
    <row r="24" spans="1:41" x14ac:dyDescent="0.2">
      <c r="A24" s="20" t="s">
        <v>595</v>
      </c>
      <c r="B24" s="21">
        <v>240150278</v>
      </c>
      <c r="C24" s="20">
        <v>2015</v>
      </c>
      <c r="D24" s="20">
        <v>145</v>
      </c>
      <c r="E24" s="20" t="s">
        <v>23</v>
      </c>
      <c r="F24" s="20"/>
      <c r="G24" s="20">
        <v>5</v>
      </c>
      <c r="H24" s="20" t="s">
        <v>71</v>
      </c>
      <c r="I24" s="20">
        <v>1</v>
      </c>
      <c r="J24" s="20">
        <v>1</v>
      </c>
      <c r="K24" s="20">
        <v>0</v>
      </c>
      <c r="L24" s="20">
        <v>0</v>
      </c>
      <c r="M24" s="20"/>
      <c r="N24" s="20" t="s">
        <v>1342</v>
      </c>
      <c r="O24" s="20"/>
      <c r="P24" s="24">
        <v>43887</v>
      </c>
      <c r="Q24" s="20"/>
      <c r="R24" s="20">
        <v>12</v>
      </c>
      <c r="S24" s="20">
        <v>2.68</v>
      </c>
      <c r="T24" s="20">
        <v>0.79</v>
      </c>
      <c r="U24" s="20" t="s">
        <v>1347</v>
      </c>
      <c r="V24" s="20" t="s">
        <v>1346</v>
      </c>
      <c r="W24" s="27"/>
      <c r="X24" s="20"/>
      <c r="Y24" s="20"/>
      <c r="Z24" s="20"/>
      <c r="AA24" s="20">
        <v>1</v>
      </c>
      <c r="AB24" s="20"/>
      <c r="AC24" s="20"/>
      <c r="AD24" s="20">
        <f t="shared" si="0"/>
        <v>12</v>
      </c>
      <c r="AE24" s="30">
        <v>3.3333333000000001</v>
      </c>
      <c r="AF24">
        <f t="shared" si="1"/>
        <v>100</v>
      </c>
      <c r="AG24" s="30">
        <f t="shared" si="2"/>
        <v>333.33332999999999</v>
      </c>
      <c r="AH24" s="31">
        <f t="shared" si="3"/>
        <v>27.777777499999999</v>
      </c>
      <c r="AI24" s="31">
        <f t="shared" si="4"/>
        <v>72.222222500000001</v>
      </c>
      <c r="AJ24" s="20">
        <v>1</v>
      </c>
      <c r="AK24" s="20">
        <v>23</v>
      </c>
      <c r="AL24" s="23">
        <v>44028</v>
      </c>
      <c r="AM24" s="20"/>
      <c r="AN24" s="20">
        <v>0.16858190432283901</v>
      </c>
      <c r="AO24" s="20">
        <v>1.0563438790016</v>
      </c>
    </row>
    <row r="25" spans="1:41" x14ac:dyDescent="0.2">
      <c r="A25" s="20" t="s">
        <v>596</v>
      </c>
      <c r="B25" s="21">
        <v>263113720</v>
      </c>
      <c r="C25" s="20">
        <v>2015</v>
      </c>
      <c r="D25" s="20">
        <v>145</v>
      </c>
      <c r="E25" s="20" t="s">
        <v>23</v>
      </c>
      <c r="F25" s="20"/>
      <c r="G25" s="20">
        <v>5</v>
      </c>
      <c r="H25" s="20" t="s">
        <v>83</v>
      </c>
      <c r="I25" s="20">
        <v>1</v>
      </c>
      <c r="J25" s="20">
        <v>1</v>
      </c>
      <c r="K25" s="20">
        <v>0</v>
      </c>
      <c r="L25" s="20">
        <v>0</v>
      </c>
      <c r="M25" s="20"/>
      <c r="N25" s="20" t="s">
        <v>1342</v>
      </c>
      <c r="O25" s="20"/>
      <c r="P25" s="27">
        <v>43886</v>
      </c>
      <c r="Q25" s="20"/>
      <c r="R25" s="29">
        <v>18.3</v>
      </c>
      <c r="S25" s="30">
        <v>1.89</v>
      </c>
      <c r="T25" s="30">
        <v>1.6</v>
      </c>
      <c r="U25" s="20"/>
      <c r="V25" s="20" t="s">
        <v>1342</v>
      </c>
      <c r="W25" s="27"/>
      <c r="X25" s="20"/>
      <c r="Y25" s="20"/>
      <c r="Z25" s="20"/>
      <c r="AA25" s="20">
        <v>1</v>
      </c>
      <c r="AB25" s="20"/>
      <c r="AC25" s="20"/>
      <c r="AD25" s="20">
        <f t="shared" si="0"/>
        <v>18.3</v>
      </c>
      <c r="AE25" s="30">
        <v>3.3333333000000001</v>
      </c>
      <c r="AF25">
        <f t="shared" si="1"/>
        <v>100</v>
      </c>
      <c r="AG25" s="30">
        <f t="shared" si="2"/>
        <v>333.33332999999999</v>
      </c>
      <c r="AH25" s="31">
        <f t="shared" si="3"/>
        <v>18.21493606557377</v>
      </c>
      <c r="AI25" s="31">
        <f t="shared" si="4"/>
        <v>81.785063934426233</v>
      </c>
      <c r="AJ25" s="20">
        <v>1</v>
      </c>
      <c r="AK25" s="20">
        <v>24</v>
      </c>
      <c r="AL25" s="23">
        <v>44028</v>
      </c>
      <c r="AM25" s="20"/>
      <c r="AN25" s="20">
        <v>0.20499595390216399</v>
      </c>
      <c r="AO25" s="20">
        <v>1.0289135638589999</v>
      </c>
    </row>
    <row r="26" spans="1:41" x14ac:dyDescent="0.2">
      <c r="A26" s="20" t="s">
        <v>597</v>
      </c>
      <c r="B26" s="21">
        <v>263113722</v>
      </c>
      <c r="C26" s="20">
        <v>2015</v>
      </c>
      <c r="D26" s="20">
        <v>145</v>
      </c>
      <c r="E26" s="20" t="s">
        <v>23</v>
      </c>
      <c r="F26" s="20"/>
      <c r="G26" s="20">
        <v>5</v>
      </c>
      <c r="H26" s="20" t="s">
        <v>101</v>
      </c>
      <c r="I26" s="20">
        <v>1</v>
      </c>
      <c r="J26" s="20">
        <v>1</v>
      </c>
      <c r="K26" s="20">
        <v>0</v>
      </c>
      <c r="L26" s="20">
        <v>0</v>
      </c>
      <c r="M26" s="20"/>
      <c r="N26" s="20" t="s">
        <v>1342</v>
      </c>
      <c r="O26" s="20"/>
      <c r="P26" s="27">
        <v>43886</v>
      </c>
      <c r="Q26" s="20"/>
      <c r="R26" s="29">
        <v>5.8</v>
      </c>
      <c r="S26" s="30">
        <v>1.71</v>
      </c>
      <c r="T26" s="30">
        <v>0.61</v>
      </c>
      <c r="U26" s="20"/>
      <c r="V26" s="20" t="s">
        <v>1342</v>
      </c>
      <c r="W26" s="27"/>
      <c r="X26" s="20"/>
      <c r="Y26" s="20"/>
      <c r="Z26" s="20"/>
      <c r="AA26" s="20">
        <v>1</v>
      </c>
      <c r="AB26" s="20"/>
      <c r="AC26" s="20"/>
      <c r="AD26" s="20">
        <f t="shared" si="0"/>
        <v>5.8</v>
      </c>
      <c r="AE26" s="30">
        <v>3.3333333000000001</v>
      </c>
      <c r="AF26">
        <f t="shared" si="1"/>
        <v>100</v>
      </c>
      <c r="AG26" s="30">
        <f t="shared" si="2"/>
        <v>333.33332999999999</v>
      </c>
      <c r="AH26" s="31">
        <f t="shared" si="3"/>
        <v>57.471263793103446</v>
      </c>
      <c r="AI26" s="31">
        <f t="shared" si="4"/>
        <v>42.528736206896554</v>
      </c>
      <c r="AJ26" s="20">
        <v>1</v>
      </c>
      <c r="AK26" s="20">
        <v>25</v>
      </c>
      <c r="AL26" s="23">
        <v>44028</v>
      </c>
      <c r="AM26" s="20"/>
      <c r="AN26" s="20">
        <v>5.7027140342271E-2</v>
      </c>
      <c r="AO26" s="20">
        <v>1.10006642663577</v>
      </c>
    </row>
    <row r="27" spans="1:41" x14ac:dyDescent="0.2">
      <c r="A27" s="67" t="s">
        <v>598</v>
      </c>
      <c r="B27" s="72">
        <v>222154848</v>
      </c>
      <c r="C27" s="67">
        <v>2015</v>
      </c>
      <c r="D27" s="67">
        <v>155</v>
      </c>
      <c r="E27" s="67" t="s">
        <v>23</v>
      </c>
      <c r="G27" s="67">
        <v>5</v>
      </c>
      <c r="H27" s="67" t="s">
        <v>37</v>
      </c>
      <c r="I27" s="67">
        <v>1</v>
      </c>
      <c r="J27" s="67">
        <v>1</v>
      </c>
      <c r="K27" s="67">
        <v>0</v>
      </c>
      <c r="L27" s="67">
        <v>0</v>
      </c>
      <c r="N27" s="67" t="s">
        <v>1343</v>
      </c>
      <c r="P27" s="68">
        <v>43890</v>
      </c>
      <c r="R27" s="67">
        <v>3.3</v>
      </c>
      <c r="S27" s="67">
        <v>1.86</v>
      </c>
      <c r="T27" s="67">
        <v>0.49</v>
      </c>
      <c r="W27" s="69">
        <v>43905</v>
      </c>
      <c r="X27" s="67">
        <v>16.3</v>
      </c>
      <c r="Y27" s="67">
        <v>1.93</v>
      </c>
      <c r="Z27" s="67">
        <v>0.93</v>
      </c>
      <c r="AA27" s="67">
        <v>2</v>
      </c>
      <c r="AB27" s="67" t="b">
        <f>R27&gt;X27</f>
        <v>0</v>
      </c>
      <c r="AC27" s="67" t="b">
        <f>T27&gt;Z27</f>
        <v>0</v>
      </c>
      <c r="AD27" s="67">
        <f t="shared" si="0"/>
        <v>16.3</v>
      </c>
      <c r="AE27" s="76">
        <v>3.3333333000000001</v>
      </c>
      <c r="AF27" s="74">
        <f t="shared" si="1"/>
        <v>100</v>
      </c>
      <c r="AG27" s="76">
        <f t="shared" si="2"/>
        <v>333.33332999999999</v>
      </c>
      <c r="AH27" s="70">
        <f t="shared" si="3"/>
        <v>20.44989754601227</v>
      </c>
      <c r="AI27" s="70">
        <f t="shared" si="4"/>
        <v>79.550102453987733</v>
      </c>
      <c r="AJ27" s="67">
        <v>1</v>
      </c>
      <c r="AK27" s="67">
        <v>26</v>
      </c>
      <c r="AL27" s="73">
        <v>44028</v>
      </c>
      <c r="AN27" s="20">
        <v>0.14687679823159899</v>
      </c>
      <c r="AO27" s="20">
        <v>1.0901260025637101</v>
      </c>
    </row>
    <row r="28" spans="1:41" x14ac:dyDescent="0.2">
      <c r="A28" s="67" t="s">
        <v>599</v>
      </c>
      <c r="B28" s="72">
        <v>263114002</v>
      </c>
      <c r="C28" s="67">
        <v>2015</v>
      </c>
      <c r="D28" s="67">
        <v>168</v>
      </c>
      <c r="E28" s="67" t="s">
        <v>23</v>
      </c>
      <c r="G28" s="67">
        <v>5</v>
      </c>
      <c r="H28" s="67" t="s">
        <v>26</v>
      </c>
      <c r="I28" s="67">
        <v>1</v>
      </c>
      <c r="J28" s="67">
        <v>1</v>
      </c>
      <c r="K28" s="67">
        <v>0</v>
      </c>
      <c r="L28" s="67">
        <v>0</v>
      </c>
      <c r="N28" s="67" t="s">
        <v>1343</v>
      </c>
      <c r="P28" s="68">
        <v>43890</v>
      </c>
      <c r="R28" s="67">
        <v>5.6</v>
      </c>
      <c r="S28" s="67">
        <v>1.86</v>
      </c>
      <c r="T28" s="67">
        <v>0.59</v>
      </c>
      <c r="W28" s="69">
        <v>43905</v>
      </c>
      <c r="X28" s="67">
        <v>14.3</v>
      </c>
      <c r="Y28" s="67">
        <v>1.53</v>
      </c>
      <c r="Z28" s="67">
        <v>0.73</v>
      </c>
      <c r="AA28" s="67">
        <v>2</v>
      </c>
      <c r="AB28" s="67" t="b">
        <f>R28&gt;X28</f>
        <v>0</v>
      </c>
      <c r="AC28" s="67" t="b">
        <f>T28&gt;Z28</f>
        <v>0</v>
      </c>
      <c r="AD28" s="67">
        <f t="shared" si="0"/>
        <v>14.3</v>
      </c>
      <c r="AE28" s="76">
        <v>3.3333333000000001</v>
      </c>
      <c r="AF28" s="74">
        <f t="shared" si="1"/>
        <v>100</v>
      </c>
      <c r="AG28" s="76">
        <f t="shared" si="2"/>
        <v>333.33332999999999</v>
      </c>
      <c r="AH28" s="70">
        <f t="shared" si="3"/>
        <v>23.310023076923073</v>
      </c>
      <c r="AI28" s="70">
        <f t="shared" si="4"/>
        <v>76.689976923076927</v>
      </c>
      <c r="AJ28" s="67">
        <v>1</v>
      </c>
      <c r="AK28" s="67">
        <v>27</v>
      </c>
      <c r="AL28" s="73">
        <v>44028</v>
      </c>
      <c r="AN28" s="20">
        <v>0.219500247256355</v>
      </c>
      <c r="AO28" s="20">
        <v>1.17012113497477</v>
      </c>
    </row>
    <row r="29" spans="1:41" x14ac:dyDescent="0.2">
      <c r="A29" s="20" t="s">
        <v>600</v>
      </c>
      <c r="B29" s="21">
        <v>263113903</v>
      </c>
      <c r="C29" s="20">
        <v>2015</v>
      </c>
      <c r="D29" s="20">
        <v>176</v>
      </c>
      <c r="E29" s="20" t="s">
        <v>23</v>
      </c>
      <c r="F29" s="20"/>
      <c r="G29" s="20">
        <v>5</v>
      </c>
      <c r="H29" s="20" t="s">
        <v>96</v>
      </c>
      <c r="I29" s="20">
        <v>1</v>
      </c>
      <c r="J29" s="20">
        <v>1</v>
      </c>
      <c r="K29" s="20">
        <v>0</v>
      </c>
      <c r="L29" s="20">
        <v>0</v>
      </c>
      <c r="M29" s="20"/>
      <c r="N29" s="20" t="s">
        <v>1342</v>
      </c>
      <c r="O29" s="20"/>
      <c r="P29" s="27">
        <v>43886</v>
      </c>
      <c r="Q29" s="20"/>
      <c r="R29" s="29">
        <v>6.1</v>
      </c>
      <c r="S29" s="30">
        <v>2.04</v>
      </c>
      <c r="T29" s="30">
        <v>0.83</v>
      </c>
      <c r="U29" s="20"/>
      <c r="V29" s="20" t="s">
        <v>1342</v>
      </c>
      <c r="W29" s="27"/>
      <c r="X29" s="20"/>
      <c r="Y29" s="20"/>
      <c r="Z29" s="20"/>
      <c r="AA29" s="20">
        <v>1</v>
      </c>
      <c r="AB29" s="20"/>
      <c r="AC29" s="20"/>
      <c r="AD29" s="20">
        <f t="shared" si="0"/>
        <v>6.1</v>
      </c>
      <c r="AE29" s="30">
        <v>3.3333333000000001</v>
      </c>
      <c r="AF29">
        <f t="shared" si="1"/>
        <v>100</v>
      </c>
      <c r="AG29" s="30">
        <f t="shared" si="2"/>
        <v>333.33332999999999</v>
      </c>
      <c r="AH29" s="31">
        <f t="shared" si="3"/>
        <v>54.644808196721314</v>
      </c>
      <c r="AI29" s="31">
        <f t="shared" si="4"/>
        <v>45.355191803278686</v>
      </c>
      <c r="AJ29" s="20">
        <v>1</v>
      </c>
      <c r="AK29" s="20">
        <v>28</v>
      </c>
      <c r="AL29" s="23">
        <v>44028</v>
      </c>
      <c r="AM29" s="20"/>
      <c r="AN29" s="20">
        <v>0.15221042726359299</v>
      </c>
      <c r="AO29" s="20">
        <v>1.1158210732923199</v>
      </c>
    </row>
    <row r="30" spans="1:41" x14ac:dyDescent="0.2">
      <c r="A30" s="20" t="s">
        <v>601</v>
      </c>
      <c r="B30" s="21">
        <v>263113709</v>
      </c>
      <c r="C30" s="20">
        <v>2016</v>
      </c>
      <c r="D30" s="20">
        <v>139</v>
      </c>
      <c r="E30" s="20" t="s">
        <v>23</v>
      </c>
      <c r="F30" s="20"/>
      <c r="G30" s="20">
        <v>6</v>
      </c>
      <c r="H30" s="20" t="s">
        <v>42</v>
      </c>
      <c r="I30" s="20">
        <v>1</v>
      </c>
      <c r="J30" s="20">
        <v>1</v>
      </c>
      <c r="K30" s="20">
        <v>0</v>
      </c>
      <c r="L30" s="20">
        <v>0</v>
      </c>
      <c r="M30" s="20"/>
      <c r="N30" s="20" t="s">
        <v>1342</v>
      </c>
      <c r="O30" s="20"/>
      <c r="P30" s="24">
        <v>43887</v>
      </c>
      <c r="Q30" s="20"/>
      <c r="R30" s="20">
        <v>27.2</v>
      </c>
      <c r="S30" s="20">
        <v>2.08</v>
      </c>
      <c r="T30" s="20">
        <v>1.91</v>
      </c>
      <c r="U30" s="20" t="s">
        <v>1347</v>
      </c>
      <c r="V30" s="22" t="s">
        <v>1346</v>
      </c>
      <c r="W30" s="27"/>
      <c r="X30" s="20"/>
      <c r="Y30" s="20"/>
      <c r="Z30" s="20"/>
      <c r="AA30" s="20">
        <v>1</v>
      </c>
      <c r="AB30" s="20"/>
      <c r="AC30" s="20"/>
      <c r="AD30" s="20">
        <f t="shared" si="0"/>
        <v>27.2</v>
      </c>
      <c r="AE30" s="30">
        <v>3.3333333000000001</v>
      </c>
      <c r="AF30">
        <f t="shared" si="1"/>
        <v>200</v>
      </c>
      <c r="AG30" s="30">
        <f t="shared" si="2"/>
        <v>666.66665999999998</v>
      </c>
      <c r="AH30" s="31">
        <f t="shared" si="3"/>
        <v>24.50980367647059</v>
      </c>
      <c r="AI30" s="31">
        <f t="shared" si="4"/>
        <v>175.4901963235294</v>
      </c>
      <c r="AJ30" s="20">
        <v>1</v>
      </c>
      <c r="AK30" s="20">
        <v>29</v>
      </c>
      <c r="AL30" s="23">
        <v>44028</v>
      </c>
      <c r="AM30" s="20"/>
      <c r="AN30" s="20">
        <v>0.25559711546680902</v>
      </c>
      <c r="AO30" s="20">
        <v>1.0438095316618099</v>
      </c>
    </row>
    <row r="31" spans="1:41" x14ac:dyDescent="0.2">
      <c r="A31" s="20" t="s">
        <v>602</v>
      </c>
      <c r="B31" s="21">
        <v>263113734</v>
      </c>
      <c r="C31" s="20">
        <v>2016</v>
      </c>
      <c r="D31" s="20">
        <v>141</v>
      </c>
      <c r="E31" s="20" t="s">
        <v>23</v>
      </c>
      <c r="F31" s="20"/>
      <c r="G31" s="20">
        <v>6</v>
      </c>
      <c r="H31" s="20" t="s">
        <v>90</v>
      </c>
      <c r="I31" s="20">
        <v>1</v>
      </c>
      <c r="J31" s="20">
        <v>1</v>
      </c>
      <c r="K31" s="20">
        <v>0</v>
      </c>
      <c r="L31" s="20">
        <v>0</v>
      </c>
      <c r="M31" s="20"/>
      <c r="N31" s="20" t="s">
        <v>1342</v>
      </c>
      <c r="O31" s="20"/>
      <c r="P31" s="27">
        <v>43886</v>
      </c>
      <c r="Q31" s="20"/>
      <c r="R31" s="29">
        <v>4.5999999999999996</v>
      </c>
      <c r="S31" s="30">
        <v>3.64</v>
      </c>
      <c r="T31" s="30">
        <v>1.06</v>
      </c>
      <c r="U31" s="20"/>
      <c r="V31" s="20" t="s">
        <v>1342</v>
      </c>
      <c r="W31" s="27"/>
      <c r="X31" s="20"/>
      <c r="Y31" s="20"/>
      <c r="Z31" s="20"/>
      <c r="AA31" s="20">
        <v>1</v>
      </c>
      <c r="AB31" s="20"/>
      <c r="AC31" s="20"/>
      <c r="AD31" s="20">
        <f t="shared" si="0"/>
        <v>4.5999999999999996</v>
      </c>
      <c r="AE31" s="30">
        <v>3.3333333000000001</v>
      </c>
      <c r="AF31">
        <f t="shared" si="1"/>
        <v>100</v>
      </c>
      <c r="AG31" s="30">
        <f t="shared" si="2"/>
        <v>333.33332999999999</v>
      </c>
      <c r="AH31" s="31">
        <f t="shared" si="3"/>
        <v>72.463767391304344</v>
      </c>
      <c r="AI31" s="31">
        <f t="shared" si="4"/>
        <v>27.536232608695656</v>
      </c>
      <c r="AJ31" s="20">
        <v>1</v>
      </c>
      <c r="AK31" s="20">
        <v>30</v>
      </c>
      <c r="AL31" s="23">
        <v>44028</v>
      </c>
      <c r="AM31" s="20"/>
      <c r="AN31" s="20">
        <v>0.201398812224202</v>
      </c>
      <c r="AO31" s="20">
        <v>1.09960352091105</v>
      </c>
    </row>
    <row r="32" spans="1:41" x14ac:dyDescent="0.2">
      <c r="A32" s="20" t="s">
        <v>603</v>
      </c>
      <c r="B32" s="21">
        <v>263113706</v>
      </c>
      <c r="C32" s="20">
        <v>2016</v>
      </c>
      <c r="D32" s="20">
        <v>141</v>
      </c>
      <c r="E32" s="20" t="s">
        <v>23</v>
      </c>
      <c r="F32" s="20"/>
      <c r="G32" s="20">
        <v>6</v>
      </c>
      <c r="H32" s="20" t="s">
        <v>101</v>
      </c>
      <c r="I32" s="20">
        <v>1</v>
      </c>
      <c r="J32" s="20">
        <v>1</v>
      </c>
      <c r="K32" s="20">
        <v>0</v>
      </c>
      <c r="L32" s="20">
        <v>0</v>
      </c>
      <c r="M32" s="20"/>
      <c r="N32" s="20" t="s">
        <v>1342</v>
      </c>
      <c r="O32" s="20"/>
      <c r="P32" s="24">
        <v>43887</v>
      </c>
      <c r="Q32" s="20"/>
      <c r="R32" s="20">
        <v>21.6</v>
      </c>
      <c r="S32" s="20">
        <v>2.15</v>
      </c>
      <c r="T32" s="20">
        <v>1.22</v>
      </c>
      <c r="U32" s="20" t="s">
        <v>1347</v>
      </c>
      <c r="V32" s="22" t="s">
        <v>1346</v>
      </c>
      <c r="W32" s="27"/>
      <c r="X32" s="20"/>
      <c r="Y32" s="20"/>
      <c r="Z32" s="20"/>
      <c r="AA32" s="20">
        <v>1</v>
      </c>
      <c r="AB32" s="20"/>
      <c r="AC32" s="20"/>
      <c r="AD32" s="20">
        <f t="shared" si="0"/>
        <v>21.6</v>
      </c>
      <c r="AE32" s="30">
        <v>3.3333333000000001</v>
      </c>
      <c r="AF32">
        <f t="shared" si="1"/>
        <v>100</v>
      </c>
      <c r="AG32" s="30">
        <f t="shared" si="2"/>
        <v>333.33332999999999</v>
      </c>
      <c r="AH32" s="31">
        <f t="shared" si="3"/>
        <v>15.43209861111111</v>
      </c>
      <c r="AI32" s="31">
        <f t="shared" si="4"/>
        <v>84.567901388888885</v>
      </c>
      <c r="AJ32" s="20">
        <v>1</v>
      </c>
      <c r="AK32" s="20">
        <v>31</v>
      </c>
      <c r="AL32" s="23">
        <v>44028</v>
      </c>
      <c r="AM32" s="20"/>
      <c r="AN32" s="20">
        <v>0.240316659639115</v>
      </c>
      <c r="AO32" s="20">
        <v>1.05501880421747</v>
      </c>
    </row>
    <row r="33" spans="1:41" x14ac:dyDescent="0.2">
      <c r="A33" s="20" t="s">
        <v>604</v>
      </c>
      <c r="B33" s="21">
        <v>263113714</v>
      </c>
      <c r="C33" s="20">
        <v>2016</v>
      </c>
      <c r="D33" s="20">
        <v>141</v>
      </c>
      <c r="E33" s="20" t="s">
        <v>23</v>
      </c>
      <c r="F33" s="20"/>
      <c r="G33" s="20">
        <v>6</v>
      </c>
      <c r="H33" s="20" t="s">
        <v>43</v>
      </c>
      <c r="I33" s="20">
        <v>1</v>
      </c>
      <c r="J33" s="20">
        <v>1</v>
      </c>
      <c r="K33" s="20">
        <v>0</v>
      </c>
      <c r="L33" s="20">
        <v>0</v>
      </c>
      <c r="M33" s="20"/>
      <c r="N33" s="20" t="s">
        <v>1342</v>
      </c>
      <c r="O33" s="20"/>
      <c r="P33" s="24">
        <v>43887</v>
      </c>
      <c r="Q33" s="20"/>
      <c r="R33" s="20">
        <v>31.2</v>
      </c>
      <c r="S33" s="20">
        <v>1.97</v>
      </c>
      <c r="T33" s="20">
        <v>1.44</v>
      </c>
      <c r="U33" s="20" t="s">
        <v>1347</v>
      </c>
      <c r="V33" s="22" t="s">
        <v>1346</v>
      </c>
      <c r="W33" s="27"/>
      <c r="X33" s="20"/>
      <c r="Y33" s="20"/>
      <c r="Z33" s="20"/>
      <c r="AA33" s="20">
        <v>1</v>
      </c>
      <c r="AB33" s="20"/>
      <c r="AC33" s="20"/>
      <c r="AD33" s="20">
        <f t="shared" si="0"/>
        <v>31.2</v>
      </c>
      <c r="AE33" s="30">
        <v>3.3333333000000001</v>
      </c>
      <c r="AF33">
        <f t="shared" si="1"/>
        <v>200</v>
      </c>
      <c r="AG33" s="30">
        <f t="shared" si="2"/>
        <v>666.66665999999998</v>
      </c>
      <c r="AH33" s="31">
        <f t="shared" si="3"/>
        <v>21.367521153846155</v>
      </c>
      <c r="AI33" s="31">
        <f t="shared" si="4"/>
        <v>178.63247884615384</v>
      </c>
      <c r="AJ33" s="20">
        <v>1</v>
      </c>
      <c r="AK33" s="20">
        <v>32</v>
      </c>
      <c r="AL33" s="23">
        <v>44028</v>
      </c>
      <c r="AM33" s="20"/>
      <c r="AN33" s="20">
        <v>0.28128786694875901</v>
      </c>
      <c r="AO33" s="20">
        <v>1.03469297518286</v>
      </c>
    </row>
    <row r="34" spans="1:41" x14ac:dyDescent="0.2">
      <c r="A34" s="20" t="s">
        <v>605</v>
      </c>
      <c r="B34" s="21">
        <v>263113718</v>
      </c>
      <c r="C34" s="20">
        <v>2016</v>
      </c>
      <c r="D34" s="20">
        <v>142</v>
      </c>
      <c r="E34" s="20" t="s">
        <v>23</v>
      </c>
      <c r="F34" s="20"/>
      <c r="G34" s="20">
        <v>6</v>
      </c>
      <c r="H34" s="20" t="s">
        <v>37</v>
      </c>
      <c r="I34" s="20">
        <v>1</v>
      </c>
      <c r="J34" s="20">
        <v>1</v>
      </c>
      <c r="K34" s="20">
        <v>0</v>
      </c>
      <c r="L34" s="20">
        <v>0</v>
      </c>
      <c r="M34" s="20"/>
      <c r="N34" s="20" t="s">
        <v>1342</v>
      </c>
      <c r="O34" s="20"/>
      <c r="P34" s="27">
        <v>43886</v>
      </c>
      <c r="Q34" s="20"/>
      <c r="R34" s="29">
        <v>22.4</v>
      </c>
      <c r="S34" s="30">
        <v>1.91</v>
      </c>
      <c r="T34" s="30">
        <v>1.6</v>
      </c>
      <c r="U34" s="20"/>
      <c r="V34" s="20" t="s">
        <v>1342</v>
      </c>
      <c r="W34" s="27"/>
      <c r="X34" s="20"/>
      <c r="Y34" s="20"/>
      <c r="Z34" s="20"/>
      <c r="AA34" s="20">
        <v>1</v>
      </c>
      <c r="AB34" s="20"/>
      <c r="AC34" s="20"/>
      <c r="AD34" s="20">
        <f t="shared" si="0"/>
        <v>22.4</v>
      </c>
      <c r="AE34" s="30">
        <v>3.3333333000000001</v>
      </c>
      <c r="AF34">
        <f t="shared" si="1"/>
        <v>100</v>
      </c>
      <c r="AG34" s="30">
        <f t="shared" si="2"/>
        <v>333.33332999999999</v>
      </c>
      <c r="AH34" s="31">
        <f t="shared" si="3"/>
        <v>14.880952232142858</v>
      </c>
      <c r="AI34" s="31">
        <f t="shared" si="4"/>
        <v>85.11904776785714</v>
      </c>
      <c r="AJ34" s="20">
        <v>1</v>
      </c>
      <c r="AK34" s="20">
        <v>33</v>
      </c>
      <c r="AL34" s="23">
        <v>44028</v>
      </c>
      <c r="AM34" s="20"/>
      <c r="AN34" s="20">
        <v>0.26475863260772697</v>
      </c>
      <c r="AO34" s="20">
        <v>1.05837461560144</v>
      </c>
    </row>
    <row r="35" spans="1:41" x14ac:dyDescent="0.2">
      <c r="A35" s="67" t="s">
        <v>606</v>
      </c>
      <c r="B35" s="72">
        <v>240151526</v>
      </c>
      <c r="C35" s="67">
        <v>2016</v>
      </c>
      <c r="D35" s="67">
        <v>142</v>
      </c>
      <c r="E35" s="67" t="s">
        <v>23</v>
      </c>
      <c r="G35" s="67">
        <v>6</v>
      </c>
      <c r="H35" s="67" t="s">
        <v>91</v>
      </c>
      <c r="I35" s="67">
        <v>1</v>
      </c>
      <c r="J35" s="67">
        <v>1</v>
      </c>
      <c r="K35" s="67">
        <v>0</v>
      </c>
      <c r="L35" s="67">
        <v>0</v>
      </c>
      <c r="N35" s="67" t="s">
        <v>1343</v>
      </c>
      <c r="P35" s="68">
        <v>43890</v>
      </c>
      <c r="R35" s="67">
        <v>11.9</v>
      </c>
      <c r="S35" s="67">
        <v>1.72</v>
      </c>
      <c r="T35" s="67">
        <v>1.45</v>
      </c>
      <c r="AA35" s="67">
        <v>1</v>
      </c>
      <c r="AD35" s="67">
        <f t="shared" si="0"/>
        <v>11.9</v>
      </c>
      <c r="AE35" s="76">
        <v>3.3333333000000001</v>
      </c>
      <c r="AF35" s="74">
        <f t="shared" si="1"/>
        <v>100</v>
      </c>
      <c r="AG35" s="76">
        <f t="shared" si="2"/>
        <v>333.33332999999999</v>
      </c>
      <c r="AH35" s="70">
        <f t="shared" si="3"/>
        <v>28.01120420168067</v>
      </c>
      <c r="AI35" s="70">
        <f t="shared" si="4"/>
        <v>71.98879579831933</v>
      </c>
      <c r="AJ35" s="67">
        <v>1</v>
      </c>
      <c r="AK35" s="67">
        <v>34</v>
      </c>
      <c r="AL35" s="73">
        <v>44028</v>
      </c>
      <c r="AN35" s="20">
        <v>0.17422366677766901</v>
      </c>
      <c r="AO35" s="20">
        <v>1.1027400486149399</v>
      </c>
    </row>
    <row r="36" spans="1:41" x14ac:dyDescent="0.2">
      <c r="A36" s="20" t="s">
        <v>607</v>
      </c>
      <c r="B36" s="21">
        <v>263113722</v>
      </c>
      <c r="C36" s="20">
        <v>2016</v>
      </c>
      <c r="D36" s="20">
        <v>143</v>
      </c>
      <c r="E36" s="20" t="s">
        <v>23</v>
      </c>
      <c r="F36" s="20"/>
      <c r="G36" s="20">
        <v>6</v>
      </c>
      <c r="H36" s="20" t="s">
        <v>104</v>
      </c>
      <c r="I36" s="20">
        <v>1</v>
      </c>
      <c r="J36" s="20">
        <v>1</v>
      </c>
      <c r="K36" s="20">
        <v>0</v>
      </c>
      <c r="L36" s="20">
        <v>0</v>
      </c>
      <c r="M36" s="20"/>
      <c r="N36" s="20" t="s">
        <v>1342</v>
      </c>
      <c r="O36" s="20"/>
      <c r="P36" s="27">
        <v>43886</v>
      </c>
      <c r="Q36" s="20"/>
      <c r="R36" s="29">
        <v>14.7</v>
      </c>
      <c r="S36" s="30">
        <v>1.89</v>
      </c>
      <c r="T36" s="30">
        <v>1.23</v>
      </c>
      <c r="U36" s="20"/>
      <c r="V36" s="20" t="s">
        <v>1342</v>
      </c>
      <c r="W36" s="27"/>
      <c r="X36" s="20"/>
      <c r="Y36" s="20"/>
      <c r="Z36" s="20"/>
      <c r="AA36" s="20">
        <v>1</v>
      </c>
      <c r="AB36" s="20"/>
      <c r="AC36" s="20"/>
      <c r="AD36" s="20">
        <f t="shared" si="0"/>
        <v>14.7</v>
      </c>
      <c r="AE36" s="30">
        <v>3.3333333000000001</v>
      </c>
      <c r="AF36">
        <f t="shared" si="1"/>
        <v>100</v>
      </c>
      <c r="AG36" s="30">
        <f t="shared" si="2"/>
        <v>333.33332999999999</v>
      </c>
      <c r="AH36" s="31">
        <f t="shared" si="3"/>
        <v>22.675736734693878</v>
      </c>
      <c r="AI36" s="31">
        <f t="shared" si="4"/>
        <v>77.324263265306115</v>
      </c>
      <c r="AJ36" s="20">
        <v>1</v>
      </c>
      <c r="AK36" s="20">
        <v>35</v>
      </c>
      <c r="AL36" s="23">
        <v>44028</v>
      </c>
      <c r="AM36" s="20"/>
      <c r="AN36" s="20">
        <v>0.18010967299289601</v>
      </c>
      <c r="AO36" s="20">
        <v>1.0068376909902199</v>
      </c>
    </row>
    <row r="37" spans="1:41" x14ac:dyDescent="0.2">
      <c r="A37" s="20" t="s">
        <v>608</v>
      </c>
      <c r="B37" s="21">
        <v>263113903</v>
      </c>
      <c r="C37" s="20">
        <v>2016</v>
      </c>
      <c r="D37" s="20">
        <v>144</v>
      </c>
      <c r="E37" s="20" t="s">
        <v>23</v>
      </c>
      <c r="F37" s="20"/>
      <c r="G37" s="20">
        <v>6</v>
      </c>
      <c r="H37" s="20" t="s">
        <v>92</v>
      </c>
      <c r="I37" s="20">
        <v>1</v>
      </c>
      <c r="J37" s="20">
        <v>1</v>
      </c>
      <c r="K37" s="20">
        <v>0</v>
      </c>
      <c r="L37" s="20">
        <v>0</v>
      </c>
      <c r="M37" s="20"/>
      <c r="N37" s="20" t="s">
        <v>1342</v>
      </c>
      <c r="O37" s="20"/>
      <c r="P37" s="27">
        <v>43886</v>
      </c>
      <c r="Q37" s="20"/>
      <c r="R37" s="29">
        <v>5.8</v>
      </c>
      <c r="S37" s="30">
        <v>2.4500000000000002</v>
      </c>
      <c r="T37" s="30">
        <v>0.94</v>
      </c>
      <c r="U37" s="20"/>
      <c r="V37" s="20" t="s">
        <v>1342</v>
      </c>
      <c r="W37" s="27"/>
      <c r="X37" s="20"/>
      <c r="Y37" s="20"/>
      <c r="Z37" s="20"/>
      <c r="AA37" s="20">
        <v>1</v>
      </c>
      <c r="AB37" s="20"/>
      <c r="AC37" s="20"/>
      <c r="AD37" s="20">
        <f t="shared" si="0"/>
        <v>5.8</v>
      </c>
      <c r="AE37" s="30">
        <v>3.3333333000000001</v>
      </c>
      <c r="AF37">
        <f t="shared" si="1"/>
        <v>100</v>
      </c>
      <c r="AG37" s="30">
        <f t="shared" si="2"/>
        <v>333.33332999999999</v>
      </c>
      <c r="AH37" s="31">
        <f t="shared" si="3"/>
        <v>57.471263793103446</v>
      </c>
      <c r="AI37" s="31">
        <f t="shared" si="4"/>
        <v>42.528736206896554</v>
      </c>
      <c r="AJ37" s="20">
        <v>1</v>
      </c>
      <c r="AK37" s="20">
        <v>36</v>
      </c>
      <c r="AL37" s="23">
        <v>44028</v>
      </c>
      <c r="AM37" s="20"/>
      <c r="AN37" s="20">
        <v>0.26585437992695699</v>
      </c>
      <c r="AO37" s="20">
        <v>1.21981466985372</v>
      </c>
    </row>
    <row r="38" spans="1:41" x14ac:dyDescent="0.2">
      <c r="A38" s="20" t="s">
        <v>609</v>
      </c>
      <c r="B38" s="21">
        <v>222154848</v>
      </c>
      <c r="C38" s="20">
        <v>2016</v>
      </c>
      <c r="D38" s="20">
        <v>144</v>
      </c>
      <c r="E38" s="20" t="s">
        <v>23</v>
      </c>
      <c r="F38" s="20"/>
      <c r="G38" s="20">
        <v>6</v>
      </c>
      <c r="H38" s="20" t="s">
        <v>103</v>
      </c>
      <c r="I38" s="20">
        <v>1</v>
      </c>
      <c r="J38" s="20">
        <v>1</v>
      </c>
      <c r="K38" s="20">
        <v>0</v>
      </c>
      <c r="L38" s="20">
        <v>0</v>
      </c>
      <c r="M38" s="20"/>
      <c r="N38" s="20" t="s">
        <v>1342</v>
      </c>
      <c r="O38" s="20"/>
      <c r="P38" s="27">
        <v>43886</v>
      </c>
      <c r="Q38" s="20"/>
      <c r="R38" s="29">
        <v>9.5</v>
      </c>
      <c r="S38" s="30">
        <v>1.76</v>
      </c>
      <c r="T38" s="30">
        <v>0.9</v>
      </c>
      <c r="U38" s="20"/>
      <c r="V38" s="20" t="s">
        <v>1342</v>
      </c>
      <c r="W38" s="27"/>
      <c r="X38" s="20"/>
      <c r="Y38" s="20"/>
      <c r="Z38" s="20"/>
      <c r="AA38" s="20">
        <v>1</v>
      </c>
      <c r="AB38" s="20"/>
      <c r="AC38" s="20"/>
      <c r="AD38" s="20">
        <f t="shared" si="0"/>
        <v>9.5</v>
      </c>
      <c r="AE38" s="30">
        <v>3.3333333000000001</v>
      </c>
      <c r="AF38">
        <f t="shared" si="1"/>
        <v>100</v>
      </c>
      <c r="AG38" s="30">
        <f t="shared" si="2"/>
        <v>333.33332999999999</v>
      </c>
      <c r="AH38" s="31">
        <f t="shared" si="3"/>
        <v>35.087718947368423</v>
      </c>
      <c r="AI38" s="31">
        <f t="shared" si="4"/>
        <v>64.912281052631585</v>
      </c>
      <c r="AJ38" s="20">
        <v>1</v>
      </c>
      <c r="AK38" s="20">
        <v>37</v>
      </c>
      <c r="AL38" s="23">
        <v>44028</v>
      </c>
      <c r="AM38" s="20"/>
      <c r="AN38" s="20">
        <v>0.247930708729826</v>
      </c>
      <c r="AO38" s="20">
        <v>1.09551818130204</v>
      </c>
    </row>
    <row r="39" spans="1:41" x14ac:dyDescent="0.2">
      <c r="A39" s="20" t="s">
        <v>610</v>
      </c>
      <c r="B39" s="21">
        <v>240150278</v>
      </c>
      <c r="C39" s="20">
        <v>2016</v>
      </c>
      <c r="D39" s="20">
        <v>146</v>
      </c>
      <c r="E39" s="20" t="s">
        <v>23</v>
      </c>
      <c r="F39" s="20"/>
      <c r="G39" s="20">
        <v>6</v>
      </c>
      <c r="H39" s="20" t="s">
        <v>86</v>
      </c>
      <c r="I39" s="20">
        <v>1</v>
      </c>
      <c r="J39" s="20">
        <v>1</v>
      </c>
      <c r="K39" s="20">
        <v>0</v>
      </c>
      <c r="L39" s="20">
        <v>0</v>
      </c>
      <c r="M39" s="20"/>
      <c r="N39" s="20" t="s">
        <v>1342</v>
      </c>
      <c r="O39" s="20"/>
      <c r="P39" s="24">
        <v>43887</v>
      </c>
      <c r="Q39" s="20"/>
      <c r="R39" s="20">
        <v>22.8</v>
      </c>
      <c r="S39" s="20">
        <v>2.0699999999999998</v>
      </c>
      <c r="T39" s="20">
        <v>1.48</v>
      </c>
      <c r="U39" s="20" t="s">
        <v>1347</v>
      </c>
      <c r="V39" s="20" t="s">
        <v>1346</v>
      </c>
      <c r="W39" s="27"/>
      <c r="X39" s="20"/>
      <c r="Y39" s="20"/>
      <c r="Z39" s="20"/>
      <c r="AA39" s="20">
        <v>1</v>
      </c>
      <c r="AB39" s="20"/>
      <c r="AC39" s="20"/>
      <c r="AD39" s="20">
        <f t="shared" si="0"/>
        <v>22.8</v>
      </c>
      <c r="AE39" s="30">
        <v>3.3333333000000001</v>
      </c>
      <c r="AF39">
        <f t="shared" si="1"/>
        <v>100</v>
      </c>
      <c r="AG39" s="30">
        <f t="shared" si="2"/>
        <v>333.33332999999999</v>
      </c>
      <c r="AH39" s="31">
        <f t="shared" si="3"/>
        <v>14.619882894736842</v>
      </c>
      <c r="AI39" s="31">
        <f t="shared" si="4"/>
        <v>85.380117105263153</v>
      </c>
      <c r="AJ39" s="20">
        <v>1</v>
      </c>
      <c r="AK39" s="20">
        <v>38</v>
      </c>
      <c r="AL39" s="23">
        <v>44028</v>
      </c>
      <c r="AM39" s="20"/>
      <c r="AN39" s="20">
        <v>0.17609594458393299</v>
      </c>
      <c r="AO39" s="20">
        <v>1.07330592480089</v>
      </c>
    </row>
    <row r="40" spans="1:41" x14ac:dyDescent="0.2">
      <c r="A40" s="67" t="s">
        <v>611</v>
      </c>
      <c r="B40" s="72">
        <v>262125559</v>
      </c>
      <c r="C40" s="67">
        <v>2016</v>
      </c>
      <c r="D40" s="67">
        <v>153</v>
      </c>
      <c r="E40" s="67" t="s">
        <v>23</v>
      </c>
      <c r="G40" s="67">
        <v>6</v>
      </c>
      <c r="H40" s="67" t="s">
        <v>44</v>
      </c>
      <c r="I40" s="67">
        <v>1</v>
      </c>
      <c r="J40" s="67">
        <v>1</v>
      </c>
      <c r="K40" s="67">
        <v>0</v>
      </c>
      <c r="L40" s="67">
        <v>0</v>
      </c>
      <c r="N40" s="67" t="s">
        <v>1343</v>
      </c>
      <c r="P40" s="68">
        <v>43890</v>
      </c>
      <c r="R40" s="67">
        <v>17.100000000000001</v>
      </c>
      <c r="S40" s="67">
        <v>1.72</v>
      </c>
      <c r="T40" s="67">
        <v>0.65</v>
      </c>
      <c r="W40" s="69">
        <v>43905</v>
      </c>
      <c r="X40" s="67">
        <v>10.199999999999999</v>
      </c>
      <c r="Y40" s="67">
        <v>1.58</v>
      </c>
      <c r="Z40" s="67">
        <v>0.96</v>
      </c>
      <c r="AA40" s="67">
        <v>1</v>
      </c>
      <c r="AB40" s="67" t="b">
        <f>R40&gt;X40</f>
        <v>1</v>
      </c>
      <c r="AC40" s="67" t="b">
        <f>T40&gt;Z40</f>
        <v>0</v>
      </c>
      <c r="AD40" s="67">
        <f t="shared" si="0"/>
        <v>17.100000000000001</v>
      </c>
      <c r="AE40" s="76">
        <v>3.3333333000000001</v>
      </c>
      <c r="AF40" s="74">
        <f t="shared" si="1"/>
        <v>100</v>
      </c>
      <c r="AG40" s="76">
        <f t="shared" si="2"/>
        <v>333.33332999999999</v>
      </c>
      <c r="AH40" s="70">
        <f t="shared" si="3"/>
        <v>19.493177192982454</v>
      </c>
      <c r="AI40" s="70">
        <f t="shared" si="4"/>
        <v>80.506822807017542</v>
      </c>
      <c r="AJ40" s="67">
        <v>1</v>
      </c>
      <c r="AK40" s="67">
        <v>39</v>
      </c>
      <c r="AL40" s="73">
        <v>44028</v>
      </c>
      <c r="AN40" s="20">
        <v>0.203686284104027</v>
      </c>
      <c r="AO40" s="20">
        <v>1.1029366891905801</v>
      </c>
    </row>
    <row r="41" spans="1:41" x14ac:dyDescent="0.2">
      <c r="A41" s="20" t="s">
        <v>612</v>
      </c>
      <c r="B41" s="21">
        <v>262126127</v>
      </c>
      <c r="C41" s="20">
        <v>2016</v>
      </c>
      <c r="D41" s="20">
        <v>157</v>
      </c>
      <c r="E41" s="20" t="s">
        <v>23</v>
      </c>
      <c r="F41" s="20"/>
      <c r="G41" s="20">
        <v>6</v>
      </c>
      <c r="H41" s="20" t="s">
        <v>36</v>
      </c>
      <c r="I41" s="20">
        <v>1</v>
      </c>
      <c r="J41" s="20">
        <v>1</v>
      </c>
      <c r="K41" s="20">
        <v>0</v>
      </c>
      <c r="L41" s="20">
        <v>0</v>
      </c>
      <c r="M41" s="20"/>
      <c r="N41" s="20" t="s">
        <v>1342</v>
      </c>
      <c r="O41" s="20"/>
      <c r="P41" s="24">
        <v>43887</v>
      </c>
      <c r="Q41" s="20"/>
      <c r="R41" s="20">
        <v>12.3</v>
      </c>
      <c r="S41" s="20">
        <v>1.91</v>
      </c>
      <c r="T41" s="20">
        <v>0.73</v>
      </c>
      <c r="U41" s="20" t="s">
        <v>1347</v>
      </c>
      <c r="V41" s="22" t="s">
        <v>1346</v>
      </c>
      <c r="W41" s="27"/>
      <c r="X41" s="20"/>
      <c r="Y41" s="20"/>
      <c r="Z41" s="20"/>
      <c r="AA41" s="20">
        <v>1</v>
      </c>
      <c r="AB41" s="20"/>
      <c r="AC41" s="20"/>
      <c r="AD41" s="20">
        <f t="shared" si="0"/>
        <v>12.3</v>
      </c>
      <c r="AE41" s="30">
        <v>3.3333333000000001</v>
      </c>
      <c r="AF41">
        <f t="shared" si="1"/>
        <v>100</v>
      </c>
      <c r="AG41" s="30">
        <f t="shared" si="2"/>
        <v>333.33332999999999</v>
      </c>
      <c r="AH41" s="31">
        <f t="shared" si="3"/>
        <v>27.100270731707315</v>
      </c>
      <c r="AI41" s="31">
        <f t="shared" si="4"/>
        <v>72.899729268292688</v>
      </c>
      <c r="AJ41" s="20">
        <v>1</v>
      </c>
      <c r="AK41" s="20">
        <v>40</v>
      </c>
      <c r="AL41" s="23">
        <v>44028</v>
      </c>
      <c r="AM41" s="20"/>
      <c r="AN41" s="20">
        <v>0.54645131398805902</v>
      </c>
      <c r="AO41" s="20">
        <v>1.22911710633525</v>
      </c>
    </row>
    <row r="42" spans="1:41" x14ac:dyDescent="0.2">
      <c r="A42" s="67" t="s">
        <v>613</v>
      </c>
      <c r="B42" s="72">
        <v>263114336</v>
      </c>
      <c r="C42" s="67">
        <v>2016</v>
      </c>
      <c r="D42" s="67">
        <v>162</v>
      </c>
      <c r="E42" s="67" t="s">
        <v>23</v>
      </c>
      <c r="G42" s="67">
        <v>6</v>
      </c>
      <c r="H42" s="67" t="s">
        <v>93</v>
      </c>
      <c r="I42" s="67">
        <v>1</v>
      </c>
      <c r="J42" s="67">
        <v>1</v>
      </c>
      <c r="K42" s="67">
        <v>0</v>
      </c>
      <c r="L42" s="67">
        <v>0</v>
      </c>
      <c r="N42" s="67" t="s">
        <v>1343</v>
      </c>
      <c r="P42" s="68">
        <v>43890</v>
      </c>
      <c r="R42" s="67">
        <v>8.8000000000000007</v>
      </c>
      <c r="S42" s="67">
        <v>1.69</v>
      </c>
      <c r="T42" s="67">
        <v>1.05</v>
      </c>
      <c r="W42" s="69">
        <v>43905</v>
      </c>
      <c r="X42" s="67">
        <v>17</v>
      </c>
      <c r="Y42" s="67">
        <v>1.8</v>
      </c>
      <c r="Z42" s="67">
        <v>1.21</v>
      </c>
      <c r="AA42" s="67">
        <v>2</v>
      </c>
      <c r="AB42" s="67" t="b">
        <f>R42&gt;X42</f>
        <v>0</v>
      </c>
      <c r="AC42" s="67" t="b">
        <f>T42&gt;Z42</f>
        <v>0</v>
      </c>
      <c r="AD42" s="67">
        <f t="shared" si="0"/>
        <v>17</v>
      </c>
      <c r="AE42" s="76">
        <v>3.3333333000000001</v>
      </c>
      <c r="AF42" s="74">
        <f t="shared" si="1"/>
        <v>100</v>
      </c>
      <c r="AG42" s="76">
        <f t="shared" si="2"/>
        <v>333.33332999999999</v>
      </c>
      <c r="AH42" s="70">
        <f t="shared" si="3"/>
        <v>19.607842941176472</v>
      </c>
      <c r="AI42" s="70">
        <f t="shared" si="4"/>
        <v>80.392157058823528</v>
      </c>
      <c r="AJ42" s="67">
        <v>1</v>
      </c>
      <c r="AK42" s="67">
        <v>41</v>
      </c>
      <c r="AL42" s="73">
        <v>44028</v>
      </c>
      <c r="AN42" s="20">
        <v>0.17872797849245001</v>
      </c>
      <c r="AO42" s="20">
        <v>1.0799416905941801</v>
      </c>
    </row>
    <row r="43" spans="1:41" x14ac:dyDescent="0.2">
      <c r="A43" s="67" t="s">
        <v>614</v>
      </c>
      <c r="B43" s="72">
        <v>263114336</v>
      </c>
      <c r="C43" s="67">
        <v>2015</v>
      </c>
      <c r="D43" s="67">
        <v>178</v>
      </c>
      <c r="E43" s="67" t="s">
        <v>23</v>
      </c>
      <c r="G43" s="67">
        <v>6</v>
      </c>
      <c r="H43" s="67" t="s">
        <v>70</v>
      </c>
      <c r="I43" s="67">
        <v>1</v>
      </c>
      <c r="J43" s="67">
        <v>1</v>
      </c>
      <c r="K43" s="67">
        <v>0</v>
      </c>
      <c r="L43" s="67">
        <v>0</v>
      </c>
      <c r="N43" s="67" t="s">
        <v>1343</v>
      </c>
      <c r="P43" s="68">
        <v>43890</v>
      </c>
      <c r="R43" s="67">
        <v>20.100000000000001</v>
      </c>
      <c r="S43" s="67">
        <v>1.7</v>
      </c>
      <c r="T43" s="67">
        <v>1.63</v>
      </c>
      <c r="AA43" s="67">
        <v>1</v>
      </c>
      <c r="AD43" s="67">
        <f t="shared" si="0"/>
        <v>20.100000000000001</v>
      </c>
      <c r="AE43" s="76">
        <v>3.3333333000000001</v>
      </c>
      <c r="AF43" s="74">
        <f t="shared" si="1"/>
        <v>100</v>
      </c>
      <c r="AG43" s="76">
        <f t="shared" si="2"/>
        <v>333.33332999999999</v>
      </c>
      <c r="AH43" s="70">
        <f t="shared" si="3"/>
        <v>16.583747761194029</v>
      </c>
      <c r="AI43" s="70">
        <f t="shared" si="4"/>
        <v>83.416252238805967</v>
      </c>
      <c r="AJ43" s="67">
        <v>1</v>
      </c>
      <c r="AK43" s="67">
        <v>42</v>
      </c>
      <c r="AL43" s="73">
        <v>44028</v>
      </c>
      <c r="AN43" s="20">
        <v>0.21091646978019901</v>
      </c>
      <c r="AO43" s="20">
        <v>1.06753208155915</v>
      </c>
    </row>
    <row r="44" spans="1:41" x14ac:dyDescent="0.2">
      <c r="A44" s="20" t="s">
        <v>615</v>
      </c>
      <c r="B44" s="21">
        <v>263113901</v>
      </c>
      <c r="C44" s="20">
        <v>2015</v>
      </c>
      <c r="D44" s="20">
        <v>136</v>
      </c>
      <c r="E44" s="20" t="s">
        <v>23</v>
      </c>
      <c r="F44" s="20"/>
      <c r="G44" s="20">
        <v>5</v>
      </c>
      <c r="H44" s="20" t="s">
        <v>54</v>
      </c>
      <c r="I44" s="20">
        <v>1</v>
      </c>
      <c r="J44" s="20">
        <v>0</v>
      </c>
      <c r="K44" s="20">
        <v>0</v>
      </c>
      <c r="L44" s="20">
        <v>0</v>
      </c>
      <c r="M44" s="20"/>
      <c r="N44" s="20" t="s">
        <v>1342</v>
      </c>
      <c r="O44" s="20"/>
      <c r="P44" s="27">
        <v>43886</v>
      </c>
      <c r="Q44" s="20"/>
      <c r="R44" s="29">
        <v>7.4</v>
      </c>
      <c r="S44" s="30">
        <v>2.1800000000000002</v>
      </c>
      <c r="T44" s="30">
        <v>1.21</v>
      </c>
      <c r="U44" s="20"/>
      <c r="V44" s="20" t="s">
        <v>1342</v>
      </c>
      <c r="W44" s="27"/>
      <c r="X44" s="20"/>
      <c r="Y44" s="20"/>
      <c r="Z44" s="20"/>
      <c r="AA44" s="20">
        <v>1</v>
      </c>
      <c r="AB44" s="20"/>
      <c r="AC44" s="20"/>
      <c r="AD44" s="20">
        <f t="shared" si="0"/>
        <v>7.4</v>
      </c>
      <c r="AE44" s="30">
        <v>3.3333333000000001</v>
      </c>
      <c r="AF44">
        <f t="shared" si="1"/>
        <v>100</v>
      </c>
      <c r="AG44" s="30">
        <f t="shared" si="2"/>
        <v>333.33332999999999</v>
      </c>
      <c r="AH44" s="31">
        <f t="shared" si="3"/>
        <v>45.045044594594593</v>
      </c>
      <c r="AI44" s="31">
        <f t="shared" si="4"/>
        <v>54.954955405405407</v>
      </c>
      <c r="AJ44" s="20">
        <v>1</v>
      </c>
      <c r="AK44" s="20">
        <v>43</v>
      </c>
      <c r="AL44" s="23">
        <v>44028</v>
      </c>
      <c r="AM44" s="20"/>
      <c r="AN44" s="20">
        <v>0.30796470027407302</v>
      </c>
      <c r="AO44" s="20">
        <v>1.0574637002396901</v>
      </c>
    </row>
    <row r="45" spans="1:41" x14ac:dyDescent="0.2">
      <c r="A45" s="20" t="s">
        <v>616</v>
      </c>
      <c r="B45" s="21">
        <v>263113702</v>
      </c>
      <c r="C45" s="20">
        <v>2015</v>
      </c>
      <c r="D45" s="20">
        <v>138</v>
      </c>
      <c r="E45" s="20" t="s">
        <v>23</v>
      </c>
      <c r="F45" s="20"/>
      <c r="G45" s="20">
        <v>5</v>
      </c>
      <c r="H45" s="20" t="s">
        <v>48</v>
      </c>
      <c r="I45" s="20">
        <v>1</v>
      </c>
      <c r="J45" s="20">
        <v>0</v>
      </c>
      <c r="K45" s="20">
        <v>0</v>
      </c>
      <c r="L45" s="20">
        <v>0</v>
      </c>
      <c r="M45" s="20"/>
      <c r="N45" s="20" t="s">
        <v>1342</v>
      </c>
      <c r="O45" s="20"/>
      <c r="P45" s="27">
        <v>43886</v>
      </c>
      <c r="Q45" s="20"/>
      <c r="R45" s="29">
        <v>4</v>
      </c>
      <c r="S45" s="30">
        <v>1.73</v>
      </c>
      <c r="T45" s="30">
        <v>0.63</v>
      </c>
      <c r="U45" s="20"/>
      <c r="V45" s="20" t="s">
        <v>1342</v>
      </c>
      <c r="W45" s="27"/>
      <c r="X45" s="20"/>
      <c r="Y45" s="20"/>
      <c r="Z45" s="20"/>
      <c r="AA45" s="20">
        <v>1</v>
      </c>
      <c r="AB45" s="20"/>
      <c r="AC45" s="20"/>
      <c r="AD45" s="20">
        <f t="shared" si="0"/>
        <v>4</v>
      </c>
      <c r="AE45" s="30">
        <v>3.3333333000000001</v>
      </c>
      <c r="AF45">
        <f t="shared" si="1"/>
        <v>100</v>
      </c>
      <c r="AG45" s="30">
        <f t="shared" si="2"/>
        <v>333.33332999999999</v>
      </c>
      <c r="AH45" s="31">
        <f t="shared" si="3"/>
        <v>83.333332499999997</v>
      </c>
      <c r="AI45" s="31">
        <f t="shared" si="4"/>
        <v>16.666667500000003</v>
      </c>
      <c r="AJ45" s="20">
        <v>1</v>
      </c>
      <c r="AK45" s="20">
        <v>44</v>
      </c>
      <c r="AL45" s="23">
        <v>44028</v>
      </c>
      <c r="AM45" s="20"/>
      <c r="AN45" s="20">
        <v>0.10074463308562601</v>
      </c>
      <c r="AO45" s="20">
        <v>1.3123900293919999</v>
      </c>
    </row>
    <row r="46" spans="1:41" x14ac:dyDescent="0.2">
      <c r="A46" s="20" t="s">
        <v>617</v>
      </c>
      <c r="B46" s="21">
        <v>222153407</v>
      </c>
      <c r="C46" s="20">
        <v>2015</v>
      </c>
      <c r="D46" s="20">
        <v>138</v>
      </c>
      <c r="E46" s="20" t="s">
        <v>23</v>
      </c>
      <c r="F46" s="20"/>
      <c r="G46" s="20">
        <v>5</v>
      </c>
      <c r="H46" s="20" t="s">
        <v>56</v>
      </c>
      <c r="I46" s="20">
        <v>1</v>
      </c>
      <c r="J46" s="20">
        <v>0</v>
      </c>
      <c r="K46" s="20">
        <v>0</v>
      </c>
      <c r="L46" s="20">
        <v>0</v>
      </c>
      <c r="M46" s="20"/>
      <c r="N46" s="20" t="s">
        <v>1342</v>
      </c>
      <c r="O46" s="20" t="s">
        <v>570</v>
      </c>
      <c r="P46" s="27">
        <v>43886</v>
      </c>
      <c r="Q46" s="20"/>
      <c r="R46" s="29">
        <v>14.7</v>
      </c>
      <c r="S46" s="30">
        <v>1.73</v>
      </c>
      <c r="T46" s="30">
        <v>1.35</v>
      </c>
      <c r="U46" s="20"/>
      <c r="V46" s="20" t="s">
        <v>1342</v>
      </c>
      <c r="W46" s="27"/>
      <c r="X46" s="20"/>
      <c r="Y46" s="20"/>
      <c r="Z46" s="20"/>
      <c r="AA46" s="20">
        <v>1</v>
      </c>
      <c r="AB46" s="20"/>
      <c r="AC46" s="20"/>
      <c r="AD46" s="20">
        <f t="shared" si="0"/>
        <v>14.7</v>
      </c>
      <c r="AE46" s="30">
        <v>3.3333333000000001</v>
      </c>
      <c r="AF46">
        <f t="shared" si="1"/>
        <v>100</v>
      </c>
      <c r="AG46" s="30">
        <f t="shared" si="2"/>
        <v>333.33332999999999</v>
      </c>
      <c r="AH46" s="31">
        <f t="shared" si="3"/>
        <v>22.675736734693878</v>
      </c>
      <c r="AI46" s="31">
        <f t="shared" si="4"/>
        <v>77.324263265306115</v>
      </c>
      <c r="AJ46" s="20">
        <v>1</v>
      </c>
      <c r="AK46" s="20">
        <v>45</v>
      </c>
      <c r="AL46" s="23">
        <v>44028</v>
      </c>
      <c r="AM46" s="20"/>
      <c r="AN46" s="20">
        <v>0.237151135287234</v>
      </c>
      <c r="AO46" s="20">
        <v>1.0685551786272101</v>
      </c>
    </row>
    <row r="47" spans="1:41" x14ac:dyDescent="0.2">
      <c r="A47" s="20" t="s">
        <v>618</v>
      </c>
      <c r="B47" s="21">
        <v>263113703</v>
      </c>
      <c r="C47" s="20">
        <v>2015</v>
      </c>
      <c r="D47" s="20">
        <v>139</v>
      </c>
      <c r="E47" s="20" t="s">
        <v>23</v>
      </c>
      <c r="F47" s="20"/>
      <c r="G47" s="20">
        <v>5</v>
      </c>
      <c r="H47" s="20" t="s">
        <v>93</v>
      </c>
      <c r="I47" s="20">
        <v>1</v>
      </c>
      <c r="J47" s="20">
        <v>0</v>
      </c>
      <c r="K47" s="20">
        <v>0</v>
      </c>
      <c r="L47" s="20">
        <v>0</v>
      </c>
      <c r="M47" s="20"/>
      <c r="N47" s="20" t="s">
        <v>1342</v>
      </c>
      <c r="O47" s="20"/>
      <c r="P47" s="27">
        <v>43886</v>
      </c>
      <c r="Q47" s="20"/>
      <c r="R47" s="29">
        <v>7.1</v>
      </c>
      <c r="S47" s="30">
        <v>1.57</v>
      </c>
      <c r="T47" s="30">
        <v>0.81</v>
      </c>
      <c r="U47" s="20"/>
      <c r="V47" s="20" t="s">
        <v>1342</v>
      </c>
      <c r="W47" s="27"/>
      <c r="X47" s="20"/>
      <c r="Y47" s="20"/>
      <c r="Z47" s="20"/>
      <c r="AA47" s="20">
        <v>1</v>
      </c>
      <c r="AB47" s="20"/>
      <c r="AC47" s="20"/>
      <c r="AD47" s="20">
        <f t="shared" si="0"/>
        <v>7.1</v>
      </c>
      <c r="AE47" s="30">
        <v>3.3333333000000001</v>
      </c>
      <c r="AF47">
        <f t="shared" si="1"/>
        <v>100</v>
      </c>
      <c r="AG47" s="30">
        <f t="shared" si="2"/>
        <v>333.33332999999999</v>
      </c>
      <c r="AH47" s="31">
        <f t="shared" si="3"/>
        <v>46.948356338028169</v>
      </c>
      <c r="AI47" s="31">
        <f t="shared" si="4"/>
        <v>53.051643661971831</v>
      </c>
      <c r="AJ47" s="20">
        <v>1</v>
      </c>
      <c r="AK47" s="20">
        <v>46</v>
      </c>
      <c r="AL47" s="23">
        <v>44028</v>
      </c>
      <c r="AM47" s="20"/>
      <c r="AN47" s="20">
        <v>0.15112605856458899</v>
      </c>
      <c r="AO47" s="20">
        <v>1.09359214517292</v>
      </c>
    </row>
    <row r="48" spans="1:41" x14ac:dyDescent="0.2">
      <c r="A48" s="20" t="s">
        <v>619</v>
      </c>
      <c r="B48" s="21">
        <v>263113704</v>
      </c>
      <c r="C48" s="20">
        <v>2015</v>
      </c>
      <c r="D48" s="20">
        <v>139</v>
      </c>
      <c r="E48" s="20" t="s">
        <v>23</v>
      </c>
      <c r="F48" s="20"/>
      <c r="G48" s="20">
        <v>5</v>
      </c>
      <c r="H48" s="20" t="s">
        <v>58</v>
      </c>
      <c r="I48" s="20">
        <v>1</v>
      </c>
      <c r="J48" s="20">
        <v>0</v>
      </c>
      <c r="K48" s="20">
        <v>0</v>
      </c>
      <c r="L48" s="20">
        <v>0</v>
      </c>
      <c r="M48" s="20"/>
      <c r="N48" s="20" t="s">
        <v>1342</v>
      </c>
      <c r="O48" s="20"/>
      <c r="P48" s="27">
        <v>43886</v>
      </c>
      <c r="Q48" s="20"/>
      <c r="R48" s="29">
        <v>5.8</v>
      </c>
      <c r="S48" s="30">
        <v>2.02</v>
      </c>
      <c r="T48" s="30">
        <v>0.92</v>
      </c>
      <c r="U48" s="20"/>
      <c r="V48" s="20" t="s">
        <v>1342</v>
      </c>
      <c r="W48" s="27"/>
      <c r="X48" s="20"/>
      <c r="Y48" s="20"/>
      <c r="Z48" s="20"/>
      <c r="AA48" s="20">
        <v>1</v>
      </c>
      <c r="AB48" s="20"/>
      <c r="AC48" s="20"/>
      <c r="AD48" s="20">
        <f t="shared" si="0"/>
        <v>5.8</v>
      </c>
      <c r="AE48" s="30">
        <v>3.3333333000000001</v>
      </c>
      <c r="AF48">
        <f t="shared" si="1"/>
        <v>100</v>
      </c>
      <c r="AG48" s="30">
        <f t="shared" si="2"/>
        <v>333.33332999999999</v>
      </c>
      <c r="AH48" s="31">
        <f t="shared" si="3"/>
        <v>57.471263793103446</v>
      </c>
      <c r="AI48" s="31">
        <f t="shared" si="4"/>
        <v>42.528736206896554</v>
      </c>
      <c r="AJ48" s="20">
        <v>1</v>
      </c>
      <c r="AK48" s="20">
        <v>47</v>
      </c>
      <c r="AL48" s="23">
        <v>44028</v>
      </c>
      <c r="AM48" s="20"/>
      <c r="AN48" s="20">
        <v>0.16289321301595799</v>
      </c>
      <c r="AO48" s="20">
        <v>1.1267559390275801</v>
      </c>
    </row>
    <row r="49" spans="1:41" x14ac:dyDescent="0.2">
      <c r="A49" s="20" t="s">
        <v>620</v>
      </c>
      <c r="B49" s="21">
        <v>240150280</v>
      </c>
      <c r="C49" s="20">
        <v>2015</v>
      </c>
      <c r="D49" s="20">
        <v>140</v>
      </c>
      <c r="E49" s="20" t="s">
        <v>23</v>
      </c>
      <c r="F49" s="20"/>
      <c r="G49" s="20">
        <v>5</v>
      </c>
      <c r="H49" s="20" t="s">
        <v>102</v>
      </c>
      <c r="I49" s="20">
        <v>1</v>
      </c>
      <c r="J49" s="20">
        <v>0</v>
      </c>
      <c r="K49" s="20">
        <v>0</v>
      </c>
      <c r="L49" s="20">
        <v>0</v>
      </c>
      <c r="M49" s="20"/>
      <c r="N49" s="20" t="s">
        <v>1342</v>
      </c>
      <c r="O49" s="20"/>
      <c r="P49" s="27">
        <v>43886</v>
      </c>
      <c r="Q49" s="20"/>
      <c r="R49" s="29">
        <v>27.8</v>
      </c>
      <c r="S49" s="30">
        <v>1.92</v>
      </c>
      <c r="T49" s="30">
        <v>1.81</v>
      </c>
      <c r="U49" s="20"/>
      <c r="V49" s="20" t="s">
        <v>1342</v>
      </c>
      <c r="W49" s="27"/>
      <c r="X49" s="20"/>
      <c r="Y49" s="20"/>
      <c r="Z49" s="20"/>
      <c r="AA49" s="20">
        <v>1</v>
      </c>
      <c r="AB49" s="20"/>
      <c r="AC49" s="20"/>
      <c r="AD49" s="20">
        <f t="shared" si="0"/>
        <v>27.8</v>
      </c>
      <c r="AE49" s="30">
        <v>3.3333333000000001</v>
      </c>
      <c r="AF49">
        <f t="shared" si="1"/>
        <v>200</v>
      </c>
      <c r="AG49" s="30">
        <f t="shared" si="2"/>
        <v>666.66665999999998</v>
      </c>
      <c r="AH49" s="31">
        <f t="shared" si="3"/>
        <v>23.980815107913667</v>
      </c>
      <c r="AI49" s="31">
        <f t="shared" si="4"/>
        <v>176.01918489208634</v>
      </c>
      <c r="AJ49" s="20">
        <v>1</v>
      </c>
      <c r="AK49" s="20">
        <v>48</v>
      </c>
      <c r="AL49" s="23">
        <v>44028</v>
      </c>
      <c r="AM49" s="20"/>
      <c r="AN49" s="20">
        <v>0.175775586090956</v>
      </c>
      <c r="AO49" s="20">
        <v>1.11421107510395</v>
      </c>
    </row>
    <row r="50" spans="1:41" x14ac:dyDescent="0.2">
      <c r="A50" s="20" t="s">
        <v>621</v>
      </c>
      <c r="B50" s="21">
        <v>222154163</v>
      </c>
      <c r="C50" s="20">
        <v>2015</v>
      </c>
      <c r="D50" s="20">
        <v>140</v>
      </c>
      <c r="E50" s="20" t="s">
        <v>23</v>
      </c>
      <c r="F50" s="20"/>
      <c r="G50" s="20">
        <v>5</v>
      </c>
      <c r="H50" s="20" t="s">
        <v>44</v>
      </c>
      <c r="I50" s="20">
        <v>1</v>
      </c>
      <c r="J50" s="20">
        <v>0</v>
      </c>
      <c r="K50" s="20">
        <v>0</v>
      </c>
      <c r="L50" s="20">
        <v>0</v>
      </c>
      <c r="M50" s="20"/>
      <c r="N50" s="20" t="s">
        <v>1342</v>
      </c>
      <c r="O50" s="20"/>
      <c r="P50" s="27">
        <v>43886</v>
      </c>
      <c r="Q50" s="20"/>
      <c r="R50" s="29">
        <v>34.9</v>
      </c>
      <c r="S50" s="30">
        <v>1.77</v>
      </c>
      <c r="T50" s="30">
        <v>1.77</v>
      </c>
      <c r="U50" s="20"/>
      <c r="V50" s="20" t="s">
        <v>1342</v>
      </c>
      <c r="W50" s="27"/>
      <c r="X50" s="20"/>
      <c r="Y50" s="20"/>
      <c r="Z50" s="20"/>
      <c r="AA50" s="20">
        <v>1</v>
      </c>
      <c r="AB50" s="20"/>
      <c r="AC50" s="20"/>
      <c r="AD50" s="20">
        <f t="shared" si="0"/>
        <v>34.9</v>
      </c>
      <c r="AE50" s="30">
        <v>3.3333333000000001</v>
      </c>
      <c r="AF50">
        <f t="shared" si="1"/>
        <v>200</v>
      </c>
      <c r="AG50" s="30">
        <f t="shared" si="2"/>
        <v>666.66665999999998</v>
      </c>
      <c r="AH50" s="31">
        <f t="shared" si="3"/>
        <v>19.102196561604586</v>
      </c>
      <c r="AI50" s="31">
        <f t="shared" si="4"/>
        <v>180.89780343839541</v>
      </c>
      <c r="AJ50" s="20">
        <v>1</v>
      </c>
      <c r="AK50" s="20">
        <v>49</v>
      </c>
      <c r="AL50" s="23">
        <v>44028</v>
      </c>
      <c r="AM50" s="20"/>
      <c r="AN50" s="20">
        <v>0.180537423667601</v>
      </c>
      <c r="AO50" s="20">
        <v>1.1389043705759401</v>
      </c>
    </row>
    <row r="51" spans="1:41" x14ac:dyDescent="0.2">
      <c r="A51" s="20" t="s">
        <v>622</v>
      </c>
      <c r="B51" s="21">
        <v>240150566</v>
      </c>
      <c r="C51" s="20">
        <v>2015</v>
      </c>
      <c r="D51" s="20">
        <v>137</v>
      </c>
      <c r="E51" s="20" t="s">
        <v>23</v>
      </c>
      <c r="F51" s="20"/>
      <c r="G51" s="20">
        <v>5</v>
      </c>
      <c r="H51" s="20" t="s">
        <v>46</v>
      </c>
      <c r="I51" s="20">
        <v>1</v>
      </c>
      <c r="J51" s="20">
        <v>0</v>
      </c>
      <c r="K51" s="20">
        <v>0</v>
      </c>
      <c r="L51" s="20">
        <v>0</v>
      </c>
      <c r="M51" s="20"/>
      <c r="N51" s="20" t="s">
        <v>1342</v>
      </c>
      <c r="O51" s="20"/>
      <c r="P51" s="27">
        <v>43886</v>
      </c>
      <c r="Q51" s="20"/>
      <c r="R51" s="29">
        <v>4.3</v>
      </c>
      <c r="S51" s="30">
        <v>1.76</v>
      </c>
      <c r="T51" s="30">
        <v>0.62</v>
      </c>
      <c r="U51" s="20"/>
      <c r="V51" s="20" t="s">
        <v>1342</v>
      </c>
      <c r="W51" s="27"/>
      <c r="X51" s="20"/>
      <c r="Y51" s="20"/>
      <c r="Z51" s="20"/>
      <c r="AA51" s="20">
        <v>1</v>
      </c>
      <c r="AB51" s="20"/>
      <c r="AC51" s="20"/>
      <c r="AD51" s="20">
        <f t="shared" si="0"/>
        <v>4.3</v>
      </c>
      <c r="AE51" s="30">
        <v>3.3333333000000001</v>
      </c>
      <c r="AF51">
        <f t="shared" si="1"/>
        <v>100</v>
      </c>
      <c r="AG51" s="30">
        <f t="shared" si="2"/>
        <v>333.33332999999999</v>
      </c>
      <c r="AH51" s="31">
        <f t="shared" si="3"/>
        <v>77.519379069767439</v>
      </c>
      <c r="AI51" s="31">
        <f t="shared" si="4"/>
        <v>22.480620930232561</v>
      </c>
      <c r="AJ51" s="20">
        <v>1</v>
      </c>
      <c r="AK51" s="20">
        <v>50</v>
      </c>
      <c r="AL51" s="23">
        <v>44028</v>
      </c>
      <c r="AM51" s="20"/>
      <c r="AN51" s="20">
        <v>8.7826776876391094E-2</v>
      </c>
      <c r="AO51" s="20">
        <v>1.25254153026306</v>
      </c>
    </row>
    <row r="52" spans="1:41" x14ac:dyDescent="0.2">
      <c r="A52" s="20" t="s">
        <v>623</v>
      </c>
      <c r="B52" s="21">
        <v>263113710</v>
      </c>
      <c r="C52" s="20">
        <v>2015</v>
      </c>
      <c r="D52" s="20">
        <v>141</v>
      </c>
      <c r="E52" s="20" t="s">
        <v>23</v>
      </c>
      <c r="F52" s="20"/>
      <c r="G52" s="20">
        <v>5</v>
      </c>
      <c r="H52" s="20" t="s">
        <v>43</v>
      </c>
      <c r="I52" s="20">
        <v>1</v>
      </c>
      <c r="J52" s="20">
        <v>0</v>
      </c>
      <c r="K52" s="20">
        <v>0</v>
      </c>
      <c r="L52" s="20">
        <v>0</v>
      </c>
      <c r="M52" s="20"/>
      <c r="N52" s="20" t="s">
        <v>1342</v>
      </c>
      <c r="O52" s="20"/>
      <c r="P52" s="27">
        <v>43886</v>
      </c>
      <c r="Q52" s="20"/>
      <c r="R52" s="29">
        <v>12.7</v>
      </c>
      <c r="S52" s="30">
        <v>1.72</v>
      </c>
      <c r="T52" s="30">
        <v>0.85</v>
      </c>
      <c r="U52" s="20"/>
      <c r="V52" s="20" t="s">
        <v>1342</v>
      </c>
      <c r="W52" s="27"/>
      <c r="X52" s="20"/>
      <c r="Y52" s="20"/>
      <c r="Z52" s="20"/>
      <c r="AA52" s="20">
        <v>1</v>
      </c>
      <c r="AB52" s="20"/>
      <c r="AC52" s="20"/>
      <c r="AD52" s="20">
        <f t="shared" si="0"/>
        <v>12.7</v>
      </c>
      <c r="AE52" s="30">
        <v>3.3333333000000001</v>
      </c>
      <c r="AF52">
        <f t="shared" si="1"/>
        <v>100</v>
      </c>
      <c r="AG52" s="30">
        <f t="shared" si="2"/>
        <v>333.33332999999999</v>
      </c>
      <c r="AH52" s="31">
        <f t="shared" si="3"/>
        <v>26.246718897637795</v>
      </c>
      <c r="AI52" s="31">
        <f t="shared" si="4"/>
        <v>73.753281102362209</v>
      </c>
      <c r="AJ52" s="20">
        <v>1</v>
      </c>
      <c r="AK52" s="20">
        <v>51</v>
      </c>
      <c r="AL52" s="23">
        <v>44028</v>
      </c>
      <c r="AM52" s="20"/>
      <c r="AN52" s="20">
        <v>0.12466777408865801</v>
      </c>
      <c r="AO52" s="20">
        <v>1.11822624570977</v>
      </c>
    </row>
    <row r="53" spans="1:41" x14ac:dyDescent="0.2">
      <c r="A53" s="20" t="s">
        <v>624</v>
      </c>
      <c r="B53" s="21">
        <v>240150281</v>
      </c>
      <c r="C53" s="20">
        <v>2015</v>
      </c>
      <c r="D53" s="20">
        <v>141</v>
      </c>
      <c r="E53" s="20" t="s">
        <v>23</v>
      </c>
      <c r="F53" s="20"/>
      <c r="G53" s="20">
        <v>5</v>
      </c>
      <c r="H53" s="20" t="s">
        <v>51</v>
      </c>
      <c r="I53" s="20">
        <v>1</v>
      </c>
      <c r="J53" s="20">
        <v>0</v>
      </c>
      <c r="K53" s="20">
        <v>0</v>
      </c>
      <c r="L53" s="20">
        <v>0</v>
      </c>
      <c r="M53" s="20"/>
      <c r="N53" s="20" t="s">
        <v>1342</v>
      </c>
      <c r="O53" s="20"/>
      <c r="P53" s="27">
        <v>43886</v>
      </c>
      <c r="Q53" s="20"/>
      <c r="R53" s="29">
        <v>18.3</v>
      </c>
      <c r="S53" s="30">
        <v>1.7</v>
      </c>
      <c r="T53" s="30">
        <v>0.74</v>
      </c>
      <c r="U53" s="20"/>
      <c r="V53" s="20" t="s">
        <v>1342</v>
      </c>
      <c r="W53" s="27"/>
      <c r="X53" s="20"/>
      <c r="Y53" s="20"/>
      <c r="Z53" s="20"/>
      <c r="AA53" s="20">
        <v>1</v>
      </c>
      <c r="AB53" s="20"/>
      <c r="AC53" s="20"/>
      <c r="AD53" s="20">
        <f t="shared" si="0"/>
        <v>18.3</v>
      </c>
      <c r="AE53" s="30">
        <v>3.3333333000000001</v>
      </c>
      <c r="AF53">
        <f t="shared" si="1"/>
        <v>100</v>
      </c>
      <c r="AG53" s="30">
        <f t="shared" si="2"/>
        <v>333.33332999999999</v>
      </c>
      <c r="AH53" s="31">
        <f t="shared" si="3"/>
        <v>18.21493606557377</v>
      </c>
      <c r="AI53" s="31">
        <f t="shared" si="4"/>
        <v>81.785063934426233</v>
      </c>
      <c r="AJ53" s="20">
        <v>1</v>
      </c>
      <c r="AK53" s="20">
        <v>52</v>
      </c>
      <c r="AL53" s="23">
        <v>44028</v>
      </c>
      <c r="AM53" s="20"/>
      <c r="AN53" s="20">
        <v>0.21457205014379899</v>
      </c>
      <c r="AO53" s="20">
        <v>1.13577888949142</v>
      </c>
    </row>
    <row r="54" spans="1:41" x14ac:dyDescent="0.2">
      <c r="A54" s="20" t="s">
        <v>625</v>
      </c>
      <c r="B54" s="21">
        <v>263113712</v>
      </c>
      <c r="C54" s="20">
        <v>2015</v>
      </c>
      <c r="D54" s="20">
        <v>142</v>
      </c>
      <c r="E54" s="20" t="s">
        <v>23</v>
      </c>
      <c r="F54" s="20"/>
      <c r="G54" s="20">
        <v>5</v>
      </c>
      <c r="H54" s="20" t="s">
        <v>105</v>
      </c>
      <c r="I54" s="20">
        <v>1</v>
      </c>
      <c r="J54" s="20">
        <v>0</v>
      </c>
      <c r="K54" s="20">
        <v>0</v>
      </c>
      <c r="L54" s="20">
        <v>0</v>
      </c>
      <c r="M54" s="20"/>
      <c r="N54" s="20" t="s">
        <v>1342</v>
      </c>
      <c r="O54" s="20"/>
      <c r="P54" s="27">
        <v>43886</v>
      </c>
      <c r="Q54" s="20"/>
      <c r="R54" s="29">
        <v>3</v>
      </c>
      <c r="S54" s="30">
        <v>1.72</v>
      </c>
      <c r="T54" s="30">
        <v>0.5</v>
      </c>
      <c r="U54" s="20"/>
      <c r="V54" s="20" t="s">
        <v>1342</v>
      </c>
      <c r="W54" s="27"/>
      <c r="X54" s="20"/>
      <c r="Y54" s="20"/>
      <c r="Z54" s="20"/>
      <c r="AA54" s="20">
        <v>1</v>
      </c>
      <c r="AB54" s="20"/>
      <c r="AC54" s="20"/>
      <c r="AD54" s="20">
        <f t="shared" si="0"/>
        <v>3</v>
      </c>
      <c r="AE54" s="30">
        <v>3.3333333000000001</v>
      </c>
      <c r="AF54">
        <f t="shared" si="1"/>
        <v>100</v>
      </c>
      <c r="AG54" s="30">
        <f t="shared" si="2"/>
        <v>333.33332999999999</v>
      </c>
      <c r="AH54" s="31">
        <f t="shared" si="3"/>
        <v>111.11111</v>
      </c>
      <c r="AI54" s="31">
        <f t="shared" si="4"/>
        <v>-11.111109999999996</v>
      </c>
      <c r="AJ54" s="20">
        <v>1</v>
      </c>
      <c r="AK54" s="20">
        <v>53</v>
      </c>
      <c r="AL54" s="23">
        <v>44028</v>
      </c>
      <c r="AM54" s="20"/>
      <c r="AN54" s="20">
        <v>0.36003800296789601</v>
      </c>
      <c r="AO54" s="20">
        <v>1.32567332516513</v>
      </c>
    </row>
    <row r="55" spans="1:41" x14ac:dyDescent="0.2">
      <c r="A55" s="20" t="s">
        <v>626</v>
      </c>
      <c r="B55" s="21">
        <v>263113713</v>
      </c>
      <c r="C55" s="20">
        <v>2015</v>
      </c>
      <c r="D55" s="20">
        <v>142</v>
      </c>
      <c r="E55" s="20" t="s">
        <v>23</v>
      </c>
      <c r="F55" s="20"/>
      <c r="G55" s="20">
        <v>5</v>
      </c>
      <c r="H55" s="20" t="s">
        <v>45</v>
      </c>
      <c r="I55" s="20">
        <v>1</v>
      </c>
      <c r="J55" s="20">
        <v>0</v>
      </c>
      <c r="K55" s="20">
        <v>0</v>
      </c>
      <c r="L55" s="20">
        <v>0</v>
      </c>
      <c r="M55" s="20"/>
      <c r="N55" s="20" t="s">
        <v>1342</v>
      </c>
      <c r="O55" s="20"/>
      <c r="P55" s="27">
        <v>43886</v>
      </c>
      <c r="Q55" s="20"/>
      <c r="R55" s="29">
        <v>4</v>
      </c>
      <c r="S55" s="30">
        <v>2.3199999999999998</v>
      </c>
      <c r="T55" s="30">
        <v>0.62</v>
      </c>
      <c r="U55" s="20"/>
      <c r="V55" s="20" t="s">
        <v>1342</v>
      </c>
      <c r="W55" s="27"/>
      <c r="X55" s="20"/>
      <c r="Y55" s="20"/>
      <c r="Z55" s="20"/>
      <c r="AA55" s="20">
        <v>1</v>
      </c>
      <c r="AB55" s="20"/>
      <c r="AC55" s="20"/>
      <c r="AD55" s="20">
        <f t="shared" si="0"/>
        <v>4</v>
      </c>
      <c r="AE55" s="30">
        <v>3.3333333000000001</v>
      </c>
      <c r="AF55">
        <f t="shared" si="1"/>
        <v>100</v>
      </c>
      <c r="AG55" s="30">
        <f t="shared" si="2"/>
        <v>333.33332999999999</v>
      </c>
      <c r="AH55" s="31">
        <f t="shared" si="3"/>
        <v>83.333332499999997</v>
      </c>
      <c r="AI55" s="31">
        <f t="shared" si="4"/>
        <v>16.666667500000003</v>
      </c>
      <c r="AJ55" s="20">
        <v>1</v>
      </c>
      <c r="AK55" s="20">
        <v>54</v>
      </c>
      <c r="AL55" s="23">
        <v>44028</v>
      </c>
      <c r="AM55" s="20"/>
      <c r="AN55" s="20">
        <v>0.177099373059497</v>
      </c>
      <c r="AO55" s="20">
        <v>1.2020413926342799</v>
      </c>
    </row>
    <row r="56" spans="1:41" x14ac:dyDescent="0.2">
      <c r="A56" s="20" t="s">
        <v>627</v>
      </c>
      <c r="B56" s="21">
        <v>263113717</v>
      </c>
      <c r="C56" s="20">
        <v>2015</v>
      </c>
      <c r="D56" s="20">
        <v>142</v>
      </c>
      <c r="E56" s="20" t="s">
        <v>23</v>
      </c>
      <c r="F56" s="20"/>
      <c r="G56" s="20">
        <v>5</v>
      </c>
      <c r="H56" s="20" t="s">
        <v>49</v>
      </c>
      <c r="I56" s="20">
        <v>1</v>
      </c>
      <c r="J56" s="20">
        <v>0</v>
      </c>
      <c r="K56" s="20">
        <v>0</v>
      </c>
      <c r="L56" s="20">
        <v>0</v>
      </c>
      <c r="M56" s="20"/>
      <c r="N56" s="20" t="s">
        <v>1342</v>
      </c>
      <c r="O56" s="20"/>
      <c r="P56" s="27">
        <v>43886</v>
      </c>
      <c r="Q56" s="20"/>
      <c r="R56" s="29">
        <v>15.8</v>
      </c>
      <c r="S56" s="30">
        <v>1.78</v>
      </c>
      <c r="T56" s="30">
        <v>1.75</v>
      </c>
      <c r="U56" s="20"/>
      <c r="V56" s="20" t="s">
        <v>1342</v>
      </c>
      <c r="W56" s="27"/>
      <c r="X56" s="20"/>
      <c r="Y56" s="20"/>
      <c r="Z56" s="20"/>
      <c r="AA56" s="20">
        <v>1</v>
      </c>
      <c r="AB56" s="20"/>
      <c r="AC56" s="20"/>
      <c r="AD56" s="20">
        <f t="shared" si="0"/>
        <v>15.8</v>
      </c>
      <c r="AE56" s="30">
        <v>3.3333333000000001</v>
      </c>
      <c r="AF56">
        <f t="shared" si="1"/>
        <v>100</v>
      </c>
      <c r="AG56" s="30">
        <f t="shared" si="2"/>
        <v>333.33332999999999</v>
      </c>
      <c r="AH56" s="31">
        <f t="shared" si="3"/>
        <v>21.097046202531644</v>
      </c>
      <c r="AI56" s="31">
        <f t="shared" si="4"/>
        <v>78.902953797468356</v>
      </c>
      <c r="AJ56" s="20">
        <v>1</v>
      </c>
      <c r="AK56" s="20">
        <v>55</v>
      </c>
      <c r="AL56" s="23">
        <v>44028</v>
      </c>
      <c r="AM56" s="20"/>
      <c r="AN56" s="20">
        <v>0.12579110200027299</v>
      </c>
      <c r="AO56" s="20">
        <v>1.05826805232813</v>
      </c>
    </row>
    <row r="57" spans="1:41" x14ac:dyDescent="0.2">
      <c r="A57" s="20" t="s">
        <v>628</v>
      </c>
      <c r="B57" s="21">
        <v>240150287</v>
      </c>
      <c r="C57" s="20">
        <v>2015</v>
      </c>
      <c r="D57" s="20">
        <v>145</v>
      </c>
      <c r="E57" s="20" t="s">
        <v>23</v>
      </c>
      <c r="F57" s="20"/>
      <c r="G57" s="20">
        <v>5</v>
      </c>
      <c r="H57" s="20" t="s">
        <v>42</v>
      </c>
      <c r="I57" s="20">
        <v>1</v>
      </c>
      <c r="J57" s="20">
        <v>0</v>
      </c>
      <c r="K57" s="20">
        <v>0</v>
      </c>
      <c r="L57" s="20">
        <v>0</v>
      </c>
      <c r="M57" s="20"/>
      <c r="N57" s="20" t="s">
        <v>1342</v>
      </c>
      <c r="O57" s="20"/>
      <c r="P57" s="27">
        <v>43886</v>
      </c>
      <c r="Q57" s="20"/>
      <c r="R57" s="29">
        <v>8.9</v>
      </c>
      <c r="S57" s="30">
        <v>2</v>
      </c>
      <c r="T57" s="30">
        <v>1.08</v>
      </c>
      <c r="U57" s="20"/>
      <c r="V57" s="20" t="s">
        <v>1342</v>
      </c>
      <c r="W57" s="27"/>
      <c r="X57" s="20"/>
      <c r="Y57" s="20"/>
      <c r="Z57" s="20"/>
      <c r="AA57" s="20">
        <v>1</v>
      </c>
      <c r="AB57" s="20"/>
      <c r="AC57" s="20"/>
      <c r="AD57" s="20">
        <f t="shared" si="0"/>
        <v>8.9</v>
      </c>
      <c r="AE57" s="30">
        <v>3.3333333000000001</v>
      </c>
      <c r="AF57">
        <f t="shared" si="1"/>
        <v>100</v>
      </c>
      <c r="AG57" s="30">
        <f t="shared" si="2"/>
        <v>333.33332999999999</v>
      </c>
      <c r="AH57" s="31">
        <f t="shared" si="3"/>
        <v>37.45318314606741</v>
      </c>
      <c r="AI57" s="31">
        <f t="shared" si="4"/>
        <v>62.54681685393259</v>
      </c>
      <c r="AJ57" s="20">
        <v>1</v>
      </c>
      <c r="AK57" s="20">
        <v>56</v>
      </c>
      <c r="AL57" s="23">
        <v>44028</v>
      </c>
      <c r="AM57" s="20"/>
      <c r="AN57" s="20">
        <v>0.13816225786608999</v>
      </c>
      <c r="AO57" s="20">
        <v>1.05498959821636</v>
      </c>
    </row>
    <row r="58" spans="1:41" x14ac:dyDescent="0.2">
      <c r="A58" s="20" t="s">
        <v>629</v>
      </c>
      <c r="B58" s="21">
        <v>240150269</v>
      </c>
      <c r="C58" s="20">
        <v>2015</v>
      </c>
      <c r="D58" s="20">
        <v>145</v>
      </c>
      <c r="E58" s="20" t="s">
        <v>23</v>
      </c>
      <c r="F58" s="20"/>
      <c r="G58" s="20">
        <v>5</v>
      </c>
      <c r="H58" s="20" t="s">
        <v>103</v>
      </c>
      <c r="I58" s="20">
        <v>1</v>
      </c>
      <c r="J58" s="20">
        <v>0</v>
      </c>
      <c r="K58" s="20">
        <v>0</v>
      </c>
      <c r="L58" s="20">
        <v>0</v>
      </c>
      <c r="M58" s="20"/>
      <c r="N58" s="20" t="s">
        <v>1342</v>
      </c>
      <c r="O58" s="20"/>
      <c r="P58" s="27">
        <v>43886</v>
      </c>
      <c r="Q58" s="20"/>
      <c r="R58" s="29">
        <v>3.7</v>
      </c>
      <c r="S58" s="30">
        <v>2.61</v>
      </c>
      <c r="T58" s="30">
        <v>0.55000000000000004</v>
      </c>
      <c r="U58" s="20"/>
      <c r="V58" s="20" t="s">
        <v>1342</v>
      </c>
      <c r="W58" s="27"/>
      <c r="X58" s="20"/>
      <c r="Y58" s="20"/>
      <c r="Z58" s="20"/>
      <c r="AA58" s="20">
        <v>1</v>
      </c>
      <c r="AB58" s="20"/>
      <c r="AC58" s="20"/>
      <c r="AD58" s="20">
        <f t="shared" si="0"/>
        <v>3.7</v>
      </c>
      <c r="AE58" s="30">
        <v>3.3333333000000001</v>
      </c>
      <c r="AF58">
        <f t="shared" si="1"/>
        <v>100</v>
      </c>
      <c r="AG58" s="30">
        <f t="shared" si="2"/>
        <v>333.33332999999999</v>
      </c>
      <c r="AH58" s="31">
        <f t="shared" si="3"/>
        <v>90.090089189189186</v>
      </c>
      <c r="AI58" s="31">
        <f t="shared" si="4"/>
        <v>9.909910810810814</v>
      </c>
      <c r="AJ58" s="20">
        <v>1</v>
      </c>
      <c r="AK58" s="20">
        <v>57</v>
      </c>
      <c r="AL58" s="23">
        <v>44028</v>
      </c>
      <c r="AM58" s="20"/>
      <c r="AN58" s="20">
        <v>6.8136234955347499E-2</v>
      </c>
      <c r="AO58" s="20">
        <v>1.2524005299919401</v>
      </c>
    </row>
    <row r="59" spans="1:41" x14ac:dyDescent="0.2">
      <c r="A59" s="20" t="s">
        <v>630</v>
      </c>
      <c r="B59" s="21">
        <v>263113719</v>
      </c>
      <c r="C59" s="20">
        <v>2015</v>
      </c>
      <c r="D59" s="20">
        <v>145</v>
      </c>
      <c r="E59" s="20" t="s">
        <v>23</v>
      </c>
      <c r="F59" s="20"/>
      <c r="G59" s="20">
        <v>5</v>
      </c>
      <c r="H59" s="20" t="s">
        <v>94</v>
      </c>
      <c r="I59" s="20">
        <v>1</v>
      </c>
      <c r="J59" s="20">
        <v>0</v>
      </c>
      <c r="K59" s="20">
        <v>0</v>
      </c>
      <c r="L59" s="20">
        <v>0</v>
      </c>
      <c r="M59" s="20"/>
      <c r="N59" s="20" t="s">
        <v>1342</v>
      </c>
      <c r="O59" s="20"/>
      <c r="P59" s="27">
        <v>43886</v>
      </c>
      <c r="Q59" s="20"/>
      <c r="R59" s="29">
        <v>9.1</v>
      </c>
      <c r="S59" s="30">
        <v>2.0499999999999998</v>
      </c>
      <c r="T59" s="30">
        <v>1.07</v>
      </c>
      <c r="U59" s="20"/>
      <c r="V59" s="20" t="s">
        <v>1342</v>
      </c>
      <c r="W59" s="27"/>
      <c r="X59" s="20"/>
      <c r="Y59" s="20"/>
      <c r="Z59" s="20"/>
      <c r="AA59" s="20">
        <v>1</v>
      </c>
      <c r="AB59" s="20"/>
      <c r="AC59" s="20"/>
      <c r="AD59" s="20">
        <f t="shared" si="0"/>
        <v>9.1</v>
      </c>
      <c r="AE59" s="30">
        <v>3.3333333000000001</v>
      </c>
      <c r="AF59">
        <f t="shared" si="1"/>
        <v>100</v>
      </c>
      <c r="AG59" s="30">
        <f t="shared" si="2"/>
        <v>333.33332999999999</v>
      </c>
      <c r="AH59" s="31">
        <f t="shared" si="3"/>
        <v>36.630036263736265</v>
      </c>
      <c r="AI59" s="31">
        <f t="shared" si="4"/>
        <v>63.369963736263735</v>
      </c>
      <c r="AJ59" s="20">
        <v>1</v>
      </c>
      <c r="AK59" s="20">
        <v>58</v>
      </c>
      <c r="AL59" s="23">
        <v>44028</v>
      </c>
      <c r="AM59" s="20"/>
      <c r="AN59" s="20">
        <v>0.17780199045117001</v>
      </c>
      <c r="AO59" s="20">
        <v>1.0612686579263999</v>
      </c>
    </row>
    <row r="60" spans="1:41" x14ac:dyDescent="0.2">
      <c r="A60" s="20" t="s">
        <v>631</v>
      </c>
      <c r="B60" s="21">
        <v>263113723</v>
      </c>
      <c r="C60" s="20">
        <v>2015</v>
      </c>
      <c r="D60" s="20">
        <v>146</v>
      </c>
      <c r="E60" s="20" t="s">
        <v>23</v>
      </c>
      <c r="F60" s="20"/>
      <c r="G60" s="20">
        <v>5</v>
      </c>
      <c r="H60" s="20" t="s">
        <v>53</v>
      </c>
      <c r="I60" s="20">
        <v>1</v>
      </c>
      <c r="J60" s="20">
        <v>0</v>
      </c>
      <c r="K60" s="20">
        <v>0</v>
      </c>
      <c r="L60" s="20">
        <v>0</v>
      </c>
      <c r="M60" s="20"/>
      <c r="N60" s="20" t="s">
        <v>1342</v>
      </c>
      <c r="O60" s="20"/>
      <c r="P60" s="27">
        <v>43886</v>
      </c>
      <c r="Q60" s="20"/>
      <c r="R60" s="29">
        <v>18.899999999999999</v>
      </c>
      <c r="S60" s="30">
        <v>1.7</v>
      </c>
      <c r="T60" s="30">
        <v>1.01</v>
      </c>
      <c r="U60" s="20"/>
      <c r="V60" s="20" t="s">
        <v>1342</v>
      </c>
      <c r="W60" s="27"/>
      <c r="X60" s="20"/>
      <c r="Y60" s="20"/>
      <c r="Z60" s="20"/>
      <c r="AA60" s="20">
        <v>1</v>
      </c>
      <c r="AB60" s="20"/>
      <c r="AC60" s="20"/>
      <c r="AD60" s="20">
        <f t="shared" si="0"/>
        <v>18.899999999999999</v>
      </c>
      <c r="AE60" s="30">
        <v>3.3333333000000001</v>
      </c>
      <c r="AF60">
        <f t="shared" si="1"/>
        <v>100</v>
      </c>
      <c r="AG60" s="30">
        <f t="shared" si="2"/>
        <v>333.33332999999999</v>
      </c>
      <c r="AH60" s="31">
        <f t="shared" si="3"/>
        <v>17.636684126984129</v>
      </c>
      <c r="AI60" s="31">
        <f t="shared" si="4"/>
        <v>82.363315873015864</v>
      </c>
      <c r="AJ60" s="20">
        <v>1</v>
      </c>
      <c r="AK60" s="20">
        <v>59</v>
      </c>
      <c r="AL60" s="23">
        <v>44028</v>
      </c>
      <c r="AM60" s="20"/>
      <c r="AN60" s="20">
        <v>0.16989605635082</v>
      </c>
      <c r="AO60" s="20">
        <v>1.13432505824521</v>
      </c>
    </row>
    <row r="61" spans="1:41" x14ac:dyDescent="0.2">
      <c r="A61" s="67" t="s">
        <v>632</v>
      </c>
      <c r="B61" s="72">
        <v>263113725</v>
      </c>
      <c r="C61" s="67">
        <v>2015</v>
      </c>
      <c r="D61" s="67">
        <v>147</v>
      </c>
      <c r="E61" s="67" t="s">
        <v>23</v>
      </c>
      <c r="G61" s="67">
        <v>5</v>
      </c>
      <c r="H61" s="67" t="s">
        <v>57</v>
      </c>
      <c r="I61" s="67">
        <v>1</v>
      </c>
      <c r="J61" s="67">
        <v>0</v>
      </c>
      <c r="K61" s="67">
        <v>0</v>
      </c>
      <c r="L61" s="67">
        <v>0</v>
      </c>
      <c r="N61" s="67" t="s">
        <v>1343</v>
      </c>
      <c r="P61" s="68">
        <v>43890</v>
      </c>
      <c r="R61" s="67">
        <v>20.9</v>
      </c>
      <c r="S61" s="67">
        <v>1.78</v>
      </c>
      <c r="T61" s="67">
        <v>1.31</v>
      </c>
      <c r="AA61" s="67">
        <v>1</v>
      </c>
      <c r="AD61" s="67">
        <f t="shared" si="0"/>
        <v>20.9</v>
      </c>
      <c r="AE61" s="76">
        <v>3.3333333000000001</v>
      </c>
      <c r="AF61" s="74">
        <f t="shared" si="1"/>
        <v>100</v>
      </c>
      <c r="AG61" s="76">
        <f t="shared" si="2"/>
        <v>333.33332999999999</v>
      </c>
      <c r="AH61" s="70">
        <f t="shared" si="3"/>
        <v>15.948963157894738</v>
      </c>
      <c r="AI61" s="70">
        <f t="shared" si="4"/>
        <v>84.051036842105262</v>
      </c>
      <c r="AJ61" s="67">
        <v>1</v>
      </c>
      <c r="AK61" s="67">
        <v>60</v>
      </c>
      <c r="AL61" s="73">
        <v>44028</v>
      </c>
      <c r="AN61" s="20">
        <v>0.201442052077416</v>
      </c>
      <c r="AO61" s="20">
        <v>1.08013976906758</v>
      </c>
    </row>
    <row r="62" spans="1:41" x14ac:dyDescent="0.2">
      <c r="A62" s="20" t="s">
        <v>633</v>
      </c>
      <c r="B62" s="21">
        <v>259122567</v>
      </c>
      <c r="C62" s="20">
        <v>2015</v>
      </c>
      <c r="D62" s="20">
        <v>150</v>
      </c>
      <c r="E62" s="20" t="s">
        <v>23</v>
      </c>
      <c r="F62" s="20"/>
      <c r="G62" s="20">
        <v>5</v>
      </c>
      <c r="H62" s="20" t="s">
        <v>27</v>
      </c>
      <c r="I62" s="20">
        <v>1</v>
      </c>
      <c r="J62" s="20">
        <v>0</v>
      </c>
      <c r="K62" s="20">
        <v>0</v>
      </c>
      <c r="L62" s="20">
        <v>0</v>
      </c>
      <c r="M62" s="20"/>
      <c r="N62" s="20" t="s">
        <v>1342</v>
      </c>
      <c r="O62" s="20"/>
      <c r="P62" s="24">
        <v>43887</v>
      </c>
      <c r="Q62" s="20"/>
      <c r="R62" s="20">
        <v>12.5</v>
      </c>
      <c r="S62" s="20">
        <v>1.92</v>
      </c>
      <c r="T62" s="20">
        <v>0.94</v>
      </c>
      <c r="U62" s="20" t="s">
        <v>1347</v>
      </c>
      <c r="V62" s="20" t="s">
        <v>1346</v>
      </c>
      <c r="W62" s="27"/>
      <c r="X62" s="20"/>
      <c r="Y62" s="20"/>
      <c r="Z62" s="20"/>
      <c r="AA62" s="20">
        <v>1</v>
      </c>
      <c r="AB62" s="20"/>
      <c r="AC62" s="20"/>
      <c r="AD62" s="20">
        <f t="shared" si="0"/>
        <v>12.5</v>
      </c>
      <c r="AE62" s="30">
        <v>3.3333333000000001</v>
      </c>
      <c r="AF62">
        <f t="shared" si="1"/>
        <v>100</v>
      </c>
      <c r="AG62" s="30">
        <f t="shared" si="2"/>
        <v>333.33332999999999</v>
      </c>
      <c r="AH62" s="31">
        <f t="shared" si="3"/>
        <v>26.6666664</v>
      </c>
      <c r="AI62" s="31">
        <f t="shared" si="4"/>
        <v>73.333333600000003</v>
      </c>
      <c r="AJ62" s="20">
        <v>1</v>
      </c>
      <c r="AK62" s="20">
        <v>61</v>
      </c>
      <c r="AL62" s="23">
        <v>44028</v>
      </c>
      <c r="AM62" s="20"/>
      <c r="AN62" s="20" t="s">
        <v>5</v>
      </c>
      <c r="AO62" s="20" t="s">
        <v>5</v>
      </c>
    </row>
    <row r="63" spans="1:41" x14ac:dyDescent="0.2">
      <c r="A63" s="67" t="s">
        <v>634</v>
      </c>
      <c r="B63" s="72">
        <v>262125801</v>
      </c>
      <c r="C63" s="67">
        <v>2015</v>
      </c>
      <c r="D63" s="67">
        <v>150</v>
      </c>
      <c r="E63" s="67" t="s">
        <v>23</v>
      </c>
      <c r="G63" s="67">
        <v>5</v>
      </c>
      <c r="H63" s="67" t="s">
        <v>78</v>
      </c>
      <c r="I63" s="67">
        <v>1</v>
      </c>
      <c r="J63" s="67">
        <v>0</v>
      </c>
      <c r="K63" s="67">
        <v>0</v>
      </c>
      <c r="L63" s="67">
        <v>0</v>
      </c>
      <c r="N63" s="67" t="s">
        <v>1343</v>
      </c>
      <c r="P63" s="68">
        <v>43890</v>
      </c>
      <c r="R63" s="67">
        <v>19.399999999999999</v>
      </c>
      <c r="S63" s="67">
        <v>1.76</v>
      </c>
      <c r="T63" s="67">
        <v>0.96</v>
      </c>
      <c r="W63" s="69">
        <v>43905</v>
      </c>
      <c r="X63" s="67">
        <v>9.1</v>
      </c>
      <c r="Y63" s="67">
        <v>1.61</v>
      </c>
      <c r="Z63" s="67">
        <v>0.84</v>
      </c>
      <c r="AA63" s="67">
        <v>1</v>
      </c>
      <c r="AB63" s="67" t="b">
        <f>R63&gt;X63</f>
        <v>1</v>
      </c>
      <c r="AC63" s="67" t="b">
        <f>T63&gt;Z63</f>
        <v>1</v>
      </c>
      <c r="AD63" s="67">
        <f t="shared" si="0"/>
        <v>19.399999999999999</v>
      </c>
      <c r="AE63" s="76">
        <v>3.3333333000000001</v>
      </c>
      <c r="AF63" s="74">
        <f t="shared" si="1"/>
        <v>100</v>
      </c>
      <c r="AG63" s="76">
        <f t="shared" si="2"/>
        <v>333.33332999999999</v>
      </c>
      <c r="AH63" s="70">
        <f t="shared" si="3"/>
        <v>17.182130412371134</v>
      </c>
      <c r="AI63" s="70">
        <f t="shared" si="4"/>
        <v>82.817869587628863</v>
      </c>
      <c r="AJ63" s="67">
        <v>1</v>
      </c>
      <c r="AK63" s="67">
        <v>62</v>
      </c>
      <c r="AL63" s="73">
        <v>44028</v>
      </c>
      <c r="AN63" s="20">
        <v>0.15747705358789599</v>
      </c>
      <c r="AO63" s="20">
        <v>1.13437007476283</v>
      </c>
    </row>
    <row r="64" spans="1:41" x14ac:dyDescent="0.2">
      <c r="A64" s="67" t="s">
        <v>635</v>
      </c>
      <c r="B64" s="72">
        <v>240151526</v>
      </c>
      <c r="C64" s="67">
        <v>2015</v>
      </c>
      <c r="D64" s="67">
        <v>150</v>
      </c>
      <c r="E64" s="67" t="s">
        <v>23</v>
      </c>
      <c r="G64" s="67">
        <v>5</v>
      </c>
      <c r="H64" s="67" t="s">
        <v>34</v>
      </c>
      <c r="I64" s="67">
        <v>1</v>
      </c>
      <c r="J64" s="67">
        <v>0</v>
      </c>
      <c r="K64" s="67">
        <v>0</v>
      </c>
      <c r="L64" s="67">
        <v>0</v>
      </c>
      <c r="N64" s="67" t="s">
        <v>1343</v>
      </c>
      <c r="P64" s="68">
        <v>43890</v>
      </c>
      <c r="R64" s="67">
        <v>7</v>
      </c>
      <c r="S64" s="67">
        <v>1.51</v>
      </c>
      <c r="T64" s="67">
        <v>0.65</v>
      </c>
      <c r="W64" s="69">
        <v>43905</v>
      </c>
      <c r="X64" s="67">
        <v>7.4</v>
      </c>
      <c r="Y64" s="67">
        <v>1.43</v>
      </c>
      <c r="Z64" s="67">
        <v>0.57999999999999996</v>
      </c>
      <c r="AA64" s="67">
        <v>1</v>
      </c>
      <c r="AB64" s="67" t="b">
        <f>R64&gt;X64</f>
        <v>0</v>
      </c>
      <c r="AC64" s="67" t="b">
        <f>T64&gt;Z64</f>
        <v>1</v>
      </c>
      <c r="AD64" s="67">
        <f t="shared" si="0"/>
        <v>7</v>
      </c>
      <c r="AE64" s="76">
        <v>3.3333333000000001</v>
      </c>
      <c r="AF64" s="74">
        <f t="shared" si="1"/>
        <v>100</v>
      </c>
      <c r="AG64" s="76">
        <f t="shared" si="2"/>
        <v>333.33332999999999</v>
      </c>
      <c r="AH64" s="70">
        <f t="shared" si="3"/>
        <v>47.619047142857141</v>
      </c>
      <c r="AI64" s="70">
        <f t="shared" si="4"/>
        <v>52.380952857142859</v>
      </c>
      <c r="AJ64" s="67">
        <v>1</v>
      </c>
      <c r="AK64" s="67">
        <v>63</v>
      </c>
      <c r="AL64" s="73">
        <v>44028</v>
      </c>
      <c r="AN64" s="20">
        <v>0.15948830138910899</v>
      </c>
      <c r="AO64" s="20">
        <v>1.35159324839663</v>
      </c>
    </row>
    <row r="65" spans="1:41" x14ac:dyDescent="0.2">
      <c r="A65" s="67" t="s">
        <v>636</v>
      </c>
      <c r="B65" s="72">
        <v>262126035</v>
      </c>
      <c r="C65" s="67">
        <v>2015</v>
      </c>
      <c r="D65" s="67">
        <v>150</v>
      </c>
      <c r="E65" s="67" t="s">
        <v>23</v>
      </c>
      <c r="G65" s="67">
        <v>5</v>
      </c>
      <c r="H65" s="67" t="s">
        <v>50</v>
      </c>
      <c r="I65" s="67">
        <v>1</v>
      </c>
      <c r="J65" s="67">
        <v>0</v>
      </c>
      <c r="K65" s="67">
        <v>0</v>
      </c>
      <c r="L65" s="67">
        <v>0</v>
      </c>
      <c r="N65" s="67" t="s">
        <v>1343</v>
      </c>
      <c r="P65" s="68">
        <v>43890</v>
      </c>
      <c r="R65" s="67">
        <v>4.2</v>
      </c>
      <c r="S65" s="67">
        <v>1.94</v>
      </c>
      <c r="T65" s="67">
        <v>0.53</v>
      </c>
      <c r="W65" s="69">
        <v>43905</v>
      </c>
      <c r="X65" s="67">
        <v>21.8</v>
      </c>
      <c r="Y65" s="67">
        <v>1.44</v>
      </c>
      <c r="Z65" s="67">
        <v>0.67</v>
      </c>
      <c r="AA65" s="67">
        <v>2</v>
      </c>
      <c r="AB65" s="67" t="b">
        <f>R65&gt;X65</f>
        <v>0</v>
      </c>
      <c r="AC65" s="67" t="b">
        <f>T65&gt;Z65</f>
        <v>0</v>
      </c>
      <c r="AD65" s="67">
        <f t="shared" si="0"/>
        <v>21.8</v>
      </c>
      <c r="AE65" s="76">
        <v>3.3333333000000001</v>
      </c>
      <c r="AF65" s="74">
        <f t="shared" si="1"/>
        <v>100</v>
      </c>
      <c r="AG65" s="76">
        <f t="shared" si="2"/>
        <v>333.33332999999999</v>
      </c>
      <c r="AH65" s="70">
        <f t="shared" si="3"/>
        <v>15.290519724770641</v>
      </c>
      <c r="AI65" s="70">
        <f t="shared" si="4"/>
        <v>84.709480275229353</v>
      </c>
      <c r="AJ65" s="67">
        <v>1</v>
      </c>
      <c r="AK65" s="67">
        <v>64</v>
      </c>
      <c r="AL65" s="73">
        <v>44028</v>
      </c>
      <c r="AN65" s="20">
        <v>0.33455433192939099</v>
      </c>
      <c r="AO65" s="20">
        <v>1.3094597032662101</v>
      </c>
    </row>
    <row r="66" spans="1:41" x14ac:dyDescent="0.2">
      <c r="A66" s="67" t="s">
        <v>637</v>
      </c>
      <c r="B66" s="72">
        <v>263113902</v>
      </c>
      <c r="C66" s="67">
        <v>2015</v>
      </c>
      <c r="D66" s="67">
        <v>154</v>
      </c>
      <c r="E66" s="67" t="s">
        <v>23</v>
      </c>
      <c r="G66" s="67">
        <v>5</v>
      </c>
      <c r="H66" s="67" t="s">
        <v>104</v>
      </c>
      <c r="I66" s="67">
        <v>1</v>
      </c>
      <c r="J66" s="67">
        <v>0</v>
      </c>
      <c r="K66" s="67">
        <v>0</v>
      </c>
      <c r="L66" s="67">
        <v>0</v>
      </c>
      <c r="N66" s="67" t="s">
        <v>1343</v>
      </c>
      <c r="P66" s="68">
        <v>43890</v>
      </c>
      <c r="R66" s="67">
        <v>30.8</v>
      </c>
      <c r="S66" s="67">
        <v>1.55</v>
      </c>
      <c r="T66" s="67">
        <v>0.77</v>
      </c>
      <c r="W66" s="69">
        <v>43905</v>
      </c>
      <c r="X66" s="67">
        <v>7.9</v>
      </c>
      <c r="Y66" s="67">
        <v>1.74</v>
      </c>
      <c r="Z66" s="67">
        <v>0.77</v>
      </c>
      <c r="AA66" s="67">
        <v>1</v>
      </c>
      <c r="AB66" s="67" t="b">
        <f>R66&gt;X66</f>
        <v>1</v>
      </c>
      <c r="AC66" s="67" t="b">
        <f>T66&gt;Z66</f>
        <v>0</v>
      </c>
      <c r="AD66" s="67">
        <f t="shared" ref="AD66:AD129" si="5">IF(AA66=1, R66,X66)</f>
        <v>30.8</v>
      </c>
      <c r="AE66" s="76">
        <v>3.3333333000000001</v>
      </c>
      <c r="AF66" s="74">
        <f t="shared" ref="AF66:AF129" si="6">IF(AD66&lt;25, 100, IF(AD66&lt;75, 200, IF(AD66&gt;150, 1000, 500)))</f>
        <v>200</v>
      </c>
      <c r="AG66" s="76">
        <f t="shared" ref="AG66:AG129" si="7">AF66*AE66</f>
        <v>666.66665999999998</v>
      </c>
      <c r="AH66" s="70">
        <f t="shared" ref="AH66:AH129" si="8">AG66/AD66</f>
        <v>21.645021428571429</v>
      </c>
      <c r="AI66" s="70">
        <f t="shared" ref="AI66:AI129" si="9">AF66-AH66</f>
        <v>178.35497857142857</v>
      </c>
      <c r="AJ66" s="67">
        <v>1</v>
      </c>
      <c r="AK66" s="67">
        <v>65</v>
      </c>
      <c r="AL66" s="73">
        <v>44028</v>
      </c>
      <c r="AN66" s="20">
        <v>0.19696060861070999</v>
      </c>
      <c r="AO66" s="20">
        <v>1.30455883041362</v>
      </c>
    </row>
    <row r="67" spans="1:41" x14ac:dyDescent="0.2">
      <c r="A67" s="20" t="s">
        <v>638</v>
      </c>
      <c r="B67" s="21">
        <v>262126127</v>
      </c>
      <c r="C67" s="20">
        <v>2015</v>
      </c>
      <c r="D67" s="20">
        <v>155</v>
      </c>
      <c r="E67" s="20" t="s">
        <v>23</v>
      </c>
      <c r="F67" s="20"/>
      <c r="G67" s="20">
        <v>5</v>
      </c>
      <c r="H67" s="20" t="s">
        <v>69</v>
      </c>
      <c r="I67" s="20">
        <v>1</v>
      </c>
      <c r="J67" s="20">
        <v>0</v>
      </c>
      <c r="K67" s="20">
        <v>0</v>
      </c>
      <c r="L67" s="20">
        <v>0</v>
      </c>
      <c r="M67" s="20"/>
      <c r="N67" s="20" t="s">
        <v>1342</v>
      </c>
      <c r="O67" s="20"/>
      <c r="P67" s="24">
        <v>43887</v>
      </c>
      <c r="Q67" s="20"/>
      <c r="R67" s="20">
        <v>10.9</v>
      </c>
      <c r="S67" s="20">
        <v>2.48</v>
      </c>
      <c r="T67" s="20">
        <v>1.44</v>
      </c>
      <c r="U67" s="20" t="s">
        <v>1347</v>
      </c>
      <c r="V67" s="22" t="s">
        <v>1346</v>
      </c>
      <c r="W67" s="27"/>
      <c r="X67" s="20"/>
      <c r="Y67" s="20"/>
      <c r="Z67" s="20"/>
      <c r="AA67" s="20">
        <v>1</v>
      </c>
      <c r="AB67" s="20"/>
      <c r="AC67" s="20"/>
      <c r="AD67" s="20">
        <f t="shared" si="5"/>
        <v>10.9</v>
      </c>
      <c r="AE67" s="30">
        <v>3.3333333000000001</v>
      </c>
      <c r="AF67">
        <f t="shared" si="6"/>
        <v>100</v>
      </c>
      <c r="AG67" s="30">
        <f t="shared" si="7"/>
        <v>333.33332999999999</v>
      </c>
      <c r="AH67" s="31">
        <f t="shared" si="8"/>
        <v>30.581039449541283</v>
      </c>
      <c r="AI67" s="31">
        <f t="shared" si="9"/>
        <v>69.418960550458721</v>
      </c>
      <c r="AJ67" s="20">
        <v>1</v>
      </c>
      <c r="AK67" s="20">
        <v>66</v>
      </c>
      <c r="AL67" s="23">
        <v>44028</v>
      </c>
      <c r="AM67" s="20"/>
      <c r="AN67" s="20">
        <v>0.17546581852648299</v>
      </c>
      <c r="AO67" s="20">
        <v>1.0779485204467401</v>
      </c>
    </row>
    <row r="68" spans="1:41" x14ac:dyDescent="0.2">
      <c r="A68" s="67" t="s">
        <v>639</v>
      </c>
      <c r="B68" s="72">
        <v>263113705</v>
      </c>
      <c r="C68" s="67">
        <v>2015</v>
      </c>
      <c r="D68" s="67">
        <v>155</v>
      </c>
      <c r="E68" s="67" t="s">
        <v>23</v>
      </c>
      <c r="G68" s="67">
        <v>5</v>
      </c>
      <c r="H68" s="67" t="s">
        <v>74</v>
      </c>
      <c r="I68" s="67">
        <v>1</v>
      </c>
      <c r="J68" s="67">
        <v>0</v>
      </c>
      <c r="K68" s="67">
        <v>0</v>
      </c>
      <c r="L68" s="67">
        <v>0</v>
      </c>
      <c r="N68" s="67" t="s">
        <v>1343</v>
      </c>
      <c r="O68" s="67" t="s">
        <v>571</v>
      </c>
      <c r="P68" s="68">
        <v>43890</v>
      </c>
      <c r="R68" s="67">
        <v>14.9</v>
      </c>
      <c r="S68" s="67">
        <v>1.72</v>
      </c>
      <c r="T68" s="67">
        <v>0.72</v>
      </c>
      <c r="U68" s="67" t="s">
        <v>1411</v>
      </c>
      <c r="W68" s="69">
        <v>43905</v>
      </c>
      <c r="X68" s="67">
        <v>11</v>
      </c>
      <c r="Y68" s="67">
        <v>1.79</v>
      </c>
      <c r="Z68" s="67">
        <v>0.76</v>
      </c>
      <c r="AA68" s="67">
        <v>1</v>
      </c>
      <c r="AB68" s="67" t="b">
        <f>R68&gt;X68</f>
        <v>1</v>
      </c>
      <c r="AC68" s="67" t="b">
        <f>T68&gt;Z68</f>
        <v>0</v>
      </c>
      <c r="AD68" s="67">
        <f t="shared" si="5"/>
        <v>14.9</v>
      </c>
      <c r="AE68" s="76">
        <v>3.3333333000000001</v>
      </c>
      <c r="AF68" s="74">
        <f t="shared" si="6"/>
        <v>100</v>
      </c>
      <c r="AG68" s="76">
        <f t="shared" si="7"/>
        <v>333.33332999999999</v>
      </c>
      <c r="AH68" s="70">
        <f t="shared" si="8"/>
        <v>22.3713644295302</v>
      </c>
      <c r="AI68" s="70">
        <f t="shared" si="9"/>
        <v>77.628635570469797</v>
      </c>
      <c r="AJ68" s="67">
        <v>1</v>
      </c>
      <c r="AK68" s="67">
        <v>67</v>
      </c>
      <c r="AL68" s="73">
        <v>44028</v>
      </c>
      <c r="AN68" s="20">
        <v>0.294337233689075</v>
      </c>
      <c r="AO68" s="20">
        <v>1.2142278505266999</v>
      </c>
    </row>
    <row r="69" spans="1:41" x14ac:dyDescent="0.2">
      <c r="A69" s="20" t="s">
        <v>640</v>
      </c>
      <c r="B69" s="21">
        <v>263113706</v>
      </c>
      <c r="C69" s="20">
        <v>2015</v>
      </c>
      <c r="D69" s="20">
        <v>155</v>
      </c>
      <c r="E69" s="20" t="s">
        <v>23</v>
      </c>
      <c r="F69" s="20"/>
      <c r="G69" s="20">
        <v>5</v>
      </c>
      <c r="H69" s="20" t="s">
        <v>32</v>
      </c>
      <c r="I69" s="20">
        <v>1</v>
      </c>
      <c r="J69" s="20">
        <v>0</v>
      </c>
      <c r="K69" s="20">
        <v>0</v>
      </c>
      <c r="L69" s="20">
        <v>0</v>
      </c>
      <c r="M69" s="20"/>
      <c r="N69" s="20" t="s">
        <v>1342</v>
      </c>
      <c r="O69" s="20"/>
      <c r="P69" s="24">
        <v>43887</v>
      </c>
      <c r="Q69" s="20"/>
      <c r="R69" s="20">
        <v>24.9</v>
      </c>
      <c r="S69" s="20">
        <v>1.88</v>
      </c>
      <c r="T69" s="20">
        <v>1.1100000000000001</v>
      </c>
      <c r="U69" s="20" t="s">
        <v>1347</v>
      </c>
      <c r="V69" s="22" t="s">
        <v>1346</v>
      </c>
      <c r="W69" s="27"/>
      <c r="X69" s="20"/>
      <c r="Y69" s="20"/>
      <c r="Z69" s="20"/>
      <c r="AA69" s="20">
        <v>1</v>
      </c>
      <c r="AB69" s="20"/>
      <c r="AC69" s="20"/>
      <c r="AD69" s="20">
        <f t="shared" si="5"/>
        <v>24.9</v>
      </c>
      <c r="AE69" s="30">
        <v>3.3333333000000001</v>
      </c>
      <c r="AF69">
        <f t="shared" si="6"/>
        <v>100</v>
      </c>
      <c r="AG69" s="30">
        <f t="shared" si="7"/>
        <v>333.33332999999999</v>
      </c>
      <c r="AH69" s="31">
        <f t="shared" si="8"/>
        <v>13.386880722891567</v>
      </c>
      <c r="AI69" s="31">
        <f t="shared" si="9"/>
        <v>86.613119277108439</v>
      </c>
      <c r="AJ69" s="20">
        <v>1</v>
      </c>
      <c r="AK69" s="20">
        <v>68</v>
      </c>
      <c r="AL69" s="23">
        <v>44028</v>
      </c>
      <c r="AM69" s="20"/>
      <c r="AN69" s="20">
        <v>0.30117051912422299</v>
      </c>
      <c r="AO69" s="20">
        <v>1.09155917138574</v>
      </c>
    </row>
    <row r="70" spans="1:41" x14ac:dyDescent="0.2">
      <c r="A70" s="20" t="s">
        <v>641</v>
      </c>
      <c r="B70" s="21">
        <v>240150270</v>
      </c>
      <c r="C70" s="20">
        <v>2015</v>
      </c>
      <c r="D70" s="20">
        <v>155</v>
      </c>
      <c r="E70" s="20" t="s">
        <v>23</v>
      </c>
      <c r="F70" s="20"/>
      <c r="G70" s="20">
        <v>5</v>
      </c>
      <c r="H70" s="20" t="s">
        <v>81</v>
      </c>
      <c r="I70" s="20">
        <v>1</v>
      </c>
      <c r="J70" s="20">
        <v>0</v>
      </c>
      <c r="K70" s="20">
        <v>0</v>
      </c>
      <c r="L70" s="20">
        <v>0</v>
      </c>
      <c r="M70" s="20"/>
      <c r="N70" s="20" t="s">
        <v>1342</v>
      </c>
      <c r="O70" s="20"/>
      <c r="P70" s="24">
        <v>43887</v>
      </c>
      <c r="Q70" s="20"/>
      <c r="R70" s="20">
        <v>16.2</v>
      </c>
      <c r="S70" s="20">
        <v>1.91</v>
      </c>
      <c r="T70" s="20">
        <v>1.1599999999999999</v>
      </c>
      <c r="U70" s="20" t="s">
        <v>1347</v>
      </c>
      <c r="V70" s="20" t="s">
        <v>1346</v>
      </c>
      <c r="W70" s="27"/>
      <c r="X70" s="20"/>
      <c r="Y70" s="20"/>
      <c r="Z70" s="20"/>
      <c r="AA70" s="20">
        <v>1</v>
      </c>
      <c r="AB70" s="20"/>
      <c r="AC70" s="20"/>
      <c r="AD70" s="20">
        <f t="shared" si="5"/>
        <v>16.2</v>
      </c>
      <c r="AE70" s="30">
        <v>3.3333333000000001</v>
      </c>
      <c r="AF70">
        <f t="shared" si="6"/>
        <v>100</v>
      </c>
      <c r="AG70" s="30">
        <f t="shared" si="7"/>
        <v>333.33332999999999</v>
      </c>
      <c r="AH70" s="31">
        <f t="shared" si="8"/>
        <v>20.576131481481482</v>
      </c>
      <c r="AI70" s="31">
        <f t="shared" si="9"/>
        <v>79.423868518518518</v>
      </c>
      <c r="AJ70" s="20">
        <v>1</v>
      </c>
      <c r="AK70" s="20">
        <v>69</v>
      </c>
      <c r="AL70" s="23">
        <v>44028</v>
      </c>
      <c r="AM70" s="20"/>
      <c r="AN70" s="20">
        <v>0.219664044799327</v>
      </c>
      <c r="AO70" s="20">
        <v>1.0641179671043299</v>
      </c>
    </row>
    <row r="71" spans="1:41" x14ac:dyDescent="0.2">
      <c r="A71" s="20" t="s">
        <v>642</v>
      </c>
      <c r="B71" s="21">
        <v>263113709</v>
      </c>
      <c r="C71" s="20">
        <v>2015</v>
      </c>
      <c r="D71" s="20">
        <v>155</v>
      </c>
      <c r="E71" s="20" t="s">
        <v>23</v>
      </c>
      <c r="F71" s="20"/>
      <c r="G71" s="20">
        <v>5</v>
      </c>
      <c r="H71" s="20" t="s">
        <v>85</v>
      </c>
      <c r="I71" s="20">
        <v>1</v>
      </c>
      <c r="J71" s="20">
        <v>0</v>
      </c>
      <c r="K71" s="20">
        <v>0</v>
      </c>
      <c r="L71" s="20">
        <v>0</v>
      </c>
      <c r="M71" s="20"/>
      <c r="N71" s="20" t="s">
        <v>1342</v>
      </c>
      <c r="O71" s="20"/>
      <c r="P71" s="24">
        <v>43887</v>
      </c>
      <c r="Q71" s="20"/>
      <c r="R71" s="20">
        <v>15.3</v>
      </c>
      <c r="S71" s="20">
        <v>2.2799999999999998</v>
      </c>
      <c r="T71" s="20">
        <v>1.39</v>
      </c>
      <c r="U71" s="20" t="s">
        <v>1347</v>
      </c>
      <c r="V71" s="22" t="s">
        <v>1346</v>
      </c>
      <c r="W71" s="27"/>
      <c r="X71" s="20"/>
      <c r="Y71" s="20"/>
      <c r="Z71" s="20"/>
      <c r="AA71" s="20">
        <v>1</v>
      </c>
      <c r="AB71" s="20"/>
      <c r="AC71" s="20"/>
      <c r="AD71" s="20">
        <f t="shared" si="5"/>
        <v>15.3</v>
      </c>
      <c r="AE71" s="30">
        <v>3.3333333000000001</v>
      </c>
      <c r="AF71">
        <f t="shared" si="6"/>
        <v>100</v>
      </c>
      <c r="AG71" s="30">
        <f t="shared" si="7"/>
        <v>333.33332999999999</v>
      </c>
      <c r="AH71" s="31">
        <f t="shared" si="8"/>
        <v>21.786492156862742</v>
      </c>
      <c r="AI71" s="31">
        <f t="shared" si="9"/>
        <v>78.213507843137251</v>
      </c>
      <c r="AJ71" s="20">
        <v>1</v>
      </c>
      <c r="AK71" s="20">
        <v>70</v>
      </c>
      <c r="AL71" s="23">
        <v>44028</v>
      </c>
      <c r="AM71" s="20"/>
      <c r="AN71" s="20">
        <v>0.13706261381432799</v>
      </c>
      <c r="AO71" s="20">
        <v>1.09707353725836</v>
      </c>
    </row>
    <row r="72" spans="1:41" x14ac:dyDescent="0.2">
      <c r="A72" s="20" t="s">
        <v>643</v>
      </c>
      <c r="B72" s="21">
        <v>263113715</v>
      </c>
      <c r="C72" s="20">
        <v>2015</v>
      </c>
      <c r="D72" s="20">
        <v>155</v>
      </c>
      <c r="E72" s="20" t="s">
        <v>23</v>
      </c>
      <c r="F72" s="20"/>
      <c r="G72" s="20">
        <v>5</v>
      </c>
      <c r="H72" s="20" t="s">
        <v>97</v>
      </c>
      <c r="I72" s="20">
        <v>1</v>
      </c>
      <c r="J72" s="20">
        <v>0</v>
      </c>
      <c r="K72" s="20">
        <v>0</v>
      </c>
      <c r="L72" s="20">
        <v>0</v>
      </c>
      <c r="M72" s="20"/>
      <c r="N72" s="20" t="s">
        <v>1342</v>
      </c>
      <c r="O72" s="28" t="s">
        <v>571</v>
      </c>
      <c r="P72" s="27">
        <v>43886</v>
      </c>
      <c r="Q72" s="20"/>
      <c r="R72" s="29">
        <v>5.3</v>
      </c>
      <c r="S72" s="30">
        <v>2.5</v>
      </c>
      <c r="T72" s="30">
        <v>0.51</v>
      </c>
      <c r="U72" s="20"/>
      <c r="V72" s="20" t="s">
        <v>1342</v>
      </c>
      <c r="W72" s="27"/>
      <c r="X72" s="20"/>
      <c r="Y72" s="20"/>
      <c r="Z72" s="20"/>
      <c r="AA72" s="20">
        <v>1</v>
      </c>
      <c r="AB72" s="20"/>
      <c r="AC72" s="20"/>
      <c r="AD72" s="20">
        <f t="shared" si="5"/>
        <v>5.3</v>
      </c>
      <c r="AE72" s="30">
        <v>3.3333333000000001</v>
      </c>
      <c r="AF72">
        <f t="shared" si="6"/>
        <v>100</v>
      </c>
      <c r="AG72" s="30">
        <f t="shared" si="7"/>
        <v>333.33332999999999</v>
      </c>
      <c r="AH72" s="31">
        <f t="shared" si="8"/>
        <v>62.893081132075473</v>
      </c>
      <c r="AI72" s="31">
        <f t="shared" si="9"/>
        <v>37.106918867924527</v>
      </c>
      <c r="AJ72" s="20">
        <v>1</v>
      </c>
      <c r="AK72" s="20">
        <v>71</v>
      </c>
      <c r="AL72" s="23">
        <v>44028</v>
      </c>
      <c r="AM72" s="20"/>
      <c r="AN72" s="20">
        <v>0.12800025771012699</v>
      </c>
      <c r="AO72" s="20">
        <v>1.2584354811570799</v>
      </c>
    </row>
    <row r="73" spans="1:41" x14ac:dyDescent="0.2">
      <c r="A73" s="20" t="s">
        <v>644</v>
      </c>
      <c r="B73" s="21">
        <v>263113714</v>
      </c>
      <c r="C73" s="20">
        <v>2015</v>
      </c>
      <c r="D73" s="20">
        <v>155</v>
      </c>
      <c r="E73" s="20" t="s">
        <v>23</v>
      </c>
      <c r="F73" s="20"/>
      <c r="G73" s="20">
        <v>5</v>
      </c>
      <c r="H73" s="20" t="s">
        <v>90</v>
      </c>
      <c r="I73" s="20">
        <v>1</v>
      </c>
      <c r="J73" s="20">
        <v>0</v>
      </c>
      <c r="K73" s="20">
        <v>0</v>
      </c>
      <c r="L73" s="20">
        <v>0</v>
      </c>
      <c r="M73" s="20"/>
      <c r="N73" s="20" t="s">
        <v>1342</v>
      </c>
      <c r="O73" s="20"/>
      <c r="P73" s="24">
        <v>43887</v>
      </c>
      <c r="Q73" s="20"/>
      <c r="R73" s="20">
        <v>8.6</v>
      </c>
      <c r="S73" s="20">
        <v>2.0499999999999998</v>
      </c>
      <c r="T73" s="20">
        <v>0.85</v>
      </c>
      <c r="U73" s="20" t="s">
        <v>1347</v>
      </c>
      <c r="V73" s="22" t="s">
        <v>1346</v>
      </c>
      <c r="W73" s="27"/>
      <c r="X73" s="20"/>
      <c r="Y73" s="20"/>
      <c r="Z73" s="20"/>
      <c r="AA73" s="20">
        <v>1</v>
      </c>
      <c r="AB73" s="20"/>
      <c r="AC73" s="20"/>
      <c r="AD73" s="20">
        <f t="shared" si="5"/>
        <v>8.6</v>
      </c>
      <c r="AE73" s="30">
        <v>3.3333333000000001</v>
      </c>
      <c r="AF73">
        <f t="shared" si="6"/>
        <v>100</v>
      </c>
      <c r="AG73" s="30">
        <f t="shared" si="7"/>
        <v>333.33332999999999</v>
      </c>
      <c r="AH73" s="31">
        <f t="shared" si="8"/>
        <v>38.759689534883719</v>
      </c>
      <c r="AI73" s="31">
        <f t="shared" si="9"/>
        <v>61.240310465116281</v>
      </c>
      <c r="AJ73" s="20">
        <v>1</v>
      </c>
      <c r="AK73" s="20">
        <v>72</v>
      </c>
      <c r="AL73" s="23">
        <v>44028</v>
      </c>
      <c r="AM73" s="20"/>
      <c r="AN73" s="20">
        <v>0.14534944320329099</v>
      </c>
      <c r="AO73" s="20">
        <v>1.1629008583000799</v>
      </c>
    </row>
    <row r="74" spans="1:41" x14ac:dyDescent="0.2">
      <c r="A74" s="20" t="s">
        <v>645</v>
      </c>
      <c r="B74" s="21">
        <v>262125512</v>
      </c>
      <c r="C74" s="20">
        <v>2015</v>
      </c>
      <c r="D74" s="20">
        <v>155</v>
      </c>
      <c r="E74" s="20" t="s">
        <v>23</v>
      </c>
      <c r="F74" s="20"/>
      <c r="G74" s="20">
        <v>5</v>
      </c>
      <c r="H74" s="20" t="s">
        <v>47</v>
      </c>
      <c r="I74" s="20">
        <v>1</v>
      </c>
      <c r="J74" s="20">
        <v>0</v>
      </c>
      <c r="K74" s="20">
        <v>0</v>
      </c>
      <c r="L74" s="20">
        <v>0</v>
      </c>
      <c r="M74" s="20"/>
      <c r="N74" s="20" t="s">
        <v>1342</v>
      </c>
      <c r="O74" s="20"/>
      <c r="P74" s="27">
        <v>43886</v>
      </c>
      <c r="Q74" s="20"/>
      <c r="R74" s="29">
        <v>22.8</v>
      </c>
      <c r="S74" s="30">
        <v>1.71</v>
      </c>
      <c r="T74" s="30">
        <v>1.6</v>
      </c>
      <c r="U74" s="20"/>
      <c r="V74" s="20" t="s">
        <v>1342</v>
      </c>
      <c r="W74" s="27"/>
      <c r="X74" s="20"/>
      <c r="Y74" s="20"/>
      <c r="Z74" s="20"/>
      <c r="AA74" s="20">
        <v>1</v>
      </c>
      <c r="AB74" s="20"/>
      <c r="AC74" s="20"/>
      <c r="AD74" s="20">
        <f t="shared" si="5"/>
        <v>22.8</v>
      </c>
      <c r="AE74" s="30">
        <v>3.3333333000000001</v>
      </c>
      <c r="AF74">
        <f t="shared" si="6"/>
        <v>100</v>
      </c>
      <c r="AG74" s="30">
        <f t="shared" si="7"/>
        <v>333.33332999999999</v>
      </c>
      <c r="AH74" s="31">
        <f t="shared" si="8"/>
        <v>14.619882894736842</v>
      </c>
      <c r="AI74" s="31">
        <f t="shared" si="9"/>
        <v>85.380117105263153</v>
      </c>
      <c r="AJ74" s="20">
        <v>1</v>
      </c>
      <c r="AK74" s="20">
        <v>73</v>
      </c>
      <c r="AL74" s="23">
        <v>44028</v>
      </c>
      <c r="AM74" s="20"/>
      <c r="AN74" s="20">
        <v>0.218976492882798</v>
      </c>
      <c r="AO74" s="20">
        <v>1.0777399590368</v>
      </c>
    </row>
    <row r="75" spans="1:41" x14ac:dyDescent="0.2">
      <c r="A75" s="20" t="s">
        <v>646</v>
      </c>
      <c r="B75" s="21">
        <v>262125706</v>
      </c>
      <c r="C75" s="20">
        <v>2015</v>
      </c>
      <c r="D75" s="20">
        <v>156</v>
      </c>
      <c r="E75" s="20" t="s">
        <v>23</v>
      </c>
      <c r="F75" s="20"/>
      <c r="G75" s="20">
        <v>5</v>
      </c>
      <c r="H75" s="20" t="s">
        <v>70</v>
      </c>
      <c r="I75" s="20">
        <v>1</v>
      </c>
      <c r="J75" s="20">
        <v>0</v>
      </c>
      <c r="K75" s="20">
        <v>0</v>
      </c>
      <c r="L75" s="20">
        <v>0</v>
      </c>
      <c r="M75" s="20"/>
      <c r="N75" s="20" t="s">
        <v>1342</v>
      </c>
      <c r="O75" s="20"/>
      <c r="P75" s="24">
        <v>43887</v>
      </c>
      <c r="Q75" s="20"/>
      <c r="R75" s="20">
        <v>23.1</v>
      </c>
      <c r="S75" s="20">
        <v>2.06</v>
      </c>
      <c r="T75" s="20">
        <v>1.46</v>
      </c>
      <c r="U75" s="20" t="s">
        <v>1347</v>
      </c>
      <c r="V75" s="20" t="s">
        <v>1346</v>
      </c>
      <c r="W75" s="27"/>
      <c r="X75" s="20"/>
      <c r="Y75" s="20"/>
      <c r="Z75" s="20"/>
      <c r="AA75" s="20">
        <v>1</v>
      </c>
      <c r="AB75" s="20"/>
      <c r="AC75" s="20"/>
      <c r="AD75" s="20">
        <f t="shared" si="5"/>
        <v>23.1</v>
      </c>
      <c r="AE75" s="30">
        <v>3.3333333000000001</v>
      </c>
      <c r="AF75">
        <f t="shared" si="6"/>
        <v>100</v>
      </c>
      <c r="AG75" s="30">
        <f t="shared" si="7"/>
        <v>333.33332999999999</v>
      </c>
      <c r="AH75" s="31">
        <f t="shared" si="8"/>
        <v>14.430014285714284</v>
      </c>
      <c r="AI75" s="31">
        <f t="shared" si="9"/>
        <v>85.569985714285721</v>
      </c>
      <c r="AJ75" s="20">
        <v>1</v>
      </c>
      <c r="AK75" s="20">
        <v>74</v>
      </c>
      <c r="AL75" s="23">
        <v>44028</v>
      </c>
      <c r="AM75" s="20"/>
      <c r="AN75" s="20">
        <v>0.29985821231112098</v>
      </c>
      <c r="AO75" s="20">
        <v>1.0407270755251099</v>
      </c>
    </row>
    <row r="76" spans="1:41" x14ac:dyDescent="0.2">
      <c r="A76" s="20" t="s">
        <v>647</v>
      </c>
      <c r="B76" s="21">
        <v>240150278</v>
      </c>
      <c r="C76" s="20">
        <v>2015</v>
      </c>
      <c r="D76" s="20">
        <v>156</v>
      </c>
      <c r="E76" s="20" t="s">
        <v>23</v>
      </c>
      <c r="F76" s="20"/>
      <c r="G76" s="20">
        <v>5</v>
      </c>
      <c r="H76" s="20" t="s">
        <v>29</v>
      </c>
      <c r="I76" s="20">
        <v>1</v>
      </c>
      <c r="J76" s="20">
        <v>0</v>
      </c>
      <c r="K76" s="20">
        <v>0</v>
      </c>
      <c r="L76" s="20">
        <v>0</v>
      </c>
      <c r="M76" s="20"/>
      <c r="N76" s="20" t="s">
        <v>1342</v>
      </c>
      <c r="O76" s="20"/>
      <c r="P76" s="24">
        <v>43887</v>
      </c>
      <c r="Q76" s="20"/>
      <c r="R76" s="20">
        <v>24</v>
      </c>
      <c r="S76" s="20">
        <v>2.0299999999999998</v>
      </c>
      <c r="T76" s="20">
        <v>1.66</v>
      </c>
      <c r="U76" s="20" t="s">
        <v>1347</v>
      </c>
      <c r="V76" s="20" t="s">
        <v>1346</v>
      </c>
      <c r="W76" s="27"/>
      <c r="X76" s="20"/>
      <c r="Y76" s="20"/>
      <c r="Z76" s="20"/>
      <c r="AA76" s="20">
        <v>1</v>
      </c>
      <c r="AB76" s="20"/>
      <c r="AC76" s="20"/>
      <c r="AD76" s="20">
        <f t="shared" si="5"/>
        <v>24</v>
      </c>
      <c r="AE76" s="30">
        <v>3.3333333000000001</v>
      </c>
      <c r="AF76">
        <f t="shared" si="6"/>
        <v>100</v>
      </c>
      <c r="AG76" s="30">
        <f t="shared" si="7"/>
        <v>333.33332999999999</v>
      </c>
      <c r="AH76" s="31">
        <f t="shared" si="8"/>
        <v>13.88888875</v>
      </c>
      <c r="AI76" s="31">
        <f t="shared" si="9"/>
        <v>86.111111249999993</v>
      </c>
      <c r="AJ76" s="20">
        <v>1</v>
      </c>
      <c r="AK76" s="20">
        <v>75</v>
      </c>
      <c r="AL76" s="23">
        <v>44028</v>
      </c>
      <c r="AM76" s="20"/>
      <c r="AN76" s="20">
        <v>0.10527948120353001</v>
      </c>
      <c r="AO76" s="20">
        <v>1.13787193794529</v>
      </c>
    </row>
    <row r="77" spans="1:41" x14ac:dyDescent="0.2">
      <c r="A77" s="67" t="s">
        <v>648</v>
      </c>
      <c r="B77" s="72">
        <v>240150273</v>
      </c>
      <c r="C77" s="67">
        <v>2015</v>
      </c>
      <c r="D77" s="67">
        <v>156</v>
      </c>
      <c r="E77" s="67" t="s">
        <v>23</v>
      </c>
      <c r="G77" s="67">
        <v>5</v>
      </c>
      <c r="H77" s="67" t="s">
        <v>73</v>
      </c>
      <c r="I77" s="67">
        <v>1</v>
      </c>
      <c r="J77" s="67">
        <v>0</v>
      </c>
      <c r="K77" s="67">
        <v>0</v>
      </c>
      <c r="L77" s="67">
        <v>0</v>
      </c>
      <c r="N77" s="67" t="s">
        <v>1343</v>
      </c>
      <c r="P77" s="68">
        <v>43890</v>
      </c>
      <c r="R77" s="67">
        <v>20.399999999999999</v>
      </c>
      <c r="S77" s="67">
        <v>1.57</v>
      </c>
      <c r="T77" s="67">
        <v>0.91</v>
      </c>
      <c r="U77" s="67" t="s">
        <v>1348</v>
      </c>
      <c r="W77" s="69">
        <v>43905</v>
      </c>
      <c r="X77" s="67">
        <v>12.6</v>
      </c>
      <c r="Y77" s="67">
        <v>1.59</v>
      </c>
      <c r="Z77" s="67">
        <v>1.18</v>
      </c>
      <c r="AA77" s="67">
        <v>1</v>
      </c>
      <c r="AB77" s="67" t="b">
        <f>R77&gt;X77</f>
        <v>1</v>
      </c>
      <c r="AC77" s="67" t="b">
        <f>T77&gt;Z77</f>
        <v>0</v>
      </c>
      <c r="AD77" s="67">
        <f t="shared" si="5"/>
        <v>20.399999999999999</v>
      </c>
      <c r="AE77" s="76">
        <v>3.3333333000000001</v>
      </c>
      <c r="AF77" s="74">
        <f t="shared" si="6"/>
        <v>100</v>
      </c>
      <c r="AG77" s="76">
        <f t="shared" si="7"/>
        <v>333.33332999999999</v>
      </c>
      <c r="AH77" s="70">
        <f t="shared" si="8"/>
        <v>16.339869117647059</v>
      </c>
      <c r="AI77" s="70">
        <f t="shared" si="9"/>
        <v>83.660130882352945</v>
      </c>
      <c r="AJ77" s="67">
        <v>1</v>
      </c>
      <c r="AK77" s="67">
        <v>76</v>
      </c>
      <c r="AL77" s="73">
        <v>44028</v>
      </c>
      <c r="AN77" s="20">
        <v>0.208208822957448</v>
      </c>
      <c r="AO77" s="20">
        <v>1.1752131095269001</v>
      </c>
    </row>
    <row r="78" spans="1:41" x14ac:dyDescent="0.2">
      <c r="A78" s="20" t="s">
        <v>649</v>
      </c>
      <c r="B78" s="21">
        <v>263113718</v>
      </c>
      <c r="C78" s="20">
        <v>2015</v>
      </c>
      <c r="D78" s="20">
        <v>156</v>
      </c>
      <c r="E78" s="20" t="s">
        <v>23</v>
      </c>
      <c r="F78" s="20"/>
      <c r="G78" s="20">
        <v>5</v>
      </c>
      <c r="H78" s="20" t="s">
        <v>31</v>
      </c>
      <c r="I78" s="20">
        <v>1</v>
      </c>
      <c r="J78" s="20">
        <v>0</v>
      </c>
      <c r="K78" s="20">
        <v>0</v>
      </c>
      <c r="L78" s="20">
        <v>0</v>
      </c>
      <c r="M78" s="20"/>
      <c r="N78" s="20" t="s">
        <v>1342</v>
      </c>
      <c r="O78" s="20"/>
      <c r="P78" s="27">
        <v>43886</v>
      </c>
      <c r="Q78" s="20"/>
      <c r="R78" s="29">
        <v>8.9</v>
      </c>
      <c r="S78" s="30">
        <v>2.3199999999999998</v>
      </c>
      <c r="T78" s="30">
        <v>1.02</v>
      </c>
      <c r="U78" s="20"/>
      <c r="V78" s="20" t="s">
        <v>1342</v>
      </c>
      <c r="W78" s="27"/>
      <c r="X78" s="20"/>
      <c r="Y78" s="20"/>
      <c r="Z78" s="20"/>
      <c r="AA78" s="20">
        <v>1</v>
      </c>
      <c r="AB78" s="20"/>
      <c r="AC78" s="20"/>
      <c r="AD78" s="20">
        <f t="shared" si="5"/>
        <v>8.9</v>
      </c>
      <c r="AE78" s="30">
        <v>3.3333333000000001</v>
      </c>
      <c r="AF78">
        <f t="shared" si="6"/>
        <v>100</v>
      </c>
      <c r="AG78" s="30">
        <f t="shared" si="7"/>
        <v>333.33332999999999</v>
      </c>
      <c r="AH78" s="31">
        <f t="shared" si="8"/>
        <v>37.45318314606741</v>
      </c>
      <c r="AI78" s="31">
        <f t="shared" si="9"/>
        <v>62.54681685393259</v>
      </c>
      <c r="AJ78" s="20">
        <v>1</v>
      </c>
      <c r="AK78" s="20">
        <v>77</v>
      </c>
      <c r="AL78" s="23">
        <v>44028</v>
      </c>
      <c r="AM78" s="20"/>
      <c r="AN78" s="20">
        <v>0.216324363067807</v>
      </c>
      <c r="AO78" s="20">
        <v>1.10234496125112</v>
      </c>
    </row>
    <row r="79" spans="1:41" x14ac:dyDescent="0.2">
      <c r="A79" s="20" t="s">
        <v>650</v>
      </c>
      <c r="B79" s="21">
        <v>263113716</v>
      </c>
      <c r="C79" s="20">
        <v>2015</v>
      </c>
      <c r="D79" s="20">
        <v>156</v>
      </c>
      <c r="E79" s="20" t="s">
        <v>23</v>
      </c>
      <c r="F79" s="20"/>
      <c r="G79" s="20">
        <v>5</v>
      </c>
      <c r="H79" s="20" t="s">
        <v>79</v>
      </c>
      <c r="I79" s="20">
        <v>1</v>
      </c>
      <c r="J79" s="20">
        <v>0</v>
      </c>
      <c r="K79" s="20">
        <v>0</v>
      </c>
      <c r="L79" s="20">
        <v>0</v>
      </c>
      <c r="M79" s="20"/>
      <c r="N79" s="20" t="s">
        <v>1342</v>
      </c>
      <c r="O79" s="20"/>
      <c r="P79" s="27">
        <v>43886</v>
      </c>
      <c r="Q79" s="20"/>
      <c r="R79" s="29">
        <v>6.2</v>
      </c>
      <c r="S79" s="30">
        <v>2.5</v>
      </c>
      <c r="T79" s="30">
        <v>1.08</v>
      </c>
      <c r="U79" s="20"/>
      <c r="V79" s="20" t="s">
        <v>1342</v>
      </c>
      <c r="W79" s="27"/>
      <c r="X79" s="20"/>
      <c r="Y79" s="20"/>
      <c r="Z79" s="20"/>
      <c r="AA79" s="20">
        <v>1</v>
      </c>
      <c r="AB79" s="20"/>
      <c r="AC79" s="20"/>
      <c r="AD79" s="20">
        <f t="shared" si="5"/>
        <v>6.2</v>
      </c>
      <c r="AE79" s="30">
        <v>3.3333333000000001</v>
      </c>
      <c r="AF79">
        <f t="shared" si="6"/>
        <v>100</v>
      </c>
      <c r="AG79" s="30">
        <f t="shared" si="7"/>
        <v>333.33332999999999</v>
      </c>
      <c r="AH79" s="31">
        <f t="shared" si="8"/>
        <v>53.763440322580642</v>
      </c>
      <c r="AI79" s="31">
        <f t="shared" si="9"/>
        <v>46.236559677419358</v>
      </c>
      <c r="AJ79" s="20">
        <v>1</v>
      </c>
      <c r="AK79" s="20">
        <v>78</v>
      </c>
      <c r="AL79" s="23">
        <v>44028</v>
      </c>
      <c r="AM79" s="20"/>
      <c r="AN79" s="20">
        <v>0.21934828475134999</v>
      </c>
      <c r="AO79" s="20">
        <v>1.08272588624776</v>
      </c>
    </row>
    <row r="80" spans="1:41" x14ac:dyDescent="0.2">
      <c r="A80" s="20" t="s">
        <v>651</v>
      </c>
      <c r="B80" s="21">
        <v>262125916</v>
      </c>
      <c r="C80" s="20">
        <v>2015</v>
      </c>
      <c r="D80" s="20">
        <v>157</v>
      </c>
      <c r="E80" s="20" t="s">
        <v>23</v>
      </c>
      <c r="F80" s="20"/>
      <c r="G80" s="20">
        <v>5</v>
      </c>
      <c r="H80" s="20" t="s">
        <v>91</v>
      </c>
      <c r="I80" s="20">
        <v>1</v>
      </c>
      <c r="J80" s="20">
        <v>0</v>
      </c>
      <c r="K80" s="20">
        <v>0</v>
      </c>
      <c r="L80" s="20">
        <v>0</v>
      </c>
      <c r="M80" s="20"/>
      <c r="N80" s="20" t="s">
        <v>1342</v>
      </c>
      <c r="O80" s="20"/>
      <c r="P80" s="27">
        <v>43886</v>
      </c>
      <c r="Q80" s="20"/>
      <c r="R80" s="29">
        <v>5.4</v>
      </c>
      <c r="S80" s="30">
        <v>2.2000000000000002</v>
      </c>
      <c r="T80" s="30">
        <v>0.83</v>
      </c>
      <c r="U80" s="20"/>
      <c r="V80" s="20" t="s">
        <v>1342</v>
      </c>
      <c r="W80" s="27"/>
      <c r="X80" s="20"/>
      <c r="Y80" s="20"/>
      <c r="Z80" s="20"/>
      <c r="AA80" s="20">
        <v>1</v>
      </c>
      <c r="AB80" s="20"/>
      <c r="AC80" s="20"/>
      <c r="AD80" s="20">
        <f t="shared" si="5"/>
        <v>5.4</v>
      </c>
      <c r="AE80" s="30">
        <v>3.3333333000000001</v>
      </c>
      <c r="AF80">
        <f t="shared" si="6"/>
        <v>100</v>
      </c>
      <c r="AG80" s="30">
        <f t="shared" si="7"/>
        <v>333.33332999999999</v>
      </c>
      <c r="AH80" s="31">
        <f t="shared" si="8"/>
        <v>61.72839444444444</v>
      </c>
      <c r="AI80" s="31">
        <f t="shared" si="9"/>
        <v>38.27160555555556</v>
      </c>
      <c r="AJ80" s="20">
        <v>1</v>
      </c>
      <c r="AK80" s="20">
        <v>79</v>
      </c>
      <c r="AL80" s="23">
        <v>44028</v>
      </c>
      <c r="AM80" s="20"/>
      <c r="AN80" s="20">
        <v>0.33207771612036802</v>
      </c>
      <c r="AO80" s="20">
        <v>1.0855818032378</v>
      </c>
    </row>
    <row r="81" spans="1:41" x14ac:dyDescent="0.2">
      <c r="A81" s="20" t="s">
        <v>652</v>
      </c>
      <c r="B81" s="21">
        <v>263113720</v>
      </c>
      <c r="C81" s="20">
        <v>2015</v>
      </c>
      <c r="D81" s="20">
        <v>157</v>
      </c>
      <c r="E81" s="20" t="s">
        <v>23</v>
      </c>
      <c r="F81" s="20"/>
      <c r="G81" s="20">
        <v>5</v>
      </c>
      <c r="H81" s="20" t="s">
        <v>84</v>
      </c>
      <c r="I81" s="20">
        <v>1</v>
      </c>
      <c r="J81" s="20">
        <v>0</v>
      </c>
      <c r="K81" s="20">
        <v>0</v>
      </c>
      <c r="L81" s="20">
        <v>0</v>
      </c>
      <c r="M81" s="20"/>
      <c r="N81" s="20" t="s">
        <v>1342</v>
      </c>
      <c r="O81" s="20"/>
      <c r="P81" s="27">
        <v>43886</v>
      </c>
      <c r="Q81" s="20"/>
      <c r="R81" s="29">
        <v>7</v>
      </c>
      <c r="S81" s="30">
        <v>1.67</v>
      </c>
      <c r="T81" s="30">
        <v>1.1000000000000001</v>
      </c>
      <c r="U81" s="20"/>
      <c r="V81" s="20" t="s">
        <v>1342</v>
      </c>
      <c r="W81" s="27"/>
      <c r="X81" s="20"/>
      <c r="Y81" s="20"/>
      <c r="Z81" s="20"/>
      <c r="AA81" s="20">
        <v>1</v>
      </c>
      <c r="AB81" s="20"/>
      <c r="AC81" s="20"/>
      <c r="AD81" s="20">
        <f t="shared" si="5"/>
        <v>7</v>
      </c>
      <c r="AE81" s="30">
        <v>3.3333333000000001</v>
      </c>
      <c r="AF81">
        <f t="shared" si="6"/>
        <v>100</v>
      </c>
      <c r="AG81" s="30">
        <f t="shared" si="7"/>
        <v>333.33332999999999</v>
      </c>
      <c r="AH81" s="31">
        <f t="shared" si="8"/>
        <v>47.619047142857141</v>
      </c>
      <c r="AI81" s="31">
        <f t="shared" si="9"/>
        <v>52.380952857142859</v>
      </c>
      <c r="AJ81" s="20">
        <v>1</v>
      </c>
      <c r="AK81" s="20">
        <v>80</v>
      </c>
      <c r="AL81" s="23">
        <v>44028</v>
      </c>
      <c r="AM81" s="20"/>
      <c r="AN81" s="20">
        <v>0.17477136568274099</v>
      </c>
      <c r="AO81" s="20">
        <v>1.1255510937036</v>
      </c>
    </row>
    <row r="82" spans="1:41" x14ac:dyDescent="0.2">
      <c r="A82" s="20" t="s">
        <v>653</v>
      </c>
      <c r="B82" s="21">
        <v>263113722</v>
      </c>
      <c r="C82" s="20">
        <v>2015</v>
      </c>
      <c r="D82" s="20">
        <v>157</v>
      </c>
      <c r="E82" s="20" t="s">
        <v>23</v>
      </c>
      <c r="F82" s="20"/>
      <c r="G82" s="20">
        <v>5</v>
      </c>
      <c r="H82" s="20" t="s">
        <v>41</v>
      </c>
      <c r="I82" s="20">
        <v>1</v>
      </c>
      <c r="J82" s="20">
        <v>0</v>
      </c>
      <c r="K82" s="20">
        <v>0</v>
      </c>
      <c r="L82" s="20">
        <v>0</v>
      </c>
      <c r="M82" s="20"/>
      <c r="N82" s="20" t="s">
        <v>1342</v>
      </c>
      <c r="O82" s="20"/>
      <c r="P82" s="27">
        <v>43886</v>
      </c>
      <c r="Q82" s="20"/>
      <c r="R82" s="29">
        <v>33.799999999999997</v>
      </c>
      <c r="S82" s="30">
        <v>1.58</v>
      </c>
      <c r="T82" s="30">
        <v>1.33</v>
      </c>
      <c r="U82" s="20"/>
      <c r="V82" s="20" t="s">
        <v>1342</v>
      </c>
      <c r="W82" s="27"/>
      <c r="X82" s="20"/>
      <c r="Y82" s="20"/>
      <c r="Z82" s="20"/>
      <c r="AA82" s="20">
        <v>1</v>
      </c>
      <c r="AB82" s="20"/>
      <c r="AC82" s="20"/>
      <c r="AD82" s="20">
        <f t="shared" si="5"/>
        <v>33.799999999999997</v>
      </c>
      <c r="AE82" s="30">
        <v>3.3333333000000001</v>
      </c>
      <c r="AF82">
        <f t="shared" si="6"/>
        <v>200</v>
      </c>
      <c r="AG82" s="30">
        <f t="shared" si="7"/>
        <v>666.66665999999998</v>
      </c>
      <c r="AH82" s="31">
        <f t="shared" si="8"/>
        <v>19.723865680473374</v>
      </c>
      <c r="AI82" s="31">
        <f t="shared" si="9"/>
        <v>180.27613431952662</v>
      </c>
      <c r="AJ82" s="20">
        <v>1</v>
      </c>
      <c r="AK82" s="20">
        <v>81</v>
      </c>
      <c r="AL82" s="23">
        <v>44028</v>
      </c>
      <c r="AM82" s="20"/>
      <c r="AN82" s="20">
        <v>0.21558419057551501</v>
      </c>
      <c r="AO82" s="20">
        <v>1.10834683108492</v>
      </c>
    </row>
    <row r="83" spans="1:41" x14ac:dyDescent="0.2">
      <c r="A83" s="20" t="s">
        <v>654</v>
      </c>
      <c r="B83" s="21">
        <v>263113988</v>
      </c>
      <c r="C83" s="20">
        <v>2015</v>
      </c>
      <c r="D83" s="20">
        <v>165</v>
      </c>
      <c r="E83" s="20" t="s">
        <v>23</v>
      </c>
      <c r="F83" s="20"/>
      <c r="G83" s="20">
        <v>5</v>
      </c>
      <c r="H83" s="20" t="s">
        <v>60</v>
      </c>
      <c r="I83" s="20">
        <v>1</v>
      </c>
      <c r="J83" s="20">
        <v>0</v>
      </c>
      <c r="K83" s="20">
        <v>0</v>
      </c>
      <c r="L83" s="20">
        <v>0</v>
      </c>
      <c r="M83" s="20"/>
      <c r="N83" s="20" t="s">
        <v>1342</v>
      </c>
      <c r="O83" s="20"/>
      <c r="P83" s="27">
        <v>43886</v>
      </c>
      <c r="Q83" s="20"/>
      <c r="R83" s="29">
        <v>5.0999999999999996</v>
      </c>
      <c r="S83" s="30">
        <v>1.92</v>
      </c>
      <c r="T83" s="30">
        <v>0.52</v>
      </c>
      <c r="U83" s="20"/>
      <c r="V83" s="20" t="s">
        <v>1342</v>
      </c>
      <c r="W83" s="27"/>
      <c r="X83" s="20"/>
      <c r="Y83" s="20"/>
      <c r="Z83" s="20"/>
      <c r="AA83" s="20">
        <v>1</v>
      </c>
      <c r="AB83" s="20"/>
      <c r="AC83" s="20"/>
      <c r="AD83" s="20">
        <f t="shared" si="5"/>
        <v>5.0999999999999996</v>
      </c>
      <c r="AE83" s="30">
        <v>3.3333333000000001</v>
      </c>
      <c r="AF83">
        <f t="shared" si="6"/>
        <v>100</v>
      </c>
      <c r="AG83" s="30">
        <f t="shared" si="7"/>
        <v>333.33332999999999</v>
      </c>
      <c r="AH83" s="31">
        <f t="shared" si="8"/>
        <v>65.359476470588234</v>
      </c>
      <c r="AI83" s="31">
        <f t="shared" si="9"/>
        <v>34.640523529411766</v>
      </c>
      <c r="AJ83" s="20">
        <v>1</v>
      </c>
      <c r="AK83" s="20">
        <v>82</v>
      </c>
      <c r="AL83" s="23">
        <v>44028</v>
      </c>
      <c r="AM83" s="20"/>
      <c r="AN83" s="20">
        <v>0.14999769850903899</v>
      </c>
      <c r="AO83" s="20">
        <v>1.2103825512078801</v>
      </c>
    </row>
    <row r="84" spans="1:41" x14ac:dyDescent="0.2">
      <c r="A84" s="20" t="s">
        <v>655</v>
      </c>
      <c r="B84" s="21">
        <v>263114306</v>
      </c>
      <c r="C84" s="20">
        <v>2015</v>
      </c>
      <c r="D84" s="20">
        <v>167</v>
      </c>
      <c r="E84" s="20" t="s">
        <v>23</v>
      </c>
      <c r="F84" s="20"/>
      <c r="G84" s="20">
        <v>5</v>
      </c>
      <c r="H84" s="20" t="s">
        <v>92</v>
      </c>
      <c r="I84" s="20">
        <v>1</v>
      </c>
      <c r="J84" s="20">
        <v>0</v>
      </c>
      <c r="K84" s="20">
        <v>0</v>
      </c>
      <c r="L84" s="20">
        <v>0</v>
      </c>
      <c r="M84" s="20"/>
      <c r="N84" s="20" t="s">
        <v>1342</v>
      </c>
      <c r="O84" s="26" t="s">
        <v>571</v>
      </c>
      <c r="P84" s="27">
        <v>43886</v>
      </c>
      <c r="Q84" s="20"/>
      <c r="R84" s="29">
        <v>4.9000000000000004</v>
      </c>
      <c r="S84" s="30">
        <v>1.96</v>
      </c>
      <c r="T84" s="30">
        <v>0.85</v>
      </c>
      <c r="U84" s="20"/>
      <c r="V84" s="20" t="s">
        <v>1342</v>
      </c>
      <c r="W84" s="27"/>
      <c r="X84" s="20"/>
      <c r="Y84" s="20"/>
      <c r="Z84" s="20"/>
      <c r="AA84" s="20">
        <v>1</v>
      </c>
      <c r="AB84" s="20"/>
      <c r="AC84" s="20"/>
      <c r="AD84" s="20">
        <f t="shared" si="5"/>
        <v>4.9000000000000004</v>
      </c>
      <c r="AE84" s="30">
        <v>3.3333333000000001</v>
      </c>
      <c r="AF84">
        <f t="shared" si="6"/>
        <v>100</v>
      </c>
      <c r="AG84" s="30">
        <f t="shared" si="7"/>
        <v>333.33332999999999</v>
      </c>
      <c r="AH84" s="31">
        <f t="shared" si="8"/>
        <v>68.027210204081626</v>
      </c>
      <c r="AI84" s="31">
        <f t="shared" si="9"/>
        <v>31.972789795918374</v>
      </c>
      <c r="AJ84" s="20">
        <v>1</v>
      </c>
      <c r="AK84" s="20">
        <v>83</v>
      </c>
      <c r="AL84" s="23">
        <v>44028</v>
      </c>
      <c r="AM84" s="20"/>
      <c r="AN84" s="20">
        <v>0.20330592418789301</v>
      </c>
      <c r="AO84" s="20">
        <v>1.19464744920018</v>
      </c>
    </row>
    <row r="85" spans="1:41" x14ac:dyDescent="0.2">
      <c r="A85" s="67" t="s">
        <v>656</v>
      </c>
      <c r="B85" s="72">
        <v>263113724</v>
      </c>
      <c r="C85" s="67">
        <v>2015</v>
      </c>
      <c r="D85" s="67">
        <v>167</v>
      </c>
      <c r="E85" s="67" t="s">
        <v>23</v>
      </c>
      <c r="G85" s="67">
        <v>5</v>
      </c>
      <c r="H85" s="67" t="s">
        <v>59</v>
      </c>
      <c r="I85" s="67">
        <v>1</v>
      </c>
      <c r="J85" s="67">
        <v>0</v>
      </c>
      <c r="K85" s="67">
        <v>0</v>
      </c>
      <c r="L85" s="67">
        <v>0</v>
      </c>
      <c r="N85" s="67" t="s">
        <v>1343</v>
      </c>
      <c r="P85" s="68">
        <v>43890</v>
      </c>
      <c r="R85" s="67">
        <v>16.8</v>
      </c>
      <c r="S85" s="67">
        <v>1.61</v>
      </c>
      <c r="T85" s="67">
        <v>1.1299999999999999</v>
      </c>
      <c r="AA85" s="67">
        <v>1</v>
      </c>
      <c r="AD85" s="67">
        <f t="shared" si="5"/>
        <v>16.8</v>
      </c>
      <c r="AE85" s="76">
        <v>3.3333333000000001</v>
      </c>
      <c r="AF85" s="74">
        <f t="shared" si="6"/>
        <v>100</v>
      </c>
      <c r="AG85" s="76">
        <f t="shared" si="7"/>
        <v>333.33332999999999</v>
      </c>
      <c r="AH85" s="70">
        <f t="shared" si="8"/>
        <v>19.841269642857142</v>
      </c>
      <c r="AI85" s="70">
        <f t="shared" si="9"/>
        <v>80.158730357142858</v>
      </c>
      <c r="AJ85" s="67">
        <v>1</v>
      </c>
      <c r="AK85" s="67">
        <v>84</v>
      </c>
      <c r="AL85" s="73">
        <v>44028</v>
      </c>
      <c r="AN85" s="20">
        <v>0.145823317132249</v>
      </c>
      <c r="AO85" s="20">
        <v>1.14521495867029</v>
      </c>
    </row>
    <row r="86" spans="1:41" x14ac:dyDescent="0.2">
      <c r="A86" s="67" t="s">
        <v>657</v>
      </c>
      <c r="B86" s="72">
        <v>263113731</v>
      </c>
      <c r="C86" s="67">
        <v>2015</v>
      </c>
      <c r="D86" s="67">
        <v>168</v>
      </c>
      <c r="E86" s="67" t="s">
        <v>23</v>
      </c>
      <c r="G86" s="67">
        <v>5</v>
      </c>
      <c r="H86" s="67" t="s">
        <v>106</v>
      </c>
      <c r="I86" s="67">
        <v>1</v>
      </c>
      <c r="J86" s="67">
        <v>0</v>
      </c>
      <c r="K86" s="67">
        <v>0</v>
      </c>
      <c r="L86" s="67">
        <v>0</v>
      </c>
      <c r="N86" s="67" t="s">
        <v>1343</v>
      </c>
      <c r="P86" s="68">
        <v>43890</v>
      </c>
      <c r="R86" s="67">
        <v>32.9</v>
      </c>
      <c r="S86" s="67">
        <v>1.86</v>
      </c>
      <c r="T86" s="67">
        <v>1.44</v>
      </c>
      <c r="AA86" s="67">
        <v>1</v>
      </c>
      <c r="AD86" s="67">
        <f t="shared" si="5"/>
        <v>32.9</v>
      </c>
      <c r="AE86" s="76">
        <v>3.3333333000000001</v>
      </c>
      <c r="AF86" s="74">
        <f t="shared" si="6"/>
        <v>200</v>
      </c>
      <c r="AG86" s="76">
        <f t="shared" si="7"/>
        <v>666.66665999999998</v>
      </c>
      <c r="AH86" s="70">
        <f t="shared" si="8"/>
        <v>20.263424316109422</v>
      </c>
      <c r="AI86" s="70">
        <f t="shared" si="9"/>
        <v>179.73657568389058</v>
      </c>
      <c r="AJ86" s="67">
        <v>1</v>
      </c>
      <c r="AK86" s="67">
        <v>85</v>
      </c>
      <c r="AL86" s="73">
        <v>44028</v>
      </c>
      <c r="AN86" s="20">
        <v>0.33242966623738202</v>
      </c>
      <c r="AO86" s="20">
        <v>1.03347596944521</v>
      </c>
    </row>
    <row r="87" spans="1:41" x14ac:dyDescent="0.2">
      <c r="A87" s="20" t="s">
        <v>658</v>
      </c>
      <c r="B87" s="21">
        <v>263113734</v>
      </c>
      <c r="C87" s="20">
        <v>2015</v>
      </c>
      <c r="D87" s="20">
        <v>171</v>
      </c>
      <c r="E87" s="20" t="s">
        <v>23</v>
      </c>
      <c r="F87" s="20"/>
      <c r="G87" s="20">
        <v>5</v>
      </c>
      <c r="H87" s="20" t="s">
        <v>76</v>
      </c>
      <c r="I87" s="20">
        <v>1</v>
      </c>
      <c r="J87" s="20">
        <v>0</v>
      </c>
      <c r="K87" s="20">
        <v>0</v>
      </c>
      <c r="L87" s="20">
        <v>0</v>
      </c>
      <c r="M87" s="20"/>
      <c r="N87" s="20" t="s">
        <v>1342</v>
      </c>
      <c r="O87" s="20"/>
      <c r="P87" s="27">
        <v>43886</v>
      </c>
      <c r="Q87" s="20"/>
      <c r="R87" s="29">
        <v>12.8</v>
      </c>
      <c r="S87" s="30">
        <v>1.91</v>
      </c>
      <c r="T87" s="30">
        <v>1.1100000000000001</v>
      </c>
      <c r="U87" s="20"/>
      <c r="V87" s="20" t="s">
        <v>1342</v>
      </c>
      <c r="W87" s="27"/>
      <c r="X87" s="20"/>
      <c r="Y87" s="20"/>
      <c r="Z87" s="20"/>
      <c r="AA87" s="20">
        <v>1</v>
      </c>
      <c r="AB87" s="20"/>
      <c r="AC87" s="20"/>
      <c r="AD87" s="20">
        <f t="shared" si="5"/>
        <v>12.8</v>
      </c>
      <c r="AE87" s="30">
        <v>3.3333333000000001</v>
      </c>
      <c r="AF87">
        <f t="shared" si="6"/>
        <v>100</v>
      </c>
      <c r="AG87" s="30">
        <f t="shared" si="7"/>
        <v>333.33332999999999</v>
      </c>
      <c r="AH87" s="31">
        <f t="shared" si="8"/>
        <v>26.041666406249998</v>
      </c>
      <c r="AI87" s="31">
        <f t="shared" si="9"/>
        <v>73.958333593749998</v>
      </c>
      <c r="AJ87" s="20">
        <v>1</v>
      </c>
      <c r="AK87" s="20">
        <v>86</v>
      </c>
      <c r="AL87" s="23">
        <v>44028</v>
      </c>
      <c r="AM87" s="20"/>
      <c r="AN87" s="20">
        <v>0.238436156826073</v>
      </c>
      <c r="AO87" s="20">
        <v>1.0538380900575799</v>
      </c>
    </row>
    <row r="88" spans="1:41" x14ac:dyDescent="0.2">
      <c r="A88" s="20" t="s">
        <v>659</v>
      </c>
      <c r="B88" s="21">
        <v>262125888</v>
      </c>
      <c r="C88" s="20">
        <v>2015</v>
      </c>
      <c r="D88" s="20">
        <v>173</v>
      </c>
      <c r="E88" s="20" t="s">
        <v>23</v>
      </c>
      <c r="F88" s="20"/>
      <c r="G88" s="20">
        <v>5</v>
      </c>
      <c r="H88" s="20" t="s">
        <v>52</v>
      </c>
      <c r="I88" s="20">
        <v>1</v>
      </c>
      <c r="J88" s="20">
        <v>0</v>
      </c>
      <c r="K88" s="20">
        <v>0</v>
      </c>
      <c r="L88" s="20">
        <v>0</v>
      </c>
      <c r="M88" s="20"/>
      <c r="N88" s="20" t="s">
        <v>1342</v>
      </c>
      <c r="O88" s="20"/>
      <c r="P88" s="27">
        <v>43886</v>
      </c>
      <c r="Q88" s="20"/>
      <c r="R88" s="29">
        <v>45.3</v>
      </c>
      <c r="S88" s="30">
        <v>1.93</v>
      </c>
      <c r="T88" s="30">
        <v>1.92</v>
      </c>
      <c r="U88" s="20"/>
      <c r="V88" s="20" t="s">
        <v>1342</v>
      </c>
      <c r="W88" s="27"/>
      <c r="X88" s="20"/>
      <c r="Y88" s="20"/>
      <c r="Z88" s="20"/>
      <c r="AA88" s="20">
        <v>1</v>
      </c>
      <c r="AB88" s="20"/>
      <c r="AC88" s="20"/>
      <c r="AD88" s="20">
        <f t="shared" si="5"/>
        <v>45.3</v>
      </c>
      <c r="AE88" s="30">
        <v>3.3333333000000001</v>
      </c>
      <c r="AF88">
        <f t="shared" si="6"/>
        <v>200</v>
      </c>
      <c r="AG88" s="30">
        <f t="shared" si="7"/>
        <v>666.66665999999998</v>
      </c>
      <c r="AH88" s="31">
        <f t="shared" si="8"/>
        <v>14.716703311258279</v>
      </c>
      <c r="AI88" s="31">
        <f t="shared" si="9"/>
        <v>185.28329668874173</v>
      </c>
      <c r="AJ88" s="20">
        <v>1</v>
      </c>
      <c r="AK88" s="20">
        <v>87</v>
      </c>
      <c r="AL88" s="23">
        <v>44028</v>
      </c>
      <c r="AM88" s="20"/>
      <c r="AN88" s="20">
        <v>0.35261889541203401</v>
      </c>
      <c r="AO88" s="20">
        <v>0.98833456338269299</v>
      </c>
    </row>
    <row r="89" spans="1:41" x14ac:dyDescent="0.2">
      <c r="A89" s="67" t="s">
        <v>660</v>
      </c>
      <c r="B89" s="72">
        <v>263114002</v>
      </c>
      <c r="C89" s="67">
        <v>2015</v>
      </c>
      <c r="D89" s="67">
        <v>179</v>
      </c>
      <c r="E89" s="67" t="s">
        <v>23</v>
      </c>
      <c r="G89" s="67">
        <v>5</v>
      </c>
      <c r="H89" s="67" t="s">
        <v>66</v>
      </c>
      <c r="I89" s="67">
        <v>1</v>
      </c>
      <c r="J89" s="67">
        <v>0</v>
      </c>
      <c r="K89" s="67">
        <v>0</v>
      </c>
      <c r="L89" s="67">
        <v>0</v>
      </c>
      <c r="N89" s="67" t="s">
        <v>1343</v>
      </c>
      <c r="P89" s="68">
        <v>43890</v>
      </c>
      <c r="R89" s="67">
        <v>11.6</v>
      </c>
      <c r="S89" s="67">
        <v>1.93</v>
      </c>
      <c r="T89" s="67">
        <v>0.94</v>
      </c>
      <c r="W89" s="69">
        <v>43905</v>
      </c>
      <c r="X89" s="67">
        <v>3.1</v>
      </c>
      <c r="Y89" s="67">
        <v>1.62</v>
      </c>
      <c r="Z89" s="67">
        <v>0.47</v>
      </c>
      <c r="AA89" s="67">
        <v>1</v>
      </c>
      <c r="AB89" s="67" t="b">
        <f>R89&gt;X89</f>
        <v>1</v>
      </c>
      <c r="AC89" s="67" t="b">
        <f>T89&gt;Z89</f>
        <v>1</v>
      </c>
      <c r="AD89" s="67">
        <f t="shared" si="5"/>
        <v>11.6</v>
      </c>
      <c r="AE89" s="76">
        <v>3.3333333000000001</v>
      </c>
      <c r="AF89" s="74">
        <f t="shared" si="6"/>
        <v>100</v>
      </c>
      <c r="AG89" s="76">
        <f t="shared" si="7"/>
        <v>333.33332999999999</v>
      </c>
      <c r="AH89" s="70">
        <f t="shared" si="8"/>
        <v>28.735631896551723</v>
      </c>
      <c r="AI89" s="70">
        <f t="shared" si="9"/>
        <v>71.264368103448277</v>
      </c>
      <c r="AJ89" s="67">
        <v>1</v>
      </c>
      <c r="AK89" s="67">
        <v>88</v>
      </c>
      <c r="AL89" s="73">
        <v>44028</v>
      </c>
      <c r="AN89" s="20">
        <v>0.19219197066115101</v>
      </c>
      <c r="AO89" s="20">
        <v>1.13017874682797</v>
      </c>
    </row>
    <row r="90" spans="1:41" x14ac:dyDescent="0.2">
      <c r="A90" s="20" t="s">
        <v>661</v>
      </c>
      <c r="B90" s="21">
        <v>263114339</v>
      </c>
      <c r="C90" s="20">
        <v>2015</v>
      </c>
      <c r="D90" s="20">
        <v>179</v>
      </c>
      <c r="E90" s="20" t="s">
        <v>23</v>
      </c>
      <c r="F90" s="20"/>
      <c r="G90" s="20">
        <v>5</v>
      </c>
      <c r="H90" s="20" t="s">
        <v>55</v>
      </c>
      <c r="I90" s="20">
        <v>1</v>
      </c>
      <c r="J90" s="20">
        <v>0</v>
      </c>
      <c r="K90" s="20">
        <v>0</v>
      </c>
      <c r="L90" s="20">
        <v>0</v>
      </c>
      <c r="M90" s="20"/>
      <c r="N90" s="20" t="s">
        <v>1342</v>
      </c>
      <c r="O90" s="20"/>
      <c r="P90" s="27">
        <v>43886</v>
      </c>
      <c r="Q90" s="20"/>
      <c r="R90" s="29">
        <v>19</v>
      </c>
      <c r="S90" s="30">
        <v>2.09</v>
      </c>
      <c r="T90" s="30">
        <v>1.46</v>
      </c>
      <c r="U90" s="20"/>
      <c r="V90" s="20" t="s">
        <v>1342</v>
      </c>
      <c r="W90" s="27"/>
      <c r="X90" s="20"/>
      <c r="Y90" s="20"/>
      <c r="Z90" s="20"/>
      <c r="AA90" s="20">
        <v>1</v>
      </c>
      <c r="AB90" s="20"/>
      <c r="AC90" s="20"/>
      <c r="AD90" s="20">
        <f t="shared" si="5"/>
        <v>19</v>
      </c>
      <c r="AE90" s="30">
        <v>3.3333333000000001</v>
      </c>
      <c r="AF90">
        <f t="shared" si="6"/>
        <v>100</v>
      </c>
      <c r="AG90" s="30">
        <f t="shared" si="7"/>
        <v>333.33332999999999</v>
      </c>
      <c r="AH90" s="31">
        <f t="shared" si="8"/>
        <v>17.543859473684211</v>
      </c>
      <c r="AI90" s="31">
        <f t="shared" si="9"/>
        <v>82.456140526315792</v>
      </c>
      <c r="AJ90" s="20">
        <v>1</v>
      </c>
      <c r="AK90" s="20">
        <v>89</v>
      </c>
      <c r="AL90" s="23">
        <v>44028</v>
      </c>
      <c r="AM90" s="20"/>
      <c r="AN90" s="20">
        <v>0.226303571756651</v>
      </c>
      <c r="AO90" s="20">
        <v>1.0941350956953499</v>
      </c>
    </row>
    <row r="91" spans="1:41" x14ac:dyDescent="0.2">
      <c r="A91" s="20" t="s">
        <v>662</v>
      </c>
      <c r="B91" s="21">
        <v>263113903</v>
      </c>
      <c r="C91" s="20">
        <v>2015</v>
      </c>
      <c r="D91" s="20">
        <v>187</v>
      </c>
      <c r="E91" s="20" t="s">
        <v>23</v>
      </c>
      <c r="F91" s="20"/>
      <c r="G91" s="20">
        <v>5</v>
      </c>
      <c r="H91" s="20" t="s">
        <v>36</v>
      </c>
      <c r="I91" s="20">
        <v>1</v>
      </c>
      <c r="J91" s="20">
        <v>0</v>
      </c>
      <c r="K91" s="20">
        <v>0</v>
      </c>
      <c r="L91" s="20">
        <v>0</v>
      </c>
      <c r="M91" s="20"/>
      <c r="N91" s="20" t="s">
        <v>1342</v>
      </c>
      <c r="O91" s="20"/>
      <c r="P91" s="27">
        <v>43886</v>
      </c>
      <c r="Q91" s="20"/>
      <c r="R91" s="29">
        <v>5.5</v>
      </c>
      <c r="S91" s="30">
        <v>1.9</v>
      </c>
      <c r="T91" s="30">
        <v>1.1200000000000001</v>
      </c>
      <c r="U91" s="20"/>
      <c r="V91" s="20" t="s">
        <v>1342</v>
      </c>
      <c r="W91" s="27"/>
      <c r="X91" s="20"/>
      <c r="Y91" s="20"/>
      <c r="Z91" s="20"/>
      <c r="AA91" s="20">
        <v>1</v>
      </c>
      <c r="AB91" s="20"/>
      <c r="AC91" s="20"/>
      <c r="AD91" s="20">
        <f t="shared" si="5"/>
        <v>5.5</v>
      </c>
      <c r="AE91" s="30">
        <v>3.3333333000000001</v>
      </c>
      <c r="AF91">
        <f t="shared" si="6"/>
        <v>100</v>
      </c>
      <c r="AG91" s="30">
        <f t="shared" si="7"/>
        <v>333.33332999999999</v>
      </c>
      <c r="AH91" s="31">
        <f t="shared" si="8"/>
        <v>60.606059999999999</v>
      </c>
      <c r="AI91" s="31">
        <f t="shared" si="9"/>
        <v>39.393940000000001</v>
      </c>
      <c r="AJ91" s="20">
        <v>1</v>
      </c>
      <c r="AK91" s="20">
        <v>90</v>
      </c>
      <c r="AL91" s="23">
        <v>44028</v>
      </c>
      <c r="AM91" s="20"/>
      <c r="AN91" s="20">
        <v>0.12571008685837401</v>
      </c>
      <c r="AO91" s="20">
        <v>1.3401771566223299</v>
      </c>
    </row>
    <row r="92" spans="1:41" x14ac:dyDescent="0.2">
      <c r="A92" s="20" t="s">
        <v>663</v>
      </c>
      <c r="B92" s="21">
        <v>263113701</v>
      </c>
      <c r="C92" s="20">
        <v>2015</v>
      </c>
      <c r="D92" s="20">
        <v>137</v>
      </c>
      <c r="E92" s="20" t="s">
        <v>23</v>
      </c>
      <c r="F92" s="20"/>
      <c r="G92" s="20">
        <v>6</v>
      </c>
      <c r="H92" s="20" t="s">
        <v>67</v>
      </c>
      <c r="I92" s="20">
        <v>1</v>
      </c>
      <c r="J92" s="20">
        <v>0</v>
      </c>
      <c r="K92" s="20">
        <v>0</v>
      </c>
      <c r="L92" s="20">
        <v>0</v>
      </c>
      <c r="M92" s="20"/>
      <c r="N92" s="20" t="s">
        <v>1342</v>
      </c>
      <c r="O92" s="20"/>
      <c r="P92" s="27">
        <v>43886</v>
      </c>
      <c r="Q92" s="20"/>
      <c r="R92" s="29">
        <v>49.7</v>
      </c>
      <c r="S92" s="30">
        <v>1.84</v>
      </c>
      <c r="T92" s="30">
        <v>1.9</v>
      </c>
      <c r="U92" s="20"/>
      <c r="V92" s="20" t="s">
        <v>1342</v>
      </c>
      <c r="W92" s="27"/>
      <c r="X92" s="20"/>
      <c r="Y92" s="20"/>
      <c r="Z92" s="20"/>
      <c r="AA92" s="20">
        <v>1</v>
      </c>
      <c r="AB92" s="20"/>
      <c r="AC92" s="20"/>
      <c r="AD92" s="20">
        <f t="shared" si="5"/>
        <v>49.7</v>
      </c>
      <c r="AE92" s="30">
        <v>3.3333333000000001</v>
      </c>
      <c r="AF92">
        <f t="shared" si="6"/>
        <v>200</v>
      </c>
      <c r="AG92" s="30">
        <f t="shared" si="7"/>
        <v>666.66665999999998</v>
      </c>
      <c r="AH92" s="31">
        <f t="shared" si="8"/>
        <v>13.413816096579476</v>
      </c>
      <c r="AI92" s="31">
        <f t="shared" si="9"/>
        <v>186.58618390342053</v>
      </c>
      <c r="AJ92" s="20">
        <v>1</v>
      </c>
      <c r="AK92" s="20">
        <v>91</v>
      </c>
      <c r="AL92" s="23">
        <v>44028</v>
      </c>
      <c r="AM92" s="20"/>
      <c r="AN92" s="20">
        <v>0.39774933951631503</v>
      </c>
      <c r="AO92" s="20">
        <v>1.2337932362025801</v>
      </c>
    </row>
    <row r="93" spans="1:41" x14ac:dyDescent="0.2">
      <c r="A93" s="20" t="s">
        <v>664</v>
      </c>
      <c r="B93" s="21">
        <v>263113721</v>
      </c>
      <c r="C93" s="20">
        <v>2015</v>
      </c>
      <c r="D93" s="20">
        <v>145</v>
      </c>
      <c r="E93" s="20" t="s">
        <v>23</v>
      </c>
      <c r="F93" s="20"/>
      <c r="G93" s="20">
        <v>6</v>
      </c>
      <c r="H93" s="20" t="s">
        <v>27</v>
      </c>
      <c r="I93" s="20">
        <v>1</v>
      </c>
      <c r="J93" s="20">
        <v>0</v>
      </c>
      <c r="K93" s="20">
        <v>0</v>
      </c>
      <c r="L93" s="20">
        <v>0</v>
      </c>
      <c r="M93" s="20"/>
      <c r="N93" s="20" t="s">
        <v>1342</v>
      </c>
      <c r="O93" s="20"/>
      <c r="P93" s="24">
        <v>43890</v>
      </c>
      <c r="Q93" s="20"/>
      <c r="R93" s="20">
        <v>7</v>
      </c>
      <c r="S93" s="20">
        <v>1.4</v>
      </c>
      <c r="T93" s="20">
        <v>0.95</v>
      </c>
      <c r="U93" s="20"/>
      <c r="V93" s="20"/>
      <c r="W93" s="27">
        <v>43905</v>
      </c>
      <c r="X93" s="20">
        <v>5.4</v>
      </c>
      <c r="Y93" s="20">
        <v>0.56999999999999995</v>
      </c>
      <c r="Z93" s="20">
        <v>0.44</v>
      </c>
      <c r="AA93" s="20">
        <v>1</v>
      </c>
      <c r="AB93" s="20" t="b">
        <f>R93&gt;X93</f>
        <v>1</v>
      </c>
      <c r="AC93" s="20" t="b">
        <f>T93&gt;Z93</f>
        <v>1</v>
      </c>
      <c r="AD93" s="20">
        <f t="shared" si="5"/>
        <v>7</v>
      </c>
      <c r="AE93" s="30">
        <v>3.3333333000000001</v>
      </c>
      <c r="AF93">
        <f t="shared" si="6"/>
        <v>100</v>
      </c>
      <c r="AG93" s="30">
        <f t="shared" si="7"/>
        <v>333.33332999999999</v>
      </c>
      <c r="AH93" s="31">
        <f t="shared" si="8"/>
        <v>47.619047142857141</v>
      </c>
      <c r="AI93" s="31">
        <f t="shared" si="9"/>
        <v>52.380952857142859</v>
      </c>
      <c r="AJ93" s="20">
        <v>1</v>
      </c>
      <c r="AK93" s="20">
        <v>92</v>
      </c>
      <c r="AL93" s="23">
        <v>44028</v>
      </c>
      <c r="AM93" s="20"/>
      <c r="AN93" s="20">
        <v>0.20271998528754001</v>
      </c>
      <c r="AO93" s="20">
        <v>1.1078348585225599</v>
      </c>
    </row>
    <row r="94" spans="1:41" x14ac:dyDescent="0.2">
      <c r="A94" s="20" t="s">
        <v>665</v>
      </c>
      <c r="B94" s="21">
        <v>262126026</v>
      </c>
      <c r="C94" s="20">
        <v>2015</v>
      </c>
      <c r="D94" s="20">
        <v>147</v>
      </c>
      <c r="E94" s="20" t="s">
        <v>23</v>
      </c>
      <c r="F94" s="20"/>
      <c r="G94" s="20">
        <v>6</v>
      </c>
      <c r="H94" s="20" t="s">
        <v>66</v>
      </c>
      <c r="I94" s="20">
        <v>1</v>
      </c>
      <c r="J94" s="20">
        <v>0</v>
      </c>
      <c r="K94" s="20">
        <v>0</v>
      </c>
      <c r="L94" s="20">
        <v>0</v>
      </c>
      <c r="M94" s="20"/>
      <c r="N94" s="20" t="s">
        <v>1342</v>
      </c>
      <c r="O94" s="20"/>
      <c r="P94" s="24">
        <v>43890</v>
      </c>
      <c r="Q94" s="20"/>
      <c r="R94" s="20">
        <v>54.9</v>
      </c>
      <c r="S94" s="20">
        <v>1.54</v>
      </c>
      <c r="T94" s="20">
        <v>0.79</v>
      </c>
      <c r="U94" s="20"/>
      <c r="V94" s="20"/>
      <c r="W94" s="27">
        <v>43905</v>
      </c>
      <c r="X94" s="20">
        <v>5.7</v>
      </c>
      <c r="Y94" s="20">
        <v>1.86</v>
      </c>
      <c r="Z94" s="20">
        <v>0.56999999999999995</v>
      </c>
      <c r="AA94" s="20">
        <v>1</v>
      </c>
      <c r="AB94" s="20" t="b">
        <f>R94&gt;X94</f>
        <v>1</v>
      </c>
      <c r="AC94" s="20" t="b">
        <f>T94&gt;Z94</f>
        <v>1</v>
      </c>
      <c r="AD94" s="20">
        <f t="shared" si="5"/>
        <v>54.9</v>
      </c>
      <c r="AE94" s="30">
        <v>3.3333333000000001</v>
      </c>
      <c r="AF94">
        <f t="shared" si="6"/>
        <v>200</v>
      </c>
      <c r="AG94" s="30">
        <f t="shared" si="7"/>
        <v>666.66665999999998</v>
      </c>
      <c r="AH94" s="31">
        <f t="shared" si="8"/>
        <v>12.143290710382514</v>
      </c>
      <c r="AI94" s="31">
        <f t="shared" si="9"/>
        <v>187.8567092896175</v>
      </c>
      <c r="AJ94" s="20">
        <v>1</v>
      </c>
      <c r="AK94" s="20">
        <v>93</v>
      </c>
      <c r="AL94" s="23">
        <v>44028</v>
      </c>
      <c r="AM94" s="67">
        <v>1</v>
      </c>
      <c r="AN94" s="20">
        <v>0.22574870236023301</v>
      </c>
      <c r="AO94" s="20">
        <v>1.2513650160031999</v>
      </c>
    </row>
    <row r="95" spans="1:41" x14ac:dyDescent="0.2">
      <c r="A95" s="20" t="s">
        <v>666</v>
      </c>
      <c r="B95" s="21">
        <v>263113730</v>
      </c>
      <c r="C95" s="20">
        <v>2015</v>
      </c>
      <c r="D95" s="20">
        <v>150</v>
      </c>
      <c r="E95" s="20" t="s">
        <v>23</v>
      </c>
      <c r="F95" s="20"/>
      <c r="G95" s="20">
        <v>6</v>
      </c>
      <c r="H95" s="20" t="s">
        <v>68</v>
      </c>
      <c r="I95" s="20">
        <v>1</v>
      </c>
      <c r="J95" s="20">
        <v>0</v>
      </c>
      <c r="K95" s="20">
        <v>0</v>
      </c>
      <c r="L95" s="20">
        <v>0</v>
      </c>
      <c r="M95" s="20"/>
      <c r="N95" s="20" t="s">
        <v>1342</v>
      </c>
      <c r="O95" s="20"/>
      <c r="P95" s="24">
        <v>43890</v>
      </c>
      <c r="Q95" s="20"/>
      <c r="R95" s="20">
        <v>7.9</v>
      </c>
      <c r="S95" s="20">
        <v>2.2799999999999998</v>
      </c>
      <c r="T95" s="20">
        <v>0.97</v>
      </c>
      <c r="U95" s="20"/>
      <c r="V95" s="20"/>
      <c r="W95" s="27">
        <v>43905</v>
      </c>
      <c r="X95" s="20">
        <v>4.2</v>
      </c>
      <c r="Y95" s="20">
        <v>1.49</v>
      </c>
      <c r="Z95" s="20">
        <v>0.59</v>
      </c>
      <c r="AA95" s="20">
        <v>1</v>
      </c>
      <c r="AB95" s="20" t="b">
        <f>R95&gt;X95</f>
        <v>1</v>
      </c>
      <c r="AC95" s="20" t="b">
        <f>T95&gt;Z95</f>
        <v>1</v>
      </c>
      <c r="AD95" s="20">
        <f t="shared" si="5"/>
        <v>7.9</v>
      </c>
      <c r="AE95" s="30">
        <v>3.3333333000000001</v>
      </c>
      <c r="AF95">
        <f t="shared" si="6"/>
        <v>100</v>
      </c>
      <c r="AG95" s="30">
        <f t="shared" si="7"/>
        <v>333.33332999999999</v>
      </c>
      <c r="AH95" s="31">
        <f t="shared" si="8"/>
        <v>42.194092405063287</v>
      </c>
      <c r="AI95" s="31">
        <f t="shared" si="9"/>
        <v>57.805907594936713</v>
      </c>
      <c r="AJ95" s="20">
        <v>1</v>
      </c>
      <c r="AK95" s="20">
        <v>94</v>
      </c>
      <c r="AL95" s="23">
        <v>44028</v>
      </c>
      <c r="AM95" s="20"/>
      <c r="AN95" s="20">
        <v>0.13522588082856801</v>
      </c>
      <c r="AO95" s="20">
        <v>1.1821770882465901</v>
      </c>
    </row>
    <row r="96" spans="1:41" x14ac:dyDescent="0.2">
      <c r="A96" s="20" t="s">
        <v>667</v>
      </c>
      <c r="B96" s="21">
        <v>263114321</v>
      </c>
      <c r="C96" s="20">
        <v>2015</v>
      </c>
      <c r="D96" s="20">
        <v>171</v>
      </c>
      <c r="E96" s="20" t="s">
        <v>23</v>
      </c>
      <c r="F96" s="20"/>
      <c r="G96" s="20">
        <v>6</v>
      </c>
      <c r="H96" s="20" t="s">
        <v>69</v>
      </c>
      <c r="I96" s="20">
        <v>1</v>
      </c>
      <c r="J96" s="20">
        <v>0</v>
      </c>
      <c r="K96" s="20">
        <v>0</v>
      </c>
      <c r="L96" s="20">
        <v>0</v>
      </c>
      <c r="M96" s="20"/>
      <c r="N96" s="20" t="s">
        <v>1342</v>
      </c>
      <c r="O96" s="20"/>
      <c r="P96" s="24">
        <v>43890</v>
      </c>
      <c r="Q96" s="20"/>
      <c r="R96" s="20">
        <v>50.7</v>
      </c>
      <c r="S96" s="20">
        <v>1.83</v>
      </c>
      <c r="T96" s="20">
        <v>1.73</v>
      </c>
      <c r="U96" s="20"/>
      <c r="V96" s="20"/>
      <c r="W96" s="27"/>
      <c r="X96" s="20"/>
      <c r="Y96" s="20"/>
      <c r="Z96" s="20"/>
      <c r="AA96" s="20">
        <v>1</v>
      </c>
      <c r="AB96" s="20"/>
      <c r="AC96" s="20"/>
      <c r="AD96" s="20">
        <f t="shared" si="5"/>
        <v>50.7</v>
      </c>
      <c r="AE96" s="30">
        <v>3.3333333000000001</v>
      </c>
      <c r="AF96">
        <f t="shared" si="6"/>
        <v>200</v>
      </c>
      <c r="AG96" s="30">
        <f t="shared" si="7"/>
        <v>666.66665999999998</v>
      </c>
      <c r="AH96" s="31">
        <f t="shared" si="8"/>
        <v>13.149243786982247</v>
      </c>
      <c r="AI96" s="31">
        <f t="shared" si="9"/>
        <v>186.85075621301775</v>
      </c>
      <c r="AJ96" s="20">
        <v>1</v>
      </c>
      <c r="AK96" s="20">
        <v>95</v>
      </c>
      <c r="AL96" s="23">
        <v>44028</v>
      </c>
      <c r="AM96" s="20"/>
      <c r="AN96" s="20">
        <v>0.27261867905589499</v>
      </c>
      <c r="AO96" s="20">
        <v>1.04511910824087</v>
      </c>
    </row>
    <row r="97" spans="1:41" x14ac:dyDescent="0.2">
      <c r="A97" s="67" t="s">
        <v>668</v>
      </c>
      <c r="B97" s="72">
        <v>263114336</v>
      </c>
      <c r="C97" s="67">
        <v>2015</v>
      </c>
      <c r="D97" s="67">
        <v>175</v>
      </c>
      <c r="E97" s="67" t="s">
        <v>23</v>
      </c>
      <c r="G97" s="67">
        <v>6</v>
      </c>
      <c r="H97" s="67" t="s">
        <v>71</v>
      </c>
      <c r="I97" s="67">
        <v>1</v>
      </c>
      <c r="J97" s="67">
        <v>0</v>
      </c>
      <c r="K97" s="67">
        <v>0</v>
      </c>
      <c r="L97" s="67">
        <v>0</v>
      </c>
      <c r="N97" s="67" t="s">
        <v>1343</v>
      </c>
      <c r="P97" s="68">
        <v>43890</v>
      </c>
      <c r="R97" s="67">
        <v>25.1</v>
      </c>
      <c r="S97" s="67">
        <v>1.74</v>
      </c>
      <c r="T97" s="67">
        <v>1.18</v>
      </c>
      <c r="U97" s="67" t="s">
        <v>1355</v>
      </c>
      <c r="AA97" s="67">
        <v>1</v>
      </c>
      <c r="AD97" s="67">
        <f t="shared" si="5"/>
        <v>25.1</v>
      </c>
      <c r="AE97" s="76">
        <v>3.3333333000000001</v>
      </c>
      <c r="AF97" s="74">
        <f t="shared" si="6"/>
        <v>200</v>
      </c>
      <c r="AG97" s="76">
        <f t="shared" si="7"/>
        <v>666.66665999999998</v>
      </c>
      <c r="AH97" s="70">
        <f t="shared" si="8"/>
        <v>26.560424701195217</v>
      </c>
      <c r="AI97" s="70">
        <f t="shared" si="9"/>
        <v>173.43957529880478</v>
      </c>
      <c r="AJ97" s="67">
        <v>1</v>
      </c>
      <c r="AK97" s="67">
        <v>96</v>
      </c>
      <c r="AL97" s="73">
        <v>44028</v>
      </c>
      <c r="AN97" s="20">
        <v>9.2102678938092597E-2</v>
      </c>
      <c r="AO97" s="20">
        <v>1.1549402046595101</v>
      </c>
    </row>
    <row r="98" spans="1:41" x14ac:dyDescent="0.2">
      <c r="A98" s="67" t="s">
        <v>669</v>
      </c>
      <c r="B98" s="72">
        <v>262125559</v>
      </c>
      <c r="C98" s="67">
        <v>2015</v>
      </c>
      <c r="D98" s="67">
        <v>178</v>
      </c>
      <c r="E98" s="67" t="s">
        <v>23</v>
      </c>
      <c r="G98" s="67">
        <v>6</v>
      </c>
      <c r="H98" s="67" t="s">
        <v>28</v>
      </c>
      <c r="I98" s="67">
        <v>1</v>
      </c>
      <c r="J98" s="67">
        <v>0</v>
      </c>
      <c r="K98" s="67">
        <v>0</v>
      </c>
      <c r="L98" s="67">
        <v>0</v>
      </c>
      <c r="N98" s="67" t="s">
        <v>1343</v>
      </c>
      <c r="P98" s="68">
        <v>43890</v>
      </c>
      <c r="R98" s="67">
        <v>27.6</v>
      </c>
      <c r="S98" s="67">
        <v>1.83</v>
      </c>
      <c r="T98" s="67">
        <v>1.26</v>
      </c>
      <c r="AA98" s="67">
        <v>1</v>
      </c>
      <c r="AD98" s="67">
        <f t="shared" si="5"/>
        <v>27.6</v>
      </c>
      <c r="AE98" s="76">
        <v>3.3333333000000001</v>
      </c>
      <c r="AF98" s="74">
        <f t="shared" si="6"/>
        <v>200</v>
      </c>
      <c r="AG98" s="76">
        <f t="shared" si="7"/>
        <v>666.66665999999998</v>
      </c>
      <c r="AH98" s="70">
        <f t="shared" si="8"/>
        <v>24.154589130434779</v>
      </c>
      <c r="AI98" s="70">
        <f t="shared" si="9"/>
        <v>175.84541086956523</v>
      </c>
      <c r="AJ98" s="67">
        <v>1</v>
      </c>
      <c r="AK98" s="67">
        <v>97</v>
      </c>
      <c r="AL98" s="73">
        <v>44028</v>
      </c>
      <c r="AN98" s="20">
        <v>0.21457837423708501</v>
      </c>
      <c r="AO98" s="20">
        <v>1.0847986567369201</v>
      </c>
    </row>
    <row r="99" spans="1:41" x14ac:dyDescent="0.2">
      <c r="A99" s="67" t="s">
        <v>670</v>
      </c>
      <c r="B99" s="67">
        <v>272107016</v>
      </c>
      <c r="C99" s="67">
        <v>2017</v>
      </c>
      <c r="D99" s="67">
        <v>139</v>
      </c>
      <c r="E99" s="67" t="s">
        <v>23</v>
      </c>
      <c r="F99" s="67" t="s">
        <v>132</v>
      </c>
      <c r="G99" s="67">
        <v>6</v>
      </c>
      <c r="H99" s="67" t="s">
        <v>105</v>
      </c>
      <c r="I99" s="67">
        <v>0</v>
      </c>
      <c r="J99" s="67">
        <v>1</v>
      </c>
      <c r="K99" s="67">
        <v>0</v>
      </c>
      <c r="L99" s="67">
        <v>0</v>
      </c>
      <c r="N99" s="67" t="s">
        <v>1343</v>
      </c>
      <c r="P99" s="68">
        <v>43890</v>
      </c>
      <c r="R99" s="67">
        <v>28.2</v>
      </c>
      <c r="S99" s="67">
        <v>1.58</v>
      </c>
      <c r="T99" s="67">
        <v>0.74</v>
      </c>
      <c r="W99" s="69">
        <v>43905</v>
      </c>
      <c r="X99" s="67">
        <v>9.9</v>
      </c>
      <c r="Y99" s="67">
        <v>1.59</v>
      </c>
      <c r="Z99" s="67">
        <v>0.82</v>
      </c>
      <c r="AA99" s="67">
        <v>1</v>
      </c>
      <c r="AB99" s="67" t="b">
        <f t="shared" ref="AB99:AB106" si="10">R99&gt;X99</f>
        <v>1</v>
      </c>
      <c r="AC99" s="67" t="b">
        <f t="shared" ref="AC99:AC106" si="11">T99&gt;Z99</f>
        <v>0</v>
      </c>
      <c r="AD99" s="67">
        <f t="shared" si="5"/>
        <v>28.2</v>
      </c>
      <c r="AE99" s="76">
        <v>3.3333333000000001</v>
      </c>
      <c r="AF99" s="74">
        <f t="shared" si="6"/>
        <v>200</v>
      </c>
      <c r="AG99" s="76">
        <f t="shared" si="7"/>
        <v>666.66665999999998</v>
      </c>
      <c r="AH99" s="70">
        <f t="shared" si="8"/>
        <v>23.640661702127659</v>
      </c>
      <c r="AI99" s="70">
        <f t="shared" si="9"/>
        <v>176.35933829787234</v>
      </c>
      <c r="AJ99" s="67">
        <v>1</v>
      </c>
      <c r="AK99" s="67">
        <v>98</v>
      </c>
      <c r="AL99" s="73">
        <v>44028</v>
      </c>
      <c r="AN99" s="20">
        <v>0.12561915107769001</v>
      </c>
      <c r="AO99" s="20">
        <v>1.2630654294255901</v>
      </c>
    </row>
    <row r="100" spans="1:41" x14ac:dyDescent="0.2">
      <c r="A100" s="67" t="s">
        <v>671</v>
      </c>
      <c r="B100" s="67">
        <v>263113706</v>
      </c>
      <c r="C100" s="67">
        <v>2017</v>
      </c>
      <c r="D100" s="67">
        <v>140</v>
      </c>
      <c r="E100" s="67" t="s">
        <v>23</v>
      </c>
      <c r="F100" s="67" t="s">
        <v>132</v>
      </c>
      <c r="G100" s="67">
        <v>6</v>
      </c>
      <c r="H100" s="67" t="s">
        <v>45</v>
      </c>
      <c r="I100" s="67">
        <v>0</v>
      </c>
      <c r="J100" s="67">
        <v>1</v>
      </c>
      <c r="K100" s="67">
        <v>0</v>
      </c>
      <c r="L100" s="67">
        <v>0</v>
      </c>
      <c r="N100" s="67" t="s">
        <v>1343</v>
      </c>
      <c r="P100" s="68">
        <v>43890</v>
      </c>
      <c r="R100" s="67">
        <v>64.7</v>
      </c>
      <c r="S100" s="67">
        <v>1.51</v>
      </c>
      <c r="T100" s="67">
        <v>0.76</v>
      </c>
      <c r="W100" s="69">
        <v>43905</v>
      </c>
      <c r="X100" s="67">
        <v>4.2</v>
      </c>
      <c r="Y100" s="67">
        <v>2.5099999999999998</v>
      </c>
      <c r="Z100" s="67">
        <v>0.91</v>
      </c>
      <c r="AA100" s="67">
        <v>1</v>
      </c>
      <c r="AB100" s="67" t="b">
        <f t="shared" si="10"/>
        <v>1</v>
      </c>
      <c r="AC100" s="67" t="b">
        <f t="shared" si="11"/>
        <v>0</v>
      </c>
      <c r="AD100" s="67">
        <f t="shared" si="5"/>
        <v>64.7</v>
      </c>
      <c r="AE100" s="76">
        <v>3.3333333000000001</v>
      </c>
      <c r="AF100" s="74">
        <f t="shared" si="6"/>
        <v>200</v>
      </c>
      <c r="AG100" s="76">
        <f t="shared" si="7"/>
        <v>666.66665999999998</v>
      </c>
      <c r="AH100" s="70">
        <f t="shared" si="8"/>
        <v>10.303966924265842</v>
      </c>
      <c r="AI100" s="70">
        <f t="shared" si="9"/>
        <v>189.69603307573416</v>
      </c>
      <c r="AJ100" s="67">
        <v>1</v>
      </c>
      <c r="AK100" s="67">
        <v>99</v>
      </c>
      <c r="AL100" s="73">
        <v>44028</v>
      </c>
      <c r="AM100" s="67">
        <v>1</v>
      </c>
      <c r="AN100" s="20">
        <v>0.28733980152419702</v>
      </c>
      <c r="AO100" s="20">
        <v>1.2852031559978601</v>
      </c>
    </row>
    <row r="101" spans="1:41" x14ac:dyDescent="0.2">
      <c r="A101" s="67" t="s">
        <v>672</v>
      </c>
      <c r="B101" s="67">
        <v>263113714</v>
      </c>
      <c r="C101" s="67">
        <v>2017</v>
      </c>
      <c r="D101" s="67">
        <v>142</v>
      </c>
      <c r="E101" s="67" t="s">
        <v>23</v>
      </c>
      <c r="F101" s="67" t="s">
        <v>132</v>
      </c>
      <c r="G101" s="67">
        <v>6</v>
      </c>
      <c r="H101" s="67" t="s">
        <v>94</v>
      </c>
      <c r="I101" s="67">
        <v>0</v>
      </c>
      <c r="J101" s="67">
        <v>1</v>
      </c>
      <c r="K101" s="67">
        <v>0</v>
      </c>
      <c r="L101" s="67">
        <v>0</v>
      </c>
      <c r="N101" s="67" t="s">
        <v>1343</v>
      </c>
      <c r="P101" s="68">
        <v>43890</v>
      </c>
      <c r="R101" s="67">
        <v>9.5</v>
      </c>
      <c r="S101" s="67">
        <v>1.63</v>
      </c>
      <c r="T101" s="67">
        <v>0.72</v>
      </c>
      <c r="U101" s="67">
        <v>262125983</v>
      </c>
      <c r="W101" s="69">
        <v>43905</v>
      </c>
      <c r="X101" s="67">
        <v>8.3000000000000007</v>
      </c>
      <c r="Y101" s="67">
        <v>2.16</v>
      </c>
      <c r="Z101" s="67">
        <v>0.91</v>
      </c>
      <c r="AA101" s="67">
        <v>1</v>
      </c>
      <c r="AB101" s="67" t="b">
        <f t="shared" si="10"/>
        <v>1</v>
      </c>
      <c r="AC101" s="67" t="b">
        <f t="shared" si="11"/>
        <v>0</v>
      </c>
      <c r="AD101" s="67">
        <f t="shared" si="5"/>
        <v>9.5</v>
      </c>
      <c r="AE101" s="76">
        <v>3.3333333000000001</v>
      </c>
      <c r="AF101" s="74">
        <f t="shared" si="6"/>
        <v>100</v>
      </c>
      <c r="AG101" s="76">
        <f t="shared" si="7"/>
        <v>333.33332999999999</v>
      </c>
      <c r="AH101" s="70">
        <f t="shared" si="8"/>
        <v>35.087718947368423</v>
      </c>
      <c r="AI101" s="70">
        <f t="shared" si="9"/>
        <v>64.912281052631585</v>
      </c>
      <c r="AJ101" s="67">
        <v>1</v>
      </c>
      <c r="AK101" s="67">
        <v>100</v>
      </c>
      <c r="AL101" s="73">
        <v>44028</v>
      </c>
      <c r="AN101" s="20">
        <v>0.14658995580796799</v>
      </c>
      <c r="AO101" s="20">
        <v>1.2276563073697599</v>
      </c>
    </row>
    <row r="102" spans="1:41" x14ac:dyDescent="0.2">
      <c r="A102" s="67" t="s">
        <v>673</v>
      </c>
      <c r="B102" s="67">
        <v>263114002</v>
      </c>
      <c r="C102" s="67">
        <v>2017</v>
      </c>
      <c r="D102" s="67">
        <v>142</v>
      </c>
      <c r="E102" s="67" t="s">
        <v>23</v>
      </c>
      <c r="F102" s="67" t="s">
        <v>132</v>
      </c>
      <c r="G102" s="67">
        <v>6</v>
      </c>
      <c r="H102" s="67" t="s">
        <v>106</v>
      </c>
      <c r="I102" s="67">
        <v>0</v>
      </c>
      <c r="J102" s="67">
        <v>1</v>
      </c>
      <c r="K102" s="67">
        <v>0</v>
      </c>
      <c r="L102" s="67">
        <v>0</v>
      </c>
      <c r="N102" s="67" t="s">
        <v>1343</v>
      </c>
      <c r="P102" s="68">
        <v>43890</v>
      </c>
      <c r="R102" s="67">
        <v>7.1</v>
      </c>
      <c r="S102" s="67">
        <v>1.73</v>
      </c>
      <c r="T102" s="67">
        <v>0.9</v>
      </c>
      <c r="W102" s="69">
        <v>43905</v>
      </c>
      <c r="X102" s="67">
        <v>8.1</v>
      </c>
      <c r="Y102" s="67">
        <v>2.16</v>
      </c>
      <c r="Z102" s="67">
        <v>0.71</v>
      </c>
      <c r="AA102" s="67">
        <v>1</v>
      </c>
      <c r="AB102" s="67" t="b">
        <f t="shared" si="10"/>
        <v>0</v>
      </c>
      <c r="AC102" s="67" t="b">
        <f t="shared" si="11"/>
        <v>1</v>
      </c>
      <c r="AD102" s="67">
        <f t="shared" si="5"/>
        <v>7.1</v>
      </c>
      <c r="AE102" s="76">
        <v>3.3333333000000001</v>
      </c>
      <c r="AF102" s="74">
        <f t="shared" si="6"/>
        <v>100</v>
      </c>
      <c r="AG102" s="76">
        <f t="shared" si="7"/>
        <v>333.33332999999999</v>
      </c>
      <c r="AH102" s="70">
        <f t="shared" si="8"/>
        <v>46.948356338028169</v>
      </c>
      <c r="AI102" s="70">
        <f t="shared" si="9"/>
        <v>53.051643661971831</v>
      </c>
      <c r="AJ102" s="67">
        <v>1</v>
      </c>
      <c r="AK102" s="67">
        <v>101</v>
      </c>
      <c r="AL102" s="73">
        <v>44028</v>
      </c>
      <c r="AN102" s="20">
        <v>0.152577604231242</v>
      </c>
      <c r="AO102" s="20">
        <v>1.25076764141745</v>
      </c>
    </row>
    <row r="103" spans="1:41" x14ac:dyDescent="0.2">
      <c r="A103" s="67" t="s">
        <v>674</v>
      </c>
      <c r="B103" s="67">
        <v>240150270</v>
      </c>
      <c r="C103" s="67">
        <v>2017</v>
      </c>
      <c r="D103" s="67">
        <v>143</v>
      </c>
      <c r="E103" s="67" t="s">
        <v>23</v>
      </c>
      <c r="F103" s="67" t="s">
        <v>132</v>
      </c>
      <c r="G103" s="67">
        <v>6</v>
      </c>
      <c r="H103" s="67" t="s">
        <v>46</v>
      </c>
      <c r="I103" s="67">
        <v>0</v>
      </c>
      <c r="J103" s="67">
        <v>1</v>
      </c>
      <c r="K103" s="67">
        <v>0</v>
      </c>
      <c r="L103" s="67">
        <v>0</v>
      </c>
      <c r="N103" s="67" t="s">
        <v>1343</v>
      </c>
      <c r="P103" s="68">
        <v>43890</v>
      </c>
      <c r="R103" s="67">
        <v>12.1</v>
      </c>
      <c r="S103" s="67">
        <v>1.66</v>
      </c>
      <c r="T103" s="67">
        <v>0.73</v>
      </c>
      <c r="W103" s="69">
        <v>43905</v>
      </c>
      <c r="X103" s="67">
        <v>23.6</v>
      </c>
      <c r="Y103" s="67">
        <v>1.59</v>
      </c>
      <c r="Z103" s="67">
        <v>0.74</v>
      </c>
      <c r="AA103" s="67">
        <v>2</v>
      </c>
      <c r="AB103" s="67" t="b">
        <f t="shared" si="10"/>
        <v>0</v>
      </c>
      <c r="AC103" s="67" t="b">
        <f t="shared" si="11"/>
        <v>0</v>
      </c>
      <c r="AD103" s="67">
        <f t="shared" si="5"/>
        <v>23.6</v>
      </c>
      <c r="AE103" s="76">
        <v>3.3333333000000001</v>
      </c>
      <c r="AF103" s="74">
        <f t="shared" si="6"/>
        <v>100</v>
      </c>
      <c r="AG103" s="76">
        <f t="shared" si="7"/>
        <v>333.33332999999999</v>
      </c>
      <c r="AH103" s="70">
        <f t="shared" si="8"/>
        <v>14.124293644067796</v>
      </c>
      <c r="AI103" s="70">
        <f t="shared" si="9"/>
        <v>85.875706355932209</v>
      </c>
      <c r="AJ103" s="67">
        <v>1</v>
      </c>
      <c r="AK103" s="67">
        <v>102</v>
      </c>
      <c r="AL103" s="73">
        <v>44028</v>
      </c>
      <c r="AN103" s="20">
        <v>0.22552695344814699</v>
      </c>
      <c r="AO103" s="20">
        <v>1.1243588967473199</v>
      </c>
    </row>
    <row r="104" spans="1:41" x14ac:dyDescent="0.2">
      <c r="A104" s="67" t="s">
        <v>675</v>
      </c>
      <c r="B104" s="67">
        <v>259122567</v>
      </c>
      <c r="C104" s="67">
        <v>2017</v>
      </c>
      <c r="D104" s="67">
        <v>144</v>
      </c>
      <c r="E104" s="67" t="s">
        <v>23</v>
      </c>
      <c r="F104" s="67" t="s">
        <v>132</v>
      </c>
      <c r="G104" s="67">
        <v>6</v>
      </c>
      <c r="H104" s="67" t="s">
        <v>47</v>
      </c>
      <c r="I104" s="67">
        <v>0</v>
      </c>
      <c r="J104" s="67">
        <v>1</v>
      </c>
      <c r="K104" s="67">
        <v>0</v>
      </c>
      <c r="L104" s="67">
        <v>0</v>
      </c>
      <c r="N104" s="67" t="s">
        <v>1343</v>
      </c>
      <c r="P104" s="68">
        <v>43890</v>
      </c>
      <c r="R104" s="67">
        <v>5.6</v>
      </c>
      <c r="S104" s="67">
        <v>1.51</v>
      </c>
      <c r="T104" s="67">
        <v>0.73</v>
      </c>
      <c r="W104" s="69">
        <v>43905</v>
      </c>
      <c r="X104" s="67">
        <v>8.4</v>
      </c>
      <c r="Y104" s="67">
        <v>1.57</v>
      </c>
      <c r="Z104" s="67">
        <v>0.89</v>
      </c>
      <c r="AA104" s="67">
        <v>2</v>
      </c>
      <c r="AB104" s="67" t="b">
        <f t="shared" si="10"/>
        <v>0</v>
      </c>
      <c r="AC104" s="67" t="b">
        <f t="shared" si="11"/>
        <v>0</v>
      </c>
      <c r="AD104" s="67">
        <f t="shared" si="5"/>
        <v>8.4</v>
      </c>
      <c r="AE104" s="76">
        <v>3.3333333000000001</v>
      </c>
      <c r="AF104" s="74">
        <f t="shared" si="6"/>
        <v>100</v>
      </c>
      <c r="AG104" s="76">
        <f t="shared" si="7"/>
        <v>333.33332999999999</v>
      </c>
      <c r="AH104" s="70">
        <f t="shared" si="8"/>
        <v>39.682539285714284</v>
      </c>
      <c r="AI104" s="70">
        <f t="shared" si="9"/>
        <v>60.317460714285716</v>
      </c>
      <c r="AJ104" s="67">
        <v>1</v>
      </c>
      <c r="AK104" s="67">
        <v>103</v>
      </c>
      <c r="AL104" s="73">
        <v>44028</v>
      </c>
      <c r="AN104" s="20">
        <v>0.14509112803830701</v>
      </c>
      <c r="AO104" s="20">
        <v>1.1025178746875599</v>
      </c>
    </row>
    <row r="105" spans="1:41" x14ac:dyDescent="0.2">
      <c r="A105" s="67" t="s">
        <v>676</v>
      </c>
      <c r="B105" s="67">
        <v>239159871</v>
      </c>
      <c r="C105" s="67">
        <v>2017</v>
      </c>
      <c r="D105" s="67">
        <v>145</v>
      </c>
      <c r="E105" s="67" t="s">
        <v>23</v>
      </c>
      <c r="F105" s="67" t="s">
        <v>132</v>
      </c>
      <c r="G105" s="67">
        <v>6</v>
      </c>
      <c r="H105" s="67" t="s">
        <v>48</v>
      </c>
      <c r="I105" s="67">
        <v>0</v>
      </c>
      <c r="J105" s="67">
        <v>1</v>
      </c>
      <c r="K105" s="67">
        <v>0</v>
      </c>
      <c r="L105" s="67">
        <v>0</v>
      </c>
      <c r="N105" s="67" t="s">
        <v>1343</v>
      </c>
      <c r="P105" s="68">
        <v>43890</v>
      </c>
      <c r="R105" s="67">
        <v>6.1</v>
      </c>
      <c r="S105" s="67">
        <v>1.42</v>
      </c>
      <c r="T105" s="67">
        <v>0.95</v>
      </c>
      <c r="W105" s="69">
        <v>43905</v>
      </c>
      <c r="X105" s="67">
        <v>7</v>
      </c>
      <c r="Y105" s="67">
        <v>1.79</v>
      </c>
      <c r="Z105" s="67">
        <v>0.55000000000000004</v>
      </c>
      <c r="AA105" s="67">
        <v>1</v>
      </c>
      <c r="AB105" s="67" t="b">
        <f t="shared" si="10"/>
        <v>0</v>
      </c>
      <c r="AC105" s="67" t="b">
        <f t="shared" si="11"/>
        <v>1</v>
      </c>
      <c r="AD105" s="67">
        <f t="shared" si="5"/>
        <v>6.1</v>
      </c>
      <c r="AE105" s="76">
        <v>3.3333333000000001</v>
      </c>
      <c r="AF105" s="74">
        <f t="shared" si="6"/>
        <v>100</v>
      </c>
      <c r="AG105" s="76">
        <f t="shared" si="7"/>
        <v>333.33332999999999</v>
      </c>
      <c r="AH105" s="70">
        <f t="shared" si="8"/>
        <v>54.644808196721314</v>
      </c>
      <c r="AI105" s="70">
        <f t="shared" si="9"/>
        <v>45.355191803278686</v>
      </c>
      <c r="AJ105" s="67">
        <v>1</v>
      </c>
      <c r="AK105" s="67">
        <v>104</v>
      </c>
      <c r="AL105" s="73">
        <v>44028</v>
      </c>
      <c r="AN105" s="20">
        <v>0.30150149063592802</v>
      </c>
      <c r="AO105" s="20">
        <v>1.24549671175696</v>
      </c>
    </row>
    <row r="106" spans="1:41" x14ac:dyDescent="0.2">
      <c r="A106" s="67" t="s">
        <v>677</v>
      </c>
      <c r="B106" s="67">
        <v>185146896</v>
      </c>
      <c r="C106" s="67">
        <v>2017</v>
      </c>
      <c r="D106" s="67">
        <v>145</v>
      </c>
      <c r="E106" s="67" t="s">
        <v>23</v>
      </c>
      <c r="F106" s="67" t="s">
        <v>132</v>
      </c>
      <c r="G106" s="67">
        <v>6</v>
      </c>
      <c r="H106" s="67" t="s">
        <v>49</v>
      </c>
      <c r="I106" s="67">
        <v>0</v>
      </c>
      <c r="J106" s="67">
        <v>1</v>
      </c>
      <c r="K106" s="67">
        <v>0</v>
      </c>
      <c r="L106" s="67">
        <v>0</v>
      </c>
      <c r="N106" s="67" t="s">
        <v>1343</v>
      </c>
      <c r="P106" s="68">
        <v>43890</v>
      </c>
      <c r="R106" s="67">
        <v>9.8000000000000007</v>
      </c>
      <c r="S106" s="67">
        <v>1.74</v>
      </c>
      <c r="T106" s="67">
        <v>0.82</v>
      </c>
      <c r="W106" s="69">
        <v>43905</v>
      </c>
      <c r="X106" s="67">
        <v>16.600000000000001</v>
      </c>
      <c r="Y106" s="67">
        <v>1.89</v>
      </c>
      <c r="Z106" s="67">
        <v>1.51</v>
      </c>
      <c r="AA106" s="67">
        <v>2</v>
      </c>
      <c r="AB106" s="67" t="b">
        <f t="shared" si="10"/>
        <v>0</v>
      </c>
      <c r="AC106" s="67" t="b">
        <f t="shared" si="11"/>
        <v>0</v>
      </c>
      <c r="AD106" s="67">
        <f t="shared" si="5"/>
        <v>16.600000000000001</v>
      </c>
      <c r="AE106" s="76">
        <v>3.3333333000000001</v>
      </c>
      <c r="AF106" s="74">
        <f t="shared" si="6"/>
        <v>100</v>
      </c>
      <c r="AG106" s="76">
        <f t="shared" si="7"/>
        <v>333.33332999999999</v>
      </c>
      <c r="AH106" s="70">
        <f t="shared" si="8"/>
        <v>20.080321084337346</v>
      </c>
      <c r="AI106" s="70">
        <f t="shared" si="9"/>
        <v>79.919678915662658</v>
      </c>
      <c r="AJ106" s="67">
        <v>1</v>
      </c>
      <c r="AK106" s="67">
        <v>105</v>
      </c>
      <c r="AL106" s="73">
        <v>44028</v>
      </c>
      <c r="AN106" s="20">
        <v>0.35005155245230601</v>
      </c>
      <c r="AO106" s="20">
        <v>1.0323511681006201</v>
      </c>
    </row>
    <row r="107" spans="1:41" x14ac:dyDescent="0.2">
      <c r="A107" s="67" t="s">
        <v>678</v>
      </c>
      <c r="B107" s="67">
        <v>263113715</v>
      </c>
      <c r="C107" s="67">
        <v>2017</v>
      </c>
      <c r="D107" s="67">
        <v>145</v>
      </c>
      <c r="E107" s="67" t="s">
        <v>23</v>
      </c>
      <c r="F107" s="67" t="s">
        <v>132</v>
      </c>
      <c r="G107" s="67">
        <v>6</v>
      </c>
      <c r="H107" s="67" t="s">
        <v>50</v>
      </c>
      <c r="I107" s="67">
        <v>0</v>
      </c>
      <c r="J107" s="67">
        <v>1</v>
      </c>
      <c r="K107" s="67">
        <v>0</v>
      </c>
      <c r="L107" s="67">
        <v>0</v>
      </c>
      <c r="N107" s="67" t="s">
        <v>1343</v>
      </c>
      <c r="P107" s="68">
        <v>43890</v>
      </c>
      <c r="R107" s="67">
        <v>39.700000000000003</v>
      </c>
      <c r="S107" s="67">
        <v>1.5</v>
      </c>
      <c r="T107" s="67">
        <v>0.71</v>
      </c>
      <c r="U107" s="67" t="s">
        <v>1349</v>
      </c>
      <c r="AA107" s="67">
        <v>1</v>
      </c>
      <c r="AD107" s="67">
        <f t="shared" si="5"/>
        <v>39.700000000000003</v>
      </c>
      <c r="AE107" s="76">
        <v>3.3333333000000001</v>
      </c>
      <c r="AF107" s="74">
        <f t="shared" si="6"/>
        <v>200</v>
      </c>
      <c r="AG107" s="76">
        <f t="shared" si="7"/>
        <v>666.66665999999998</v>
      </c>
      <c r="AH107" s="70">
        <f t="shared" si="8"/>
        <v>16.792611083123425</v>
      </c>
      <c r="AI107" s="70">
        <f t="shared" si="9"/>
        <v>183.20738891687657</v>
      </c>
      <c r="AJ107" s="67">
        <v>1</v>
      </c>
      <c r="AK107" s="67">
        <v>106</v>
      </c>
      <c r="AL107" s="73">
        <v>44028</v>
      </c>
      <c r="AN107" s="20">
        <v>0.16315770564007601</v>
      </c>
      <c r="AO107" s="20">
        <v>1.23688536067343</v>
      </c>
    </row>
    <row r="108" spans="1:41" x14ac:dyDescent="0.2">
      <c r="A108" s="67" t="s">
        <v>679</v>
      </c>
      <c r="B108" s="67">
        <v>185146896</v>
      </c>
      <c r="C108" s="67">
        <v>2016</v>
      </c>
      <c r="D108" s="67">
        <v>146</v>
      </c>
      <c r="E108" s="67" t="s">
        <v>23</v>
      </c>
      <c r="F108" s="67" t="s">
        <v>132</v>
      </c>
      <c r="G108" s="67">
        <v>6</v>
      </c>
      <c r="H108" s="67" t="s">
        <v>82</v>
      </c>
      <c r="I108" s="67">
        <v>0</v>
      </c>
      <c r="J108" s="67">
        <v>1</v>
      </c>
      <c r="K108" s="67">
        <v>0</v>
      </c>
      <c r="L108" s="67">
        <v>0</v>
      </c>
      <c r="N108" s="67" t="s">
        <v>1343</v>
      </c>
      <c r="P108" s="68">
        <v>43890</v>
      </c>
      <c r="R108" s="67">
        <v>12.1</v>
      </c>
      <c r="S108" s="67">
        <v>1.54</v>
      </c>
      <c r="T108" s="67">
        <v>0.7</v>
      </c>
      <c r="W108" s="69">
        <v>43905</v>
      </c>
      <c r="X108" s="67">
        <v>2.5</v>
      </c>
      <c r="Y108" s="67">
        <v>2.11</v>
      </c>
      <c r="Z108" s="67">
        <v>0.39</v>
      </c>
      <c r="AA108" s="67">
        <v>1</v>
      </c>
      <c r="AB108" s="67" t="b">
        <f>R108&gt;X108</f>
        <v>1</v>
      </c>
      <c r="AC108" s="67" t="b">
        <f>T108&gt;Z108</f>
        <v>1</v>
      </c>
      <c r="AD108" s="67">
        <f t="shared" si="5"/>
        <v>12.1</v>
      </c>
      <c r="AE108" s="76">
        <v>3.3333333000000001</v>
      </c>
      <c r="AF108" s="74">
        <f t="shared" si="6"/>
        <v>100</v>
      </c>
      <c r="AG108" s="76">
        <f t="shared" si="7"/>
        <v>333.33332999999999</v>
      </c>
      <c r="AH108" s="70">
        <f t="shared" si="8"/>
        <v>27.54820909090909</v>
      </c>
      <c r="AI108" s="70">
        <f t="shared" si="9"/>
        <v>72.451790909090903</v>
      </c>
      <c r="AJ108" s="67">
        <v>1</v>
      </c>
      <c r="AK108" s="67">
        <v>107</v>
      </c>
      <c r="AL108" s="73">
        <v>44028</v>
      </c>
      <c r="AN108" s="20">
        <v>0.276951966976135</v>
      </c>
      <c r="AO108" s="20">
        <v>1.17922242080383</v>
      </c>
    </row>
    <row r="109" spans="1:41" x14ac:dyDescent="0.2">
      <c r="A109" s="67" t="s">
        <v>680</v>
      </c>
      <c r="B109" s="67">
        <v>262125490</v>
      </c>
      <c r="C109" s="67">
        <v>2017</v>
      </c>
      <c r="D109" s="67">
        <v>146</v>
      </c>
      <c r="E109" s="67" t="s">
        <v>23</v>
      </c>
      <c r="F109" s="67" t="s">
        <v>132</v>
      </c>
      <c r="G109" s="67">
        <v>6</v>
      </c>
      <c r="H109" s="67" t="s">
        <v>51</v>
      </c>
      <c r="I109" s="67">
        <v>0</v>
      </c>
      <c r="J109" s="67">
        <v>1</v>
      </c>
      <c r="K109" s="67">
        <v>0</v>
      </c>
      <c r="L109" s="67">
        <v>0</v>
      </c>
      <c r="N109" s="67" t="s">
        <v>1343</v>
      </c>
      <c r="P109" s="68">
        <v>43890</v>
      </c>
      <c r="R109" s="67">
        <v>10.199999999999999</v>
      </c>
      <c r="S109" s="67">
        <v>1.57</v>
      </c>
      <c r="T109" s="67">
        <v>0.94</v>
      </c>
      <c r="W109" s="69">
        <v>43905</v>
      </c>
      <c r="X109" s="67">
        <v>5.9</v>
      </c>
      <c r="Y109" s="67">
        <v>1.56</v>
      </c>
      <c r="Z109" s="67">
        <v>0.62</v>
      </c>
      <c r="AA109" s="67">
        <v>1</v>
      </c>
      <c r="AB109" s="67" t="b">
        <f>R109&gt;X109</f>
        <v>1</v>
      </c>
      <c r="AC109" s="67" t="b">
        <f>T109&gt;Z109</f>
        <v>1</v>
      </c>
      <c r="AD109" s="67">
        <f t="shared" si="5"/>
        <v>10.199999999999999</v>
      </c>
      <c r="AE109" s="76">
        <v>3.3333333000000001</v>
      </c>
      <c r="AF109" s="74">
        <f t="shared" si="6"/>
        <v>100</v>
      </c>
      <c r="AG109" s="76">
        <f t="shared" si="7"/>
        <v>333.33332999999999</v>
      </c>
      <c r="AH109" s="70">
        <f t="shared" si="8"/>
        <v>32.679738235294117</v>
      </c>
      <c r="AI109" s="70">
        <f t="shared" si="9"/>
        <v>67.32026176470589</v>
      </c>
      <c r="AJ109" s="67">
        <v>1</v>
      </c>
      <c r="AK109" s="67">
        <v>108</v>
      </c>
      <c r="AL109" s="73">
        <v>44028</v>
      </c>
      <c r="AN109" s="20">
        <v>0.45364674427961199</v>
      </c>
      <c r="AO109" s="20">
        <v>1.0597837684279801</v>
      </c>
    </row>
    <row r="110" spans="1:41" x14ac:dyDescent="0.2">
      <c r="A110" s="67" t="s">
        <v>681</v>
      </c>
      <c r="B110" s="67">
        <v>88004754</v>
      </c>
      <c r="C110" s="67">
        <v>2017</v>
      </c>
      <c r="D110" s="67">
        <v>146</v>
      </c>
      <c r="E110" s="67" t="s">
        <v>23</v>
      </c>
      <c r="F110" s="67" t="s">
        <v>132</v>
      </c>
      <c r="G110" s="67">
        <v>6</v>
      </c>
      <c r="H110" s="67" t="s">
        <v>52</v>
      </c>
      <c r="I110" s="67">
        <v>0</v>
      </c>
      <c r="J110" s="67">
        <v>1</v>
      </c>
      <c r="K110" s="67">
        <v>0</v>
      </c>
      <c r="L110" s="67">
        <v>0</v>
      </c>
      <c r="N110" s="67" t="s">
        <v>1343</v>
      </c>
      <c r="P110" s="68">
        <v>43890</v>
      </c>
      <c r="R110" s="67">
        <v>12.8</v>
      </c>
      <c r="S110" s="67">
        <v>1.67</v>
      </c>
      <c r="T110" s="67">
        <v>1.23</v>
      </c>
      <c r="AA110" s="67">
        <v>1</v>
      </c>
      <c r="AD110" s="67">
        <f t="shared" si="5"/>
        <v>12.8</v>
      </c>
      <c r="AE110" s="76">
        <v>3.3333333000000001</v>
      </c>
      <c r="AF110" s="74">
        <f t="shared" si="6"/>
        <v>100</v>
      </c>
      <c r="AG110" s="76">
        <f t="shared" si="7"/>
        <v>333.33332999999999</v>
      </c>
      <c r="AH110" s="70">
        <f t="shared" si="8"/>
        <v>26.041666406249998</v>
      </c>
      <c r="AI110" s="70">
        <f t="shared" si="9"/>
        <v>73.958333593749998</v>
      </c>
      <c r="AJ110" s="67">
        <v>1</v>
      </c>
      <c r="AK110" s="67">
        <v>109</v>
      </c>
      <c r="AL110" s="73">
        <v>44028</v>
      </c>
      <c r="AN110" s="20">
        <v>0.26990478520095801</v>
      </c>
      <c r="AO110" s="20">
        <v>1.08833490609456</v>
      </c>
    </row>
    <row r="111" spans="1:41" x14ac:dyDescent="0.2">
      <c r="A111" s="67" t="s">
        <v>682</v>
      </c>
      <c r="B111" s="67">
        <v>272107217</v>
      </c>
      <c r="C111" s="67">
        <v>2017</v>
      </c>
      <c r="D111" s="67">
        <v>146</v>
      </c>
      <c r="E111" s="67" t="s">
        <v>23</v>
      </c>
      <c r="F111" s="67" t="s">
        <v>132</v>
      </c>
      <c r="G111" s="67">
        <v>6</v>
      </c>
      <c r="H111" s="67" t="s">
        <v>53</v>
      </c>
      <c r="I111" s="67">
        <v>0</v>
      </c>
      <c r="J111" s="67">
        <v>1</v>
      </c>
      <c r="K111" s="67">
        <v>0</v>
      </c>
      <c r="L111" s="67">
        <v>0</v>
      </c>
      <c r="N111" s="67" t="s">
        <v>1343</v>
      </c>
      <c r="P111" s="68">
        <v>43890</v>
      </c>
      <c r="R111" s="67">
        <v>9.1</v>
      </c>
      <c r="S111" s="67">
        <v>1.64</v>
      </c>
      <c r="T111" s="67">
        <v>0.93</v>
      </c>
      <c r="U111" s="67" t="s">
        <v>1349</v>
      </c>
      <c r="W111" s="69">
        <v>43905</v>
      </c>
      <c r="X111" s="67">
        <v>13.5</v>
      </c>
      <c r="Y111" s="67">
        <v>1.68</v>
      </c>
      <c r="Z111" s="67">
        <v>1.35</v>
      </c>
      <c r="AA111" s="67">
        <v>2</v>
      </c>
      <c r="AB111" s="67" t="b">
        <f>R111&gt;X111</f>
        <v>0</v>
      </c>
      <c r="AC111" s="67" t="b">
        <f>T111&gt;Z111</f>
        <v>0</v>
      </c>
      <c r="AD111" s="67">
        <f t="shared" si="5"/>
        <v>13.5</v>
      </c>
      <c r="AE111" s="76">
        <v>3.3333333000000001</v>
      </c>
      <c r="AF111" s="74">
        <f t="shared" si="6"/>
        <v>100</v>
      </c>
      <c r="AG111" s="76">
        <f t="shared" si="7"/>
        <v>333.33332999999999</v>
      </c>
      <c r="AH111" s="70">
        <f t="shared" si="8"/>
        <v>24.691357777777778</v>
      </c>
      <c r="AI111" s="70">
        <f t="shared" si="9"/>
        <v>75.308642222222218</v>
      </c>
      <c r="AJ111" s="67">
        <v>1</v>
      </c>
      <c r="AK111" s="67">
        <v>110</v>
      </c>
      <c r="AL111" s="73">
        <v>44028</v>
      </c>
      <c r="AN111" s="20">
        <v>0.29205821286987399</v>
      </c>
      <c r="AO111" s="20">
        <v>1.02805274813768</v>
      </c>
    </row>
    <row r="112" spans="1:41" x14ac:dyDescent="0.2">
      <c r="A112" s="67" t="s">
        <v>683</v>
      </c>
      <c r="B112" s="67">
        <v>272107739</v>
      </c>
      <c r="C112" s="67">
        <v>2017</v>
      </c>
      <c r="D112" s="67">
        <v>146</v>
      </c>
      <c r="E112" s="67" t="s">
        <v>23</v>
      </c>
      <c r="F112" s="67" t="s">
        <v>132</v>
      </c>
      <c r="G112" s="67">
        <v>6</v>
      </c>
      <c r="H112" s="67" t="s">
        <v>54</v>
      </c>
      <c r="I112" s="67">
        <v>0</v>
      </c>
      <c r="J112" s="67">
        <v>1</v>
      </c>
      <c r="K112" s="67">
        <v>0</v>
      </c>
      <c r="L112" s="67">
        <v>0</v>
      </c>
      <c r="N112" s="67" t="s">
        <v>1343</v>
      </c>
      <c r="P112" s="68">
        <v>43890</v>
      </c>
      <c r="R112" s="67">
        <v>63.3</v>
      </c>
      <c r="S112" s="67">
        <v>1.5</v>
      </c>
      <c r="T112" s="67">
        <v>0.82</v>
      </c>
      <c r="U112" s="67" t="s">
        <v>1349</v>
      </c>
      <c r="AA112" s="67">
        <v>1</v>
      </c>
      <c r="AD112" s="67">
        <f t="shared" si="5"/>
        <v>63.3</v>
      </c>
      <c r="AE112" s="76">
        <v>3.3333333000000001</v>
      </c>
      <c r="AF112" s="74">
        <f t="shared" si="6"/>
        <v>200</v>
      </c>
      <c r="AG112" s="76">
        <f t="shared" si="7"/>
        <v>666.66665999999998</v>
      </c>
      <c r="AH112" s="70">
        <f t="shared" si="8"/>
        <v>10.531858767772512</v>
      </c>
      <c r="AI112" s="70">
        <f t="shared" si="9"/>
        <v>189.46814123222748</v>
      </c>
      <c r="AJ112" s="67">
        <v>1</v>
      </c>
      <c r="AK112" s="67">
        <v>111</v>
      </c>
      <c r="AL112" s="73">
        <v>44028</v>
      </c>
      <c r="AM112" s="67">
        <v>1</v>
      </c>
      <c r="AN112" s="20">
        <v>0.34227883491051603</v>
      </c>
      <c r="AO112" s="20">
        <v>1.1918719902887001</v>
      </c>
    </row>
    <row r="113" spans="1:41" x14ac:dyDescent="0.2">
      <c r="A113" s="20" t="s">
        <v>684</v>
      </c>
      <c r="B113" s="20">
        <v>272107403</v>
      </c>
      <c r="C113" s="20">
        <v>2017</v>
      </c>
      <c r="D113" s="20">
        <v>147</v>
      </c>
      <c r="E113" s="20" t="s">
        <v>23</v>
      </c>
      <c r="F113" s="20" t="s">
        <v>132</v>
      </c>
      <c r="G113" s="20">
        <v>6</v>
      </c>
      <c r="H113" s="20" t="s">
        <v>55</v>
      </c>
      <c r="I113" s="20">
        <v>0</v>
      </c>
      <c r="J113" s="20">
        <v>1</v>
      </c>
      <c r="K113" s="20">
        <v>0</v>
      </c>
      <c r="L113" s="20">
        <v>0</v>
      </c>
      <c r="M113" s="20"/>
      <c r="N113" s="20" t="s">
        <v>1342</v>
      </c>
      <c r="O113" s="20"/>
      <c r="P113" s="24">
        <v>43890</v>
      </c>
      <c r="Q113" s="20"/>
      <c r="R113" s="20">
        <v>33.299999999999997</v>
      </c>
      <c r="S113" s="20">
        <v>1.71</v>
      </c>
      <c r="T113" s="20">
        <v>0.98</v>
      </c>
      <c r="U113" s="20"/>
      <c r="V113" s="20"/>
      <c r="W113" s="27">
        <v>43905</v>
      </c>
      <c r="X113" s="20">
        <v>42</v>
      </c>
      <c r="Y113" s="20">
        <v>1.85</v>
      </c>
      <c r="Z113" s="20">
        <v>1.86</v>
      </c>
      <c r="AA113" s="20">
        <v>2</v>
      </c>
      <c r="AB113" s="20" t="b">
        <f>R113&gt;X113</f>
        <v>0</v>
      </c>
      <c r="AC113" s="20" t="b">
        <f>T113&gt;Z113</f>
        <v>0</v>
      </c>
      <c r="AD113" s="20">
        <f t="shared" si="5"/>
        <v>42</v>
      </c>
      <c r="AE113" s="30">
        <v>3.3333333000000001</v>
      </c>
      <c r="AF113">
        <f t="shared" si="6"/>
        <v>200</v>
      </c>
      <c r="AG113" s="30">
        <f t="shared" si="7"/>
        <v>666.66665999999998</v>
      </c>
      <c r="AH113" s="31">
        <f t="shared" si="8"/>
        <v>15.873015714285714</v>
      </c>
      <c r="AI113" s="31">
        <f t="shared" si="9"/>
        <v>184.12698428571429</v>
      </c>
      <c r="AJ113" s="20">
        <v>1</v>
      </c>
      <c r="AK113" s="20">
        <v>112</v>
      </c>
      <c r="AL113" s="23">
        <v>44028</v>
      </c>
      <c r="AM113" s="20"/>
      <c r="AN113" s="20">
        <v>0.229306953666325</v>
      </c>
      <c r="AO113" s="20">
        <v>1.0517754714416501</v>
      </c>
    </row>
    <row r="114" spans="1:41" x14ac:dyDescent="0.2">
      <c r="A114" s="67" t="s">
        <v>685</v>
      </c>
      <c r="B114" s="67">
        <v>263113720</v>
      </c>
      <c r="C114" s="67">
        <v>2017</v>
      </c>
      <c r="D114" s="67">
        <v>148</v>
      </c>
      <c r="E114" s="67" t="s">
        <v>23</v>
      </c>
      <c r="F114" s="67" t="s">
        <v>132</v>
      </c>
      <c r="G114" s="67">
        <v>6</v>
      </c>
      <c r="H114" s="67" t="s">
        <v>58</v>
      </c>
      <c r="I114" s="67">
        <v>0</v>
      </c>
      <c r="J114" s="67">
        <v>1</v>
      </c>
      <c r="K114" s="67">
        <v>0</v>
      </c>
      <c r="L114" s="67">
        <v>0</v>
      </c>
      <c r="N114" s="67" t="s">
        <v>1343</v>
      </c>
      <c r="P114" s="68">
        <v>43890</v>
      </c>
      <c r="R114" s="67">
        <v>32</v>
      </c>
      <c r="S114" s="67">
        <v>1.76</v>
      </c>
      <c r="T114" s="67">
        <v>1.49</v>
      </c>
      <c r="AA114" s="67">
        <v>1</v>
      </c>
      <c r="AD114" s="67">
        <f t="shared" si="5"/>
        <v>32</v>
      </c>
      <c r="AE114" s="76">
        <v>3.3333333000000001</v>
      </c>
      <c r="AF114" s="74">
        <f t="shared" si="6"/>
        <v>200</v>
      </c>
      <c r="AG114" s="76">
        <f t="shared" si="7"/>
        <v>666.66665999999998</v>
      </c>
      <c r="AH114" s="70">
        <f t="shared" si="8"/>
        <v>20.833333124999999</v>
      </c>
      <c r="AI114" s="70">
        <f t="shared" si="9"/>
        <v>179.166666875</v>
      </c>
      <c r="AJ114" s="67">
        <v>1</v>
      </c>
      <c r="AK114" s="67">
        <v>113</v>
      </c>
      <c r="AL114" s="73">
        <v>44028</v>
      </c>
      <c r="AN114" s="20">
        <v>0.31953226482093799</v>
      </c>
      <c r="AO114" s="20">
        <v>1.07033425205624</v>
      </c>
    </row>
    <row r="115" spans="1:41" x14ac:dyDescent="0.2">
      <c r="A115" s="67" t="s">
        <v>686</v>
      </c>
      <c r="B115" s="67">
        <v>232146953</v>
      </c>
      <c r="C115" s="67">
        <v>2017</v>
      </c>
      <c r="D115" s="67">
        <v>148</v>
      </c>
      <c r="E115" s="67" t="s">
        <v>23</v>
      </c>
      <c r="F115" s="67" t="s">
        <v>132</v>
      </c>
      <c r="G115" s="67">
        <v>6</v>
      </c>
      <c r="H115" s="67" t="s">
        <v>56</v>
      </c>
      <c r="I115" s="67">
        <v>0</v>
      </c>
      <c r="J115" s="67">
        <v>1</v>
      </c>
      <c r="K115" s="67">
        <v>0</v>
      </c>
      <c r="L115" s="67">
        <v>0</v>
      </c>
      <c r="N115" s="67" t="s">
        <v>1343</v>
      </c>
      <c r="P115" s="68">
        <v>43890</v>
      </c>
      <c r="R115" s="67">
        <v>6.8</v>
      </c>
      <c r="S115" s="67">
        <v>1.99</v>
      </c>
      <c r="T115" s="67">
        <v>0.89</v>
      </c>
      <c r="W115" s="69">
        <v>43905</v>
      </c>
      <c r="X115" s="67">
        <v>10.5</v>
      </c>
      <c r="Y115" s="67">
        <v>1.58</v>
      </c>
      <c r="Z115" s="67">
        <v>1.03</v>
      </c>
      <c r="AA115" s="67">
        <v>2</v>
      </c>
      <c r="AB115" s="67" t="b">
        <f>R115&gt;X115</f>
        <v>0</v>
      </c>
      <c r="AC115" s="67" t="b">
        <f>T115&gt;Z115</f>
        <v>0</v>
      </c>
      <c r="AD115" s="67">
        <f t="shared" si="5"/>
        <v>10.5</v>
      </c>
      <c r="AE115" s="76">
        <v>3.3333333000000001</v>
      </c>
      <c r="AF115" s="74">
        <f t="shared" si="6"/>
        <v>100</v>
      </c>
      <c r="AG115" s="76">
        <f t="shared" si="7"/>
        <v>333.33332999999999</v>
      </c>
      <c r="AH115" s="70">
        <f t="shared" si="8"/>
        <v>31.746031428571428</v>
      </c>
      <c r="AI115" s="70">
        <f t="shared" si="9"/>
        <v>68.253968571428572</v>
      </c>
      <c r="AJ115" s="67">
        <v>1</v>
      </c>
      <c r="AK115" s="67">
        <v>114</v>
      </c>
      <c r="AL115" s="73">
        <v>44028</v>
      </c>
      <c r="AN115" s="20">
        <v>0.381629774777694</v>
      </c>
      <c r="AO115" s="20">
        <v>1.0670046622195299</v>
      </c>
    </row>
    <row r="116" spans="1:41" x14ac:dyDescent="0.2">
      <c r="A116" s="67" t="s">
        <v>687</v>
      </c>
      <c r="B116" s="67">
        <v>272107748</v>
      </c>
      <c r="C116" s="67">
        <v>2017</v>
      </c>
      <c r="D116" s="67">
        <v>148</v>
      </c>
      <c r="E116" s="67" t="s">
        <v>23</v>
      </c>
      <c r="F116" s="67" t="s">
        <v>132</v>
      </c>
      <c r="G116" s="67">
        <v>6</v>
      </c>
      <c r="H116" s="67" t="s">
        <v>57</v>
      </c>
      <c r="I116" s="67">
        <v>0</v>
      </c>
      <c r="J116" s="67">
        <v>1</v>
      </c>
      <c r="K116" s="67">
        <v>0</v>
      </c>
      <c r="L116" s="67">
        <v>0</v>
      </c>
      <c r="N116" s="67" t="s">
        <v>1343</v>
      </c>
      <c r="P116" s="68">
        <v>43890</v>
      </c>
      <c r="R116" s="67">
        <v>60.5</v>
      </c>
      <c r="S116" s="67">
        <v>1.66</v>
      </c>
      <c r="T116" s="67">
        <v>0.86</v>
      </c>
      <c r="W116" s="69">
        <v>43905</v>
      </c>
      <c r="X116" s="67">
        <v>24.3</v>
      </c>
      <c r="Y116" s="67">
        <v>1.75</v>
      </c>
      <c r="Z116" s="67">
        <v>1.18</v>
      </c>
      <c r="AA116" s="67">
        <v>2</v>
      </c>
      <c r="AB116" s="67" t="b">
        <f>R116&gt;X116</f>
        <v>1</v>
      </c>
      <c r="AC116" s="67" t="b">
        <f>T116&gt;Z116</f>
        <v>0</v>
      </c>
      <c r="AD116" s="67">
        <f t="shared" si="5"/>
        <v>24.3</v>
      </c>
      <c r="AE116" s="76">
        <v>3.3333333000000001</v>
      </c>
      <c r="AF116" s="74">
        <f t="shared" si="6"/>
        <v>100</v>
      </c>
      <c r="AG116" s="76">
        <f t="shared" si="7"/>
        <v>333.33332999999999</v>
      </c>
      <c r="AH116" s="70">
        <f t="shared" si="8"/>
        <v>13.71742098765432</v>
      </c>
      <c r="AI116" s="70">
        <f t="shared" si="9"/>
        <v>86.282579012345678</v>
      </c>
      <c r="AJ116" s="67">
        <v>1</v>
      </c>
      <c r="AK116" s="67">
        <v>115</v>
      </c>
      <c r="AL116" s="73">
        <v>44028</v>
      </c>
      <c r="AN116" s="20">
        <v>0.22141994534676701</v>
      </c>
      <c r="AO116" s="20">
        <v>1.06386140033242</v>
      </c>
    </row>
    <row r="117" spans="1:41" x14ac:dyDescent="0.2">
      <c r="A117" s="67" t="s">
        <v>688</v>
      </c>
      <c r="B117" s="67">
        <v>272107403</v>
      </c>
      <c r="C117" s="67">
        <v>2016</v>
      </c>
      <c r="D117" s="67">
        <v>149</v>
      </c>
      <c r="E117" s="67" t="s">
        <v>23</v>
      </c>
      <c r="F117" s="67" t="s">
        <v>132</v>
      </c>
      <c r="G117" s="67">
        <v>6</v>
      </c>
      <c r="H117" s="67" t="s">
        <v>84</v>
      </c>
      <c r="I117" s="67">
        <v>0</v>
      </c>
      <c r="J117" s="67">
        <v>1</v>
      </c>
      <c r="K117" s="67">
        <v>0</v>
      </c>
      <c r="L117" s="67">
        <v>0</v>
      </c>
      <c r="N117" s="67" t="s">
        <v>1343</v>
      </c>
      <c r="P117" s="68">
        <v>43890</v>
      </c>
      <c r="R117" s="67">
        <v>21.8</v>
      </c>
      <c r="S117" s="67">
        <v>1.79</v>
      </c>
      <c r="T117" s="67">
        <v>1.19</v>
      </c>
      <c r="AA117" s="67">
        <v>1</v>
      </c>
      <c r="AD117" s="67">
        <f t="shared" si="5"/>
        <v>21.8</v>
      </c>
      <c r="AE117" s="76">
        <v>3.3333333000000001</v>
      </c>
      <c r="AF117" s="74">
        <f t="shared" si="6"/>
        <v>100</v>
      </c>
      <c r="AG117" s="76">
        <f t="shared" si="7"/>
        <v>333.33332999999999</v>
      </c>
      <c r="AH117" s="70">
        <f t="shared" si="8"/>
        <v>15.290519724770641</v>
      </c>
      <c r="AI117" s="70">
        <f t="shared" si="9"/>
        <v>84.709480275229353</v>
      </c>
      <c r="AJ117" s="67">
        <v>1</v>
      </c>
      <c r="AK117" s="67">
        <v>116</v>
      </c>
      <c r="AL117" s="73">
        <v>44028</v>
      </c>
      <c r="AN117" s="20">
        <v>0.21908698989276901</v>
      </c>
      <c r="AO117" s="20">
        <v>1.10676541502404</v>
      </c>
    </row>
    <row r="118" spans="1:41" x14ac:dyDescent="0.2">
      <c r="A118" s="20" t="s">
        <v>689</v>
      </c>
      <c r="B118" s="20">
        <v>239159871</v>
      </c>
      <c r="C118" s="20">
        <v>2016</v>
      </c>
      <c r="D118" s="20">
        <v>149</v>
      </c>
      <c r="E118" s="20" t="s">
        <v>23</v>
      </c>
      <c r="F118" s="20" t="s">
        <v>132</v>
      </c>
      <c r="G118" s="20">
        <v>6</v>
      </c>
      <c r="H118" s="20" t="s">
        <v>35</v>
      </c>
      <c r="I118" s="20">
        <v>0</v>
      </c>
      <c r="J118" s="20">
        <v>1</v>
      </c>
      <c r="K118" s="20">
        <v>0</v>
      </c>
      <c r="L118" s="20">
        <v>0</v>
      </c>
      <c r="M118" s="20"/>
      <c r="N118" s="20" t="s">
        <v>1342</v>
      </c>
      <c r="O118" s="20"/>
      <c r="P118" s="24">
        <v>43890</v>
      </c>
      <c r="Q118" s="20"/>
      <c r="R118" s="20">
        <v>6.8</v>
      </c>
      <c r="S118" s="20">
        <v>1.73</v>
      </c>
      <c r="T118" s="20">
        <v>0.41</v>
      </c>
      <c r="U118" s="20"/>
      <c r="V118" s="20"/>
      <c r="W118" s="27">
        <v>43905</v>
      </c>
      <c r="X118" s="20">
        <v>7.6</v>
      </c>
      <c r="Y118" s="20">
        <v>1.75</v>
      </c>
      <c r="Z118" s="20">
        <v>1.01</v>
      </c>
      <c r="AA118" s="20">
        <v>2</v>
      </c>
      <c r="AB118" s="20" t="b">
        <f>R118&gt;X118</f>
        <v>0</v>
      </c>
      <c r="AC118" s="20" t="b">
        <f>T118&gt;Z118</f>
        <v>0</v>
      </c>
      <c r="AD118" s="20">
        <f t="shared" si="5"/>
        <v>7.6</v>
      </c>
      <c r="AE118" s="30">
        <v>3.3333333000000001</v>
      </c>
      <c r="AF118">
        <f t="shared" si="6"/>
        <v>100</v>
      </c>
      <c r="AG118" s="30">
        <f t="shared" si="7"/>
        <v>333.33332999999999</v>
      </c>
      <c r="AH118" s="31">
        <f t="shared" si="8"/>
        <v>43.859648684210526</v>
      </c>
      <c r="AI118" s="31">
        <f t="shared" si="9"/>
        <v>56.140351315789474</v>
      </c>
      <c r="AJ118" s="20">
        <v>1</v>
      </c>
      <c r="AK118" s="20">
        <v>117</v>
      </c>
      <c r="AL118" s="23">
        <v>44028</v>
      </c>
      <c r="AM118" s="20"/>
      <c r="AN118" s="20">
        <v>0.225531968357675</v>
      </c>
      <c r="AO118" s="20">
        <v>1.05908845825967</v>
      </c>
    </row>
    <row r="119" spans="1:41" x14ac:dyDescent="0.2">
      <c r="A119" s="20" t="s">
        <v>690</v>
      </c>
      <c r="B119" s="20">
        <v>156181156</v>
      </c>
      <c r="C119" s="20">
        <v>2017</v>
      </c>
      <c r="D119" s="20">
        <v>149</v>
      </c>
      <c r="E119" s="20" t="s">
        <v>23</v>
      </c>
      <c r="F119" s="20" t="s">
        <v>132</v>
      </c>
      <c r="G119" s="20">
        <v>6</v>
      </c>
      <c r="H119" s="20" t="s">
        <v>60</v>
      </c>
      <c r="I119" s="20">
        <v>0</v>
      </c>
      <c r="J119" s="20">
        <v>1</v>
      </c>
      <c r="K119" s="20">
        <v>0</v>
      </c>
      <c r="L119" s="20">
        <v>0</v>
      </c>
      <c r="M119" s="20"/>
      <c r="N119" s="20" t="s">
        <v>1342</v>
      </c>
      <c r="O119" s="20"/>
      <c r="P119" s="24">
        <v>43890</v>
      </c>
      <c r="Q119" s="20"/>
      <c r="R119" s="20">
        <v>9.6</v>
      </c>
      <c r="S119" s="20">
        <v>1.81</v>
      </c>
      <c r="T119" s="20">
        <v>0.88</v>
      </c>
      <c r="U119" s="20"/>
      <c r="V119" s="20"/>
      <c r="W119" s="27">
        <v>43905</v>
      </c>
      <c r="X119" s="20">
        <v>17.399999999999999</v>
      </c>
      <c r="Y119" s="20">
        <v>1.48</v>
      </c>
      <c r="Z119" s="20">
        <v>0.61</v>
      </c>
      <c r="AA119" s="20">
        <v>2</v>
      </c>
      <c r="AB119" s="20" t="b">
        <f>R119&gt;X119</f>
        <v>0</v>
      </c>
      <c r="AC119" s="20" t="b">
        <f>T119&gt;Z119</f>
        <v>1</v>
      </c>
      <c r="AD119" s="20">
        <f t="shared" si="5"/>
        <v>17.399999999999999</v>
      </c>
      <c r="AE119" s="30">
        <v>3.3333333000000001</v>
      </c>
      <c r="AF119">
        <f t="shared" si="6"/>
        <v>100</v>
      </c>
      <c r="AG119" s="30">
        <f t="shared" si="7"/>
        <v>333.33332999999999</v>
      </c>
      <c r="AH119" s="31">
        <f t="shared" si="8"/>
        <v>19.157087931034482</v>
      </c>
      <c r="AI119" s="31">
        <f t="shared" si="9"/>
        <v>80.842912068965518</v>
      </c>
      <c r="AJ119" s="20">
        <v>1</v>
      </c>
      <c r="AK119" s="20">
        <v>118</v>
      </c>
      <c r="AL119" s="23">
        <v>44028</v>
      </c>
      <c r="AM119" s="20"/>
      <c r="AN119" s="20" t="s">
        <v>5</v>
      </c>
      <c r="AO119" s="20" t="s">
        <v>5</v>
      </c>
    </row>
    <row r="120" spans="1:41" x14ac:dyDescent="0.2">
      <c r="A120" s="67" t="s">
        <v>691</v>
      </c>
      <c r="B120" s="67">
        <v>272106708</v>
      </c>
      <c r="C120" s="67">
        <v>2017</v>
      </c>
      <c r="D120" s="67">
        <v>149</v>
      </c>
      <c r="E120" s="67" t="s">
        <v>23</v>
      </c>
      <c r="F120" s="67" t="s">
        <v>132</v>
      </c>
      <c r="G120" s="67">
        <v>6</v>
      </c>
      <c r="H120" s="67" t="s">
        <v>59</v>
      </c>
      <c r="I120" s="67">
        <v>0</v>
      </c>
      <c r="J120" s="67">
        <v>1</v>
      </c>
      <c r="K120" s="67">
        <v>0</v>
      </c>
      <c r="L120" s="67">
        <v>0</v>
      </c>
      <c r="N120" s="67" t="s">
        <v>1343</v>
      </c>
      <c r="P120" s="68">
        <v>43890</v>
      </c>
      <c r="R120" s="67">
        <v>14.8</v>
      </c>
      <c r="S120" s="67">
        <v>1.85</v>
      </c>
      <c r="T120" s="67">
        <v>1.28</v>
      </c>
      <c r="AA120" s="67">
        <v>1</v>
      </c>
      <c r="AD120" s="67">
        <f t="shared" si="5"/>
        <v>14.8</v>
      </c>
      <c r="AE120" s="76">
        <v>3.3333333000000001</v>
      </c>
      <c r="AF120" s="74">
        <f t="shared" si="6"/>
        <v>100</v>
      </c>
      <c r="AG120" s="76">
        <f t="shared" si="7"/>
        <v>333.33332999999999</v>
      </c>
      <c r="AH120" s="70">
        <f t="shared" si="8"/>
        <v>22.522522297297296</v>
      </c>
      <c r="AI120" s="70">
        <f t="shared" si="9"/>
        <v>77.4774777027027</v>
      </c>
      <c r="AJ120" s="67">
        <v>1</v>
      </c>
      <c r="AK120" s="67">
        <v>119</v>
      </c>
      <c r="AL120" s="73">
        <v>44028</v>
      </c>
      <c r="AN120" s="20">
        <v>0.195807288196582</v>
      </c>
      <c r="AO120" s="20">
        <v>1.1378378043430799</v>
      </c>
    </row>
    <row r="121" spans="1:41" x14ac:dyDescent="0.2">
      <c r="A121" s="20" t="s">
        <v>692</v>
      </c>
      <c r="B121" s="20">
        <v>272107599</v>
      </c>
      <c r="C121" s="20">
        <v>2017</v>
      </c>
      <c r="D121" s="20">
        <v>150</v>
      </c>
      <c r="E121" s="20" t="s">
        <v>23</v>
      </c>
      <c r="F121" s="20" t="s">
        <v>132</v>
      </c>
      <c r="G121" s="20">
        <v>6</v>
      </c>
      <c r="H121" s="20" t="s">
        <v>61</v>
      </c>
      <c r="I121" s="20">
        <v>0</v>
      </c>
      <c r="J121" s="20">
        <v>1</v>
      </c>
      <c r="K121" s="20">
        <v>0</v>
      </c>
      <c r="L121" s="20">
        <v>0</v>
      </c>
      <c r="M121" s="20"/>
      <c r="N121" s="20" t="s">
        <v>1342</v>
      </c>
      <c r="O121" s="20"/>
      <c r="P121" s="24">
        <v>43890</v>
      </c>
      <c r="Q121" s="20"/>
      <c r="R121" s="20">
        <v>15.6</v>
      </c>
      <c r="S121" s="20">
        <v>1.65</v>
      </c>
      <c r="T121" s="20">
        <v>0.67</v>
      </c>
      <c r="U121" s="20"/>
      <c r="V121" s="20"/>
      <c r="W121" s="27">
        <v>43905</v>
      </c>
      <c r="X121" s="20">
        <v>6.2</v>
      </c>
      <c r="Y121" s="20">
        <v>1.78</v>
      </c>
      <c r="Z121" s="20">
        <v>0.69</v>
      </c>
      <c r="AA121" s="20">
        <v>1</v>
      </c>
      <c r="AB121" s="20" t="b">
        <f>R121&gt;X121</f>
        <v>1</v>
      </c>
      <c r="AC121" s="20" t="b">
        <f>T121&gt;Z121</f>
        <v>0</v>
      </c>
      <c r="AD121" s="20">
        <f t="shared" si="5"/>
        <v>15.6</v>
      </c>
      <c r="AE121" s="30">
        <v>3.3333333000000001</v>
      </c>
      <c r="AF121">
        <f t="shared" si="6"/>
        <v>100</v>
      </c>
      <c r="AG121" s="30">
        <f t="shared" si="7"/>
        <v>333.33332999999999</v>
      </c>
      <c r="AH121" s="31">
        <f t="shared" si="8"/>
        <v>21.367521153846155</v>
      </c>
      <c r="AI121" s="31">
        <f t="shared" si="9"/>
        <v>78.632478846153845</v>
      </c>
      <c r="AJ121" s="20">
        <v>1</v>
      </c>
      <c r="AK121" s="20">
        <v>120</v>
      </c>
      <c r="AL121" s="23">
        <v>44028</v>
      </c>
      <c r="AM121" s="20"/>
      <c r="AN121" s="20">
        <v>0.42187896169683198</v>
      </c>
      <c r="AO121" s="20">
        <v>1.35471269340196</v>
      </c>
    </row>
    <row r="122" spans="1:41" x14ac:dyDescent="0.2">
      <c r="A122" s="67" t="s">
        <v>693</v>
      </c>
      <c r="B122" s="67">
        <v>272106711</v>
      </c>
      <c r="C122" s="67">
        <v>2017</v>
      </c>
      <c r="D122" s="67">
        <v>151</v>
      </c>
      <c r="E122" s="67" t="s">
        <v>23</v>
      </c>
      <c r="F122" s="67" t="s">
        <v>132</v>
      </c>
      <c r="G122" s="67">
        <v>6</v>
      </c>
      <c r="H122" s="67" t="s">
        <v>62</v>
      </c>
      <c r="I122" s="67">
        <v>0</v>
      </c>
      <c r="J122" s="67">
        <v>1</v>
      </c>
      <c r="K122" s="67">
        <v>0</v>
      </c>
      <c r="L122" s="67">
        <v>0</v>
      </c>
      <c r="N122" s="67" t="s">
        <v>1343</v>
      </c>
      <c r="P122" s="68">
        <v>43890</v>
      </c>
      <c r="R122" s="67">
        <v>73.5</v>
      </c>
      <c r="S122" s="67">
        <v>1.73</v>
      </c>
      <c r="T122" s="67">
        <v>1.23</v>
      </c>
      <c r="AA122" s="67">
        <v>1</v>
      </c>
      <c r="AD122" s="67">
        <f t="shared" si="5"/>
        <v>73.5</v>
      </c>
      <c r="AE122" s="76">
        <v>3.3333333000000001</v>
      </c>
      <c r="AF122" s="74">
        <f t="shared" si="6"/>
        <v>200</v>
      </c>
      <c r="AG122" s="76">
        <f t="shared" si="7"/>
        <v>666.66665999999998</v>
      </c>
      <c r="AH122" s="70">
        <f t="shared" si="8"/>
        <v>9.0702946938775515</v>
      </c>
      <c r="AI122" s="70">
        <f t="shared" si="9"/>
        <v>190.92970530612246</v>
      </c>
      <c r="AJ122" s="67">
        <v>1</v>
      </c>
      <c r="AK122" s="67">
        <v>121</v>
      </c>
      <c r="AL122" s="73">
        <v>44028</v>
      </c>
      <c r="AM122" s="67">
        <v>1</v>
      </c>
      <c r="AN122" s="20">
        <v>0.57388434310889702</v>
      </c>
      <c r="AO122" s="20">
        <v>1.09873539599323</v>
      </c>
    </row>
    <row r="123" spans="1:41" x14ac:dyDescent="0.2">
      <c r="A123" s="67" t="s">
        <v>694</v>
      </c>
      <c r="B123" s="67">
        <v>272107219</v>
      </c>
      <c r="C123" s="67">
        <v>2017</v>
      </c>
      <c r="D123" s="67">
        <v>151</v>
      </c>
      <c r="E123" s="67" t="s">
        <v>23</v>
      </c>
      <c r="F123" s="67" t="s">
        <v>132</v>
      </c>
      <c r="G123" s="67">
        <v>6</v>
      </c>
      <c r="H123" s="67" t="s">
        <v>63</v>
      </c>
      <c r="I123" s="67">
        <v>0</v>
      </c>
      <c r="J123" s="67">
        <v>1</v>
      </c>
      <c r="K123" s="67">
        <v>0</v>
      </c>
      <c r="L123" s="67">
        <v>0</v>
      </c>
      <c r="N123" s="67" t="s">
        <v>1343</v>
      </c>
      <c r="P123" s="68">
        <v>43890</v>
      </c>
      <c r="R123" s="67">
        <v>46.7</v>
      </c>
      <c r="S123" s="67">
        <v>1.56</v>
      </c>
      <c r="T123" s="67">
        <v>0.68</v>
      </c>
      <c r="W123" s="69">
        <v>43905</v>
      </c>
      <c r="X123" s="67">
        <v>18.2</v>
      </c>
      <c r="Y123" s="67">
        <v>1.57</v>
      </c>
      <c r="Z123" s="67">
        <v>1.32</v>
      </c>
      <c r="AA123" s="67">
        <v>1</v>
      </c>
      <c r="AB123" s="67" t="b">
        <f>R123&gt;X123</f>
        <v>1</v>
      </c>
      <c r="AC123" s="67" t="b">
        <f>T123&gt;Z123</f>
        <v>0</v>
      </c>
      <c r="AD123" s="67">
        <f t="shared" si="5"/>
        <v>46.7</v>
      </c>
      <c r="AE123" s="76">
        <v>3.3333333000000001</v>
      </c>
      <c r="AF123" s="74">
        <f t="shared" si="6"/>
        <v>200</v>
      </c>
      <c r="AG123" s="76">
        <f t="shared" si="7"/>
        <v>666.66665999999998</v>
      </c>
      <c r="AH123" s="70">
        <f t="shared" si="8"/>
        <v>14.275517344753746</v>
      </c>
      <c r="AI123" s="70">
        <f t="shared" si="9"/>
        <v>185.72448265524625</v>
      </c>
      <c r="AJ123" s="67">
        <v>2</v>
      </c>
      <c r="AK123" s="67">
        <v>1</v>
      </c>
      <c r="AL123" s="73">
        <v>44033</v>
      </c>
      <c r="AN123" s="20">
        <v>0.32511065634775099</v>
      </c>
      <c r="AO123" s="20">
        <v>1.34655432167362</v>
      </c>
    </row>
    <row r="124" spans="1:41" x14ac:dyDescent="0.2">
      <c r="A124" s="67" t="s">
        <v>695</v>
      </c>
      <c r="B124" s="67">
        <v>240134846</v>
      </c>
      <c r="C124" s="67">
        <v>2017</v>
      </c>
      <c r="D124" s="67">
        <v>151</v>
      </c>
      <c r="E124" s="67" t="s">
        <v>23</v>
      </c>
      <c r="F124" s="67" t="s">
        <v>132</v>
      </c>
      <c r="G124" s="67">
        <v>6</v>
      </c>
      <c r="H124" s="67" t="s">
        <v>64</v>
      </c>
      <c r="I124" s="67">
        <v>0</v>
      </c>
      <c r="J124" s="67">
        <v>1</v>
      </c>
      <c r="K124" s="67">
        <v>0</v>
      </c>
      <c r="L124" s="67">
        <v>0</v>
      </c>
      <c r="N124" s="67" t="s">
        <v>1343</v>
      </c>
      <c r="P124" s="68">
        <v>43890</v>
      </c>
      <c r="R124" s="67">
        <v>11.5</v>
      </c>
      <c r="S124" s="67">
        <v>1.24</v>
      </c>
      <c r="T124" s="67">
        <v>0.85</v>
      </c>
      <c r="W124" s="69">
        <v>43905</v>
      </c>
      <c r="X124" s="67">
        <v>27.3</v>
      </c>
      <c r="Y124" s="67">
        <v>1.07</v>
      </c>
      <c r="Z124" s="67">
        <v>1.01</v>
      </c>
      <c r="AA124" s="67">
        <v>2</v>
      </c>
      <c r="AB124" s="67" t="b">
        <f>R124&gt;X124</f>
        <v>0</v>
      </c>
      <c r="AC124" s="67" t="b">
        <f>T124&gt;Z124</f>
        <v>0</v>
      </c>
      <c r="AD124" s="67">
        <f t="shared" si="5"/>
        <v>27.3</v>
      </c>
      <c r="AE124" s="76">
        <v>3.3333333000000001</v>
      </c>
      <c r="AF124" s="74">
        <f t="shared" si="6"/>
        <v>200</v>
      </c>
      <c r="AG124" s="76">
        <f t="shared" si="7"/>
        <v>666.66665999999998</v>
      </c>
      <c r="AH124" s="70">
        <f t="shared" si="8"/>
        <v>24.420024175824175</v>
      </c>
      <c r="AI124" s="70">
        <f t="shared" si="9"/>
        <v>175.57997582417582</v>
      </c>
      <c r="AJ124" s="67">
        <v>2</v>
      </c>
      <c r="AK124" s="67">
        <v>2</v>
      </c>
      <c r="AL124" s="73">
        <v>44033</v>
      </c>
      <c r="AN124" s="20">
        <v>0.195735924336807</v>
      </c>
      <c r="AO124" s="20">
        <v>1.22157666053447</v>
      </c>
    </row>
    <row r="125" spans="1:41" x14ac:dyDescent="0.2">
      <c r="A125" s="67" t="s">
        <v>696</v>
      </c>
      <c r="B125" s="67">
        <v>263113706</v>
      </c>
      <c r="C125" s="67">
        <v>2018</v>
      </c>
      <c r="D125" s="67">
        <v>138</v>
      </c>
      <c r="E125" s="67" t="s">
        <v>23</v>
      </c>
      <c r="F125" s="67" t="s">
        <v>309</v>
      </c>
      <c r="G125" s="67">
        <v>7</v>
      </c>
      <c r="H125" s="67" t="s">
        <v>26</v>
      </c>
      <c r="I125" s="67">
        <v>0</v>
      </c>
      <c r="J125" s="67">
        <v>1</v>
      </c>
      <c r="K125" s="67">
        <v>0</v>
      </c>
      <c r="L125" s="67">
        <v>0</v>
      </c>
      <c r="N125" s="67" t="s">
        <v>1343</v>
      </c>
      <c r="P125" s="68">
        <v>43890</v>
      </c>
      <c r="R125" s="67">
        <v>19.899999999999999</v>
      </c>
      <c r="S125" s="67">
        <v>1.77</v>
      </c>
      <c r="T125" s="67">
        <v>1.05</v>
      </c>
      <c r="AA125" s="67">
        <v>1</v>
      </c>
      <c r="AD125" s="67">
        <f t="shared" si="5"/>
        <v>19.899999999999999</v>
      </c>
      <c r="AE125" s="76">
        <v>3.3333333000000001</v>
      </c>
      <c r="AF125" s="74">
        <f t="shared" si="6"/>
        <v>100</v>
      </c>
      <c r="AG125" s="76">
        <f t="shared" si="7"/>
        <v>333.33332999999999</v>
      </c>
      <c r="AH125" s="70">
        <f t="shared" si="8"/>
        <v>16.750418592964824</v>
      </c>
      <c r="AI125" s="70">
        <f t="shared" si="9"/>
        <v>83.24958140703518</v>
      </c>
      <c r="AJ125" s="67">
        <v>2</v>
      </c>
      <c r="AK125" s="67">
        <v>3</v>
      </c>
      <c r="AL125" s="73">
        <v>44033</v>
      </c>
      <c r="AN125" s="20">
        <v>0.12956705535344501</v>
      </c>
      <c r="AO125" s="20">
        <v>1.1366511434740101</v>
      </c>
    </row>
    <row r="126" spans="1:41" x14ac:dyDescent="0.2">
      <c r="A126" s="67" t="s">
        <v>697</v>
      </c>
      <c r="B126" s="67">
        <v>272107739</v>
      </c>
      <c r="C126" s="67">
        <v>2018</v>
      </c>
      <c r="D126" s="67">
        <v>140</v>
      </c>
      <c r="E126" s="67" t="s">
        <v>23</v>
      </c>
      <c r="F126" s="67" t="s">
        <v>321</v>
      </c>
      <c r="G126" s="67">
        <v>7</v>
      </c>
      <c r="H126" s="67" t="s">
        <v>66</v>
      </c>
      <c r="I126" s="67">
        <v>0</v>
      </c>
      <c r="J126" s="67">
        <v>1</v>
      </c>
      <c r="K126" s="67">
        <v>0</v>
      </c>
      <c r="L126" s="67">
        <v>0</v>
      </c>
      <c r="N126" s="67" t="s">
        <v>1343</v>
      </c>
      <c r="P126" s="68">
        <v>43890</v>
      </c>
      <c r="R126" s="67">
        <v>47</v>
      </c>
      <c r="S126" s="67">
        <v>1.84</v>
      </c>
      <c r="T126" s="67">
        <v>1.59</v>
      </c>
      <c r="AA126" s="67">
        <v>1</v>
      </c>
      <c r="AD126" s="67">
        <f t="shared" si="5"/>
        <v>47</v>
      </c>
      <c r="AE126" s="76">
        <v>3.3333333000000001</v>
      </c>
      <c r="AF126" s="74">
        <f t="shared" si="6"/>
        <v>200</v>
      </c>
      <c r="AG126" s="76">
        <f t="shared" si="7"/>
        <v>666.66665999999998</v>
      </c>
      <c r="AH126" s="70">
        <f t="shared" si="8"/>
        <v>14.184397021276595</v>
      </c>
      <c r="AI126" s="70">
        <f t="shared" si="9"/>
        <v>185.8156029787234</v>
      </c>
      <c r="AJ126" s="67">
        <v>2</v>
      </c>
      <c r="AK126" s="67">
        <v>4</v>
      </c>
      <c r="AL126" s="73">
        <v>44033</v>
      </c>
      <c r="AN126" s="20">
        <v>0.27436505369373199</v>
      </c>
      <c r="AO126" s="20">
        <v>1.0672159823534799</v>
      </c>
    </row>
    <row r="127" spans="1:41" x14ac:dyDescent="0.2">
      <c r="A127" s="67" t="s">
        <v>698</v>
      </c>
      <c r="B127" s="67">
        <v>272107016</v>
      </c>
      <c r="C127" s="67">
        <v>2018</v>
      </c>
      <c r="D127" s="67">
        <v>141</v>
      </c>
      <c r="E127" s="67" t="s">
        <v>23</v>
      </c>
      <c r="F127" s="67" t="s">
        <v>320</v>
      </c>
      <c r="G127" s="67">
        <v>7</v>
      </c>
      <c r="H127" s="67" t="s">
        <v>67</v>
      </c>
      <c r="I127" s="67">
        <v>0</v>
      </c>
      <c r="J127" s="67">
        <v>1</v>
      </c>
      <c r="K127" s="67">
        <v>0</v>
      </c>
      <c r="L127" s="67">
        <v>0</v>
      </c>
      <c r="N127" s="67" t="s">
        <v>1343</v>
      </c>
      <c r="P127" s="68">
        <v>43890</v>
      </c>
      <c r="R127" s="67">
        <v>19.8</v>
      </c>
      <c r="S127" s="67">
        <v>1.56</v>
      </c>
      <c r="T127" s="67">
        <v>0.78</v>
      </c>
      <c r="W127" s="69">
        <v>43905</v>
      </c>
      <c r="X127" s="67">
        <v>12.5</v>
      </c>
      <c r="Y127" s="67">
        <v>1.96</v>
      </c>
      <c r="Z127" s="67">
        <v>1.25</v>
      </c>
      <c r="AA127" s="67">
        <v>1</v>
      </c>
      <c r="AB127" s="67" t="b">
        <f>R127&gt;X127</f>
        <v>1</v>
      </c>
      <c r="AC127" s="67" t="b">
        <f>T127&gt;Z127</f>
        <v>0</v>
      </c>
      <c r="AD127" s="67">
        <f t="shared" si="5"/>
        <v>19.8</v>
      </c>
      <c r="AE127" s="76">
        <v>3.3333333000000001</v>
      </c>
      <c r="AF127" s="74">
        <f t="shared" si="6"/>
        <v>100</v>
      </c>
      <c r="AG127" s="76">
        <f t="shared" si="7"/>
        <v>333.33332999999999</v>
      </c>
      <c r="AH127" s="70">
        <f t="shared" si="8"/>
        <v>16.835016666666665</v>
      </c>
      <c r="AI127" s="70">
        <f t="shared" si="9"/>
        <v>83.164983333333339</v>
      </c>
      <c r="AJ127" s="67">
        <v>2</v>
      </c>
      <c r="AK127" s="67">
        <v>5</v>
      </c>
      <c r="AL127" s="73">
        <v>44033</v>
      </c>
      <c r="AN127" s="20">
        <v>0.17393398092444801</v>
      </c>
      <c r="AO127" s="20">
        <v>1.3110245195183301</v>
      </c>
    </row>
    <row r="128" spans="1:41" x14ac:dyDescent="0.2">
      <c r="A128" s="67" t="s">
        <v>699</v>
      </c>
      <c r="B128" s="67">
        <v>272107748</v>
      </c>
      <c r="C128" s="67">
        <v>2018</v>
      </c>
      <c r="D128" s="67">
        <v>143</v>
      </c>
      <c r="E128" s="67" t="s">
        <v>23</v>
      </c>
      <c r="F128" s="67" t="s">
        <v>322</v>
      </c>
      <c r="G128" s="67">
        <v>7</v>
      </c>
      <c r="H128" s="67" t="s">
        <v>27</v>
      </c>
      <c r="I128" s="67">
        <v>0</v>
      </c>
      <c r="J128" s="67">
        <v>1</v>
      </c>
      <c r="K128" s="67">
        <v>0</v>
      </c>
      <c r="L128" s="67">
        <v>0</v>
      </c>
      <c r="N128" s="67" t="s">
        <v>1343</v>
      </c>
      <c r="P128" s="68">
        <v>43890</v>
      </c>
      <c r="R128" s="67">
        <v>7.4</v>
      </c>
      <c r="S128" s="67">
        <v>1.91</v>
      </c>
      <c r="T128" s="67">
        <v>0.84</v>
      </c>
      <c r="W128" s="69">
        <v>43905</v>
      </c>
      <c r="X128" s="67">
        <v>4.5</v>
      </c>
      <c r="Y128" s="67">
        <v>1.61</v>
      </c>
      <c r="Z128" s="67">
        <v>0.68</v>
      </c>
      <c r="AA128" s="67">
        <v>1</v>
      </c>
      <c r="AB128" s="67" t="b">
        <f>R128&gt;X128</f>
        <v>1</v>
      </c>
      <c r="AC128" s="67" t="b">
        <f>T128&gt;Z128</f>
        <v>1</v>
      </c>
      <c r="AD128" s="67">
        <f t="shared" si="5"/>
        <v>7.4</v>
      </c>
      <c r="AE128" s="76">
        <v>3.3333333000000001</v>
      </c>
      <c r="AF128" s="74">
        <f t="shared" si="6"/>
        <v>100</v>
      </c>
      <c r="AG128" s="76">
        <f t="shared" si="7"/>
        <v>333.33332999999999</v>
      </c>
      <c r="AH128" s="70">
        <f t="shared" si="8"/>
        <v>45.045044594594593</v>
      </c>
      <c r="AI128" s="70">
        <f t="shared" si="9"/>
        <v>54.954955405405407</v>
      </c>
      <c r="AJ128" s="67">
        <v>2</v>
      </c>
      <c r="AK128" s="67">
        <v>6</v>
      </c>
      <c r="AL128" s="73">
        <v>44033</v>
      </c>
      <c r="AN128" s="20">
        <v>0.16108169014225601</v>
      </c>
      <c r="AO128" s="20">
        <v>1.16059213443591</v>
      </c>
    </row>
    <row r="129" spans="1:41" x14ac:dyDescent="0.2">
      <c r="A129" s="67" t="s">
        <v>700</v>
      </c>
      <c r="B129" s="67">
        <v>88004754</v>
      </c>
      <c r="C129" s="67">
        <v>2018</v>
      </c>
      <c r="D129" s="67">
        <v>143</v>
      </c>
      <c r="E129" s="67" t="s">
        <v>23</v>
      </c>
      <c r="F129" s="67" t="s">
        <v>316</v>
      </c>
      <c r="G129" s="67">
        <v>7</v>
      </c>
      <c r="H129" s="67" t="s">
        <v>68</v>
      </c>
      <c r="I129" s="67">
        <v>0</v>
      </c>
      <c r="J129" s="67">
        <v>1</v>
      </c>
      <c r="K129" s="67">
        <v>0</v>
      </c>
      <c r="L129" s="67">
        <v>0</v>
      </c>
      <c r="N129" s="67" t="s">
        <v>1343</v>
      </c>
      <c r="P129" s="68">
        <v>43890</v>
      </c>
      <c r="R129" s="67">
        <v>13.2</v>
      </c>
      <c r="S129" s="67">
        <v>2.0499999999999998</v>
      </c>
      <c r="T129" s="67">
        <v>1.62</v>
      </c>
      <c r="AA129" s="67">
        <v>1</v>
      </c>
      <c r="AD129" s="67">
        <f t="shared" si="5"/>
        <v>13.2</v>
      </c>
      <c r="AE129" s="76">
        <v>3.3333333000000001</v>
      </c>
      <c r="AF129" s="74">
        <f t="shared" si="6"/>
        <v>100</v>
      </c>
      <c r="AG129" s="76">
        <f t="shared" si="7"/>
        <v>333.33332999999999</v>
      </c>
      <c r="AH129" s="70">
        <f t="shared" si="8"/>
        <v>25.252525000000002</v>
      </c>
      <c r="AI129" s="70">
        <f t="shared" si="9"/>
        <v>74.747474999999994</v>
      </c>
      <c r="AJ129" s="67">
        <v>2</v>
      </c>
      <c r="AK129" s="67">
        <v>7</v>
      </c>
      <c r="AL129" s="73">
        <v>44033</v>
      </c>
      <c r="AN129" s="20">
        <v>0.34979737065212502</v>
      </c>
      <c r="AO129" s="20">
        <v>1.09017094381257</v>
      </c>
    </row>
    <row r="130" spans="1:41" x14ac:dyDescent="0.2">
      <c r="A130" s="67" t="s">
        <v>701</v>
      </c>
      <c r="B130" s="67">
        <v>232146953</v>
      </c>
      <c r="C130" s="67">
        <v>2018</v>
      </c>
      <c r="D130" s="67">
        <v>143</v>
      </c>
      <c r="E130" s="67" t="s">
        <v>23</v>
      </c>
      <c r="F130" s="67" t="s">
        <v>317</v>
      </c>
      <c r="G130" s="67">
        <v>7</v>
      </c>
      <c r="H130" s="67" t="s">
        <v>69</v>
      </c>
      <c r="I130" s="67">
        <v>0</v>
      </c>
      <c r="J130" s="67">
        <v>1</v>
      </c>
      <c r="K130" s="67">
        <v>0</v>
      </c>
      <c r="L130" s="67">
        <v>0</v>
      </c>
      <c r="N130" s="67" t="s">
        <v>1343</v>
      </c>
      <c r="P130" s="68">
        <v>43890</v>
      </c>
      <c r="R130" s="67">
        <v>39.1</v>
      </c>
      <c r="S130" s="67">
        <v>1.54</v>
      </c>
      <c r="T130" s="67">
        <v>0.69</v>
      </c>
      <c r="W130" s="69">
        <v>43905</v>
      </c>
      <c r="X130" s="67">
        <v>1.8</v>
      </c>
      <c r="Y130" s="67">
        <v>2.1</v>
      </c>
      <c r="Z130" s="67">
        <v>0.23</v>
      </c>
      <c r="AA130" s="67">
        <v>1</v>
      </c>
      <c r="AB130" s="67" t="b">
        <f>R130&gt;X130</f>
        <v>1</v>
      </c>
      <c r="AC130" s="67" t="b">
        <f>T130&gt;Z130</f>
        <v>1</v>
      </c>
      <c r="AD130" s="67">
        <f t="shared" ref="AD130:AD193" si="12">IF(AA130=1, R130,X130)</f>
        <v>39.1</v>
      </c>
      <c r="AE130" s="76">
        <v>3.3333333000000001</v>
      </c>
      <c r="AF130" s="74">
        <f t="shared" ref="AF130:AF193" si="13">IF(AD130&lt;25, 100, IF(AD130&lt;75, 200, IF(AD130&gt;150, 1000, 500)))</f>
        <v>200</v>
      </c>
      <c r="AG130" s="76">
        <f t="shared" ref="AG130:AG193" si="14">AF130*AE130</f>
        <v>666.66665999999998</v>
      </c>
      <c r="AH130" s="70">
        <f t="shared" ref="AH130:AH193" si="15">AG130/AD130</f>
        <v>17.050298209718669</v>
      </c>
      <c r="AI130" s="70">
        <f t="shared" ref="AI130:AI193" si="16">AF130-AH130</f>
        <v>182.94970179028132</v>
      </c>
      <c r="AJ130" s="67">
        <v>2</v>
      </c>
      <c r="AK130" s="67">
        <v>8</v>
      </c>
      <c r="AL130" s="73">
        <v>44033</v>
      </c>
      <c r="AN130" s="20">
        <v>0.41510881109268999</v>
      </c>
      <c r="AO130" s="20">
        <v>1.51093088880547</v>
      </c>
    </row>
    <row r="131" spans="1:41" x14ac:dyDescent="0.2">
      <c r="A131" s="67" t="s">
        <v>702</v>
      </c>
      <c r="B131" s="67">
        <v>272107219</v>
      </c>
      <c r="C131" s="67">
        <v>2018</v>
      </c>
      <c r="D131" s="67">
        <v>144</v>
      </c>
      <c r="E131" s="67" t="s">
        <v>23</v>
      </c>
      <c r="F131" s="67" t="s">
        <v>314</v>
      </c>
      <c r="G131" s="67">
        <v>7</v>
      </c>
      <c r="H131" s="67" t="s">
        <v>28</v>
      </c>
      <c r="I131" s="67">
        <v>0</v>
      </c>
      <c r="J131" s="67">
        <v>1</v>
      </c>
      <c r="K131" s="67">
        <v>0</v>
      </c>
      <c r="L131" s="67">
        <v>0</v>
      </c>
      <c r="N131" s="67" t="s">
        <v>1343</v>
      </c>
      <c r="P131" s="68">
        <v>43890</v>
      </c>
      <c r="R131" s="67">
        <v>15.5</v>
      </c>
      <c r="S131" s="67">
        <v>1.8</v>
      </c>
      <c r="T131" s="67">
        <v>0.8</v>
      </c>
      <c r="W131" s="69">
        <v>43905</v>
      </c>
      <c r="X131" s="67">
        <v>7.9</v>
      </c>
      <c r="Y131" s="67">
        <v>2.57</v>
      </c>
      <c r="Z131" s="67">
        <v>1.17</v>
      </c>
      <c r="AA131" s="67">
        <v>1</v>
      </c>
      <c r="AB131" s="67" t="b">
        <f>R131&gt;X131</f>
        <v>1</v>
      </c>
      <c r="AC131" s="67" t="b">
        <f>T131&gt;Z131</f>
        <v>0</v>
      </c>
      <c r="AD131" s="67">
        <f t="shared" si="12"/>
        <v>15.5</v>
      </c>
      <c r="AE131" s="76">
        <v>3.3333333000000001</v>
      </c>
      <c r="AF131" s="74">
        <f t="shared" si="13"/>
        <v>100</v>
      </c>
      <c r="AG131" s="76">
        <f t="shared" si="14"/>
        <v>333.33332999999999</v>
      </c>
      <c r="AH131" s="70">
        <f t="shared" si="15"/>
        <v>21.505376129032257</v>
      </c>
      <c r="AI131" s="70">
        <f t="shared" si="16"/>
        <v>78.494623870967743</v>
      </c>
      <c r="AJ131" s="67">
        <v>2</v>
      </c>
      <c r="AK131" s="67">
        <v>9</v>
      </c>
      <c r="AL131" s="73">
        <v>44033</v>
      </c>
      <c r="AN131" s="20">
        <v>0.232292097485817</v>
      </c>
      <c r="AO131" s="20">
        <v>1.1141909266274901</v>
      </c>
    </row>
    <row r="132" spans="1:41" x14ac:dyDescent="0.2">
      <c r="A132" s="67" t="s">
        <v>703</v>
      </c>
      <c r="B132" s="67">
        <v>272107764</v>
      </c>
      <c r="C132" s="67">
        <v>2018</v>
      </c>
      <c r="D132" s="67">
        <v>144</v>
      </c>
      <c r="E132" s="67" t="s">
        <v>23</v>
      </c>
      <c r="F132" s="67" t="s">
        <v>323</v>
      </c>
      <c r="G132" s="67">
        <v>7</v>
      </c>
      <c r="H132" s="67" t="s">
        <v>70</v>
      </c>
      <c r="I132" s="67">
        <v>0</v>
      </c>
      <c r="J132" s="67">
        <v>1</v>
      </c>
      <c r="K132" s="67">
        <v>0</v>
      </c>
      <c r="L132" s="67">
        <v>0</v>
      </c>
      <c r="N132" s="67" t="s">
        <v>1343</v>
      </c>
      <c r="P132" s="68">
        <v>43890</v>
      </c>
      <c r="R132" s="67">
        <v>12.7</v>
      </c>
      <c r="S132" s="67">
        <v>1.66</v>
      </c>
      <c r="T132" s="67">
        <v>1.34</v>
      </c>
      <c r="AA132" s="67">
        <v>1</v>
      </c>
      <c r="AD132" s="67">
        <f t="shared" si="12"/>
        <v>12.7</v>
      </c>
      <c r="AE132" s="76">
        <v>3.3333333000000001</v>
      </c>
      <c r="AF132" s="74">
        <f t="shared" si="13"/>
        <v>100</v>
      </c>
      <c r="AG132" s="76">
        <f t="shared" si="14"/>
        <v>333.33332999999999</v>
      </c>
      <c r="AH132" s="70">
        <f t="shared" si="15"/>
        <v>26.246718897637795</v>
      </c>
      <c r="AI132" s="70">
        <f t="shared" si="16"/>
        <v>73.753281102362209</v>
      </c>
      <c r="AJ132" s="67">
        <v>2</v>
      </c>
      <c r="AK132" s="67">
        <v>10</v>
      </c>
      <c r="AL132" s="73">
        <v>44033</v>
      </c>
      <c r="AN132" s="20">
        <v>0.212448398008867</v>
      </c>
      <c r="AO132" s="20">
        <v>1.1256229910720099</v>
      </c>
    </row>
    <row r="133" spans="1:41" x14ac:dyDescent="0.2">
      <c r="A133" s="67" t="s">
        <v>704</v>
      </c>
      <c r="B133" s="67">
        <v>272107599</v>
      </c>
      <c r="C133" s="67">
        <v>2018</v>
      </c>
      <c r="D133" s="67">
        <v>144</v>
      </c>
      <c r="E133" s="67" t="s">
        <v>23</v>
      </c>
      <c r="F133" s="67" t="s">
        <v>315</v>
      </c>
      <c r="G133" s="67">
        <v>7</v>
      </c>
      <c r="H133" s="67" t="s">
        <v>71</v>
      </c>
      <c r="I133" s="67">
        <v>0</v>
      </c>
      <c r="J133" s="67">
        <v>1</v>
      </c>
      <c r="K133" s="67">
        <v>0</v>
      </c>
      <c r="L133" s="67">
        <v>0</v>
      </c>
      <c r="N133" s="67" t="s">
        <v>1343</v>
      </c>
      <c r="P133" s="68">
        <v>43890</v>
      </c>
      <c r="R133" s="67">
        <v>3.5</v>
      </c>
      <c r="S133" s="67">
        <v>2.5099999999999998</v>
      </c>
      <c r="T133" s="67">
        <v>0.45</v>
      </c>
      <c r="W133" s="69">
        <v>43905</v>
      </c>
      <c r="X133" s="67">
        <v>10.6</v>
      </c>
      <c r="Y133" s="67">
        <v>1.77</v>
      </c>
      <c r="Z133" s="67">
        <v>0.96</v>
      </c>
      <c r="AA133" s="67">
        <v>2</v>
      </c>
      <c r="AB133" s="67" t="b">
        <f t="shared" ref="AB133:AB138" si="17">R133&gt;X133</f>
        <v>0</v>
      </c>
      <c r="AC133" s="67" t="b">
        <f t="shared" ref="AC133:AC138" si="18">T133&gt;Z133</f>
        <v>0</v>
      </c>
      <c r="AD133" s="67">
        <f t="shared" si="12"/>
        <v>10.6</v>
      </c>
      <c r="AE133" s="76">
        <v>3.3333333000000001</v>
      </c>
      <c r="AF133" s="74">
        <f t="shared" si="13"/>
        <v>100</v>
      </c>
      <c r="AG133" s="76">
        <f t="shared" si="14"/>
        <v>333.33332999999999</v>
      </c>
      <c r="AH133" s="70">
        <f t="shared" si="15"/>
        <v>31.446540566037736</v>
      </c>
      <c r="AI133" s="70">
        <f t="shared" si="16"/>
        <v>68.55345943396226</v>
      </c>
      <c r="AJ133" s="67">
        <v>2</v>
      </c>
      <c r="AK133" s="67">
        <v>11</v>
      </c>
      <c r="AL133" s="73">
        <v>44033</v>
      </c>
      <c r="AN133" s="20">
        <v>0.213148191555938</v>
      </c>
      <c r="AO133" s="20">
        <v>1.49920498133151</v>
      </c>
    </row>
    <row r="134" spans="1:41" x14ac:dyDescent="0.2">
      <c r="A134" s="67" t="s">
        <v>705</v>
      </c>
      <c r="B134" s="67">
        <v>262125490</v>
      </c>
      <c r="C134" s="67">
        <v>2018</v>
      </c>
      <c r="D134" s="67">
        <v>144</v>
      </c>
      <c r="E134" s="67" t="s">
        <v>23</v>
      </c>
      <c r="F134" s="67" t="s">
        <v>318</v>
      </c>
      <c r="G134" s="67">
        <v>7</v>
      </c>
      <c r="H134" s="67" t="s">
        <v>29</v>
      </c>
      <c r="I134" s="67">
        <v>0</v>
      </c>
      <c r="J134" s="67">
        <v>1</v>
      </c>
      <c r="K134" s="67">
        <v>0</v>
      </c>
      <c r="L134" s="67">
        <v>0</v>
      </c>
      <c r="N134" s="67" t="s">
        <v>1343</v>
      </c>
      <c r="P134" s="68">
        <v>43890</v>
      </c>
      <c r="R134" s="67">
        <v>12</v>
      </c>
      <c r="S134" s="67">
        <v>1.71</v>
      </c>
      <c r="T134" s="67">
        <v>0.9</v>
      </c>
      <c r="W134" s="69">
        <v>43905</v>
      </c>
      <c r="X134" s="67">
        <v>5.7</v>
      </c>
      <c r="Y134" s="67">
        <v>1.93</v>
      </c>
      <c r="Z134" s="67">
        <v>0.73</v>
      </c>
      <c r="AA134" s="67">
        <v>1</v>
      </c>
      <c r="AB134" s="67" t="b">
        <f t="shared" si="17"/>
        <v>1</v>
      </c>
      <c r="AC134" s="67" t="b">
        <f t="shared" si="18"/>
        <v>1</v>
      </c>
      <c r="AD134" s="67">
        <f t="shared" si="12"/>
        <v>12</v>
      </c>
      <c r="AE134" s="76">
        <v>3.3333333000000001</v>
      </c>
      <c r="AF134" s="74">
        <f t="shared" si="13"/>
        <v>100</v>
      </c>
      <c r="AG134" s="76">
        <f t="shared" si="14"/>
        <v>333.33332999999999</v>
      </c>
      <c r="AH134" s="70">
        <f t="shared" si="15"/>
        <v>27.777777499999999</v>
      </c>
      <c r="AI134" s="70">
        <f t="shared" si="16"/>
        <v>72.222222500000001</v>
      </c>
      <c r="AJ134" s="67">
        <v>2</v>
      </c>
      <c r="AK134" s="67">
        <v>12</v>
      </c>
      <c r="AL134" s="73">
        <v>44033</v>
      </c>
      <c r="AN134" s="20">
        <v>0.30821702085793101</v>
      </c>
      <c r="AO134" s="20">
        <v>1.0755118394819601</v>
      </c>
    </row>
    <row r="135" spans="1:41" x14ac:dyDescent="0.2">
      <c r="A135" s="67" t="s">
        <v>706</v>
      </c>
      <c r="B135" s="67">
        <v>272107217</v>
      </c>
      <c r="C135" s="67">
        <v>2018</v>
      </c>
      <c r="D135" s="67">
        <v>144</v>
      </c>
      <c r="E135" s="67" t="s">
        <v>23</v>
      </c>
      <c r="F135" s="67" t="s">
        <v>313</v>
      </c>
      <c r="G135" s="67">
        <v>7</v>
      </c>
      <c r="H135" s="67" t="s">
        <v>72</v>
      </c>
      <c r="I135" s="67">
        <v>0</v>
      </c>
      <c r="J135" s="67">
        <v>1</v>
      </c>
      <c r="K135" s="67">
        <v>0</v>
      </c>
      <c r="L135" s="67">
        <v>0</v>
      </c>
      <c r="N135" s="67" t="s">
        <v>1343</v>
      </c>
      <c r="P135" s="68">
        <v>43890</v>
      </c>
      <c r="R135" s="67">
        <v>8.1999999999999993</v>
      </c>
      <c r="S135" s="67">
        <v>1.71</v>
      </c>
      <c r="T135" s="67">
        <v>0.69</v>
      </c>
      <c r="W135" s="69">
        <v>43905</v>
      </c>
      <c r="X135" s="67">
        <v>4.4000000000000004</v>
      </c>
      <c r="Y135" s="67">
        <v>1.71</v>
      </c>
      <c r="Z135" s="67">
        <v>0.87</v>
      </c>
      <c r="AA135" s="67">
        <v>1</v>
      </c>
      <c r="AB135" s="67" t="b">
        <f t="shared" si="17"/>
        <v>1</v>
      </c>
      <c r="AC135" s="67" t="b">
        <f t="shared" si="18"/>
        <v>0</v>
      </c>
      <c r="AD135" s="67">
        <f t="shared" si="12"/>
        <v>8.1999999999999993</v>
      </c>
      <c r="AE135" s="76">
        <v>3.3333333000000001</v>
      </c>
      <c r="AF135" s="74">
        <f t="shared" si="13"/>
        <v>100</v>
      </c>
      <c r="AG135" s="76">
        <f t="shared" si="14"/>
        <v>333.33332999999999</v>
      </c>
      <c r="AH135" s="70">
        <f t="shared" si="15"/>
        <v>40.650406097560975</v>
      </c>
      <c r="AI135" s="70">
        <f t="shared" si="16"/>
        <v>59.349593902439025</v>
      </c>
      <c r="AJ135" s="67">
        <v>2</v>
      </c>
      <c r="AK135" s="67">
        <v>13</v>
      </c>
      <c r="AL135" s="73">
        <v>44033</v>
      </c>
      <c r="AN135" s="20">
        <v>0.32090977048688102</v>
      </c>
      <c r="AO135" s="20">
        <v>1.0646172059419501</v>
      </c>
    </row>
    <row r="136" spans="1:41" x14ac:dyDescent="0.2">
      <c r="A136" s="67" t="s">
        <v>707</v>
      </c>
      <c r="B136" s="67">
        <v>272106708</v>
      </c>
      <c r="C136" s="67">
        <v>2018</v>
      </c>
      <c r="D136" s="67">
        <v>145</v>
      </c>
      <c r="E136" s="67" t="s">
        <v>23</v>
      </c>
      <c r="F136" s="67" t="s">
        <v>312</v>
      </c>
      <c r="G136" s="67">
        <v>7</v>
      </c>
      <c r="H136" s="67" t="s">
        <v>73</v>
      </c>
      <c r="I136" s="67">
        <v>0</v>
      </c>
      <c r="J136" s="67">
        <v>1</v>
      </c>
      <c r="K136" s="67">
        <v>0</v>
      </c>
      <c r="L136" s="67">
        <v>0</v>
      </c>
      <c r="N136" s="67" t="s">
        <v>1343</v>
      </c>
      <c r="P136" s="68">
        <v>43890</v>
      </c>
      <c r="R136" s="67">
        <v>7.6</v>
      </c>
      <c r="S136" s="67">
        <v>1.52</v>
      </c>
      <c r="T136" s="67">
        <v>0.65</v>
      </c>
      <c r="W136" s="69">
        <v>43905</v>
      </c>
      <c r="X136" s="67">
        <v>1.8</v>
      </c>
      <c r="Y136" s="67">
        <v>1.91</v>
      </c>
      <c r="Z136" s="67">
        <v>0.34</v>
      </c>
      <c r="AA136" s="67">
        <v>1</v>
      </c>
      <c r="AB136" s="67" t="b">
        <f t="shared" si="17"/>
        <v>1</v>
      </c>
      <c r="AC136" s="67" t="b">
        <f t="shared" si="18"/>
        <v>1</v>
      </c>
      <c r="AD136" s="67">
        <f t="shared" si="12"/>
        <v>7.6</v>
      </c>
      <c r="AE136" s="76">
        <v>3.3333333000000001</v>
      </c>
      <c r="AF136" s="74">
        <f t="shared" si="13"/>
        <v>100</v>
      </c>
      <c r="AG136" s="76">
        <f t="shared" si="14"/>
        <v>333.33332999999999</v>
      </c>
      <c r="AH136" s="70">
        <f t="shared" si="15"/>
        <v>43.859648684210526</v>
      </c>
      <c r="AI136" s="70">
        <f t="shared" si="16"/>
        <v>56.140351315789474</v>
      </c>
      <c r="AJ136" s="67">
        <v>2</v>
      </c>
      <c r="AK136" s="67">
        <v>14</v>
      </c>
      <c r="AL136" s="73">
        <v>44033</v>
      </c>
      <c r="AN136" s="20">
        <v>0.17596094628039</v>
      </c>
      <c r="AO136" s="20">
        <v>1.21438657466108</v>
      </c>
    </row>
    <row r="137" spans="1:41" x14ac:dyDescent="0.2">
      <c r="A137" s="67" t="s">
        <v>708</v>
      </c>
      <c r="B137" s="67">
        <v>272106711</v>
      </c>
      <c r="C137" s="67">
        <v>2018</v>
      </c>
      <c r="D137" s="67">
        <v>146</v>
      </c>
      <c r="E137" s="67" t="s">
        <v>23</v>
      </c>
      <c r="F137" s="67" t="s">
        <v>319</v>
      </c>
      <c r="G137" s="67">
        <v>7</v>
      </c>
      <c r="H137" s="67" t="s">
        <v>30</v>
      </c>
      <c r="I137" s="67">
        <v>0</v>
      </c>
      <c r="J137" s="67">
        <v>1</v>
      </c>
      <c r="K137" s="67">
        <v>0</v>
      </c>
      <c r="L137" s="67">
        <v>0</v>
      </c>
      <c r="N137" s="67" t="s">
        <v>1343</v>
      </c>
      <c r="P137" s="68">
        <v>43890</v>
      </c>
      <c r="R137" s="67">
        <v>43.1</v>
      </c>
      <c r="S137" s="67">
        <v>1.52</v>
      </c>
      <c r="T137" s="67">
        <v>0.69</v>
      </c>
      <c r="W137" s="69">
        <v>43905</v>
      </c>
      <c r="X137" s="67">
        <v>7.1</v>
      </c>
      <c r="Y137" s="67">
        <v>1.49</v>
      </c>
      <c r="Z137" s="67">
        <v>0.53</v>
      </c>
      <c r="AA137" s="67">
        <v>1</v>
      </c>
      <c r="AB137" s="67" t="b">
        <f t="shared" si="17"/>
        <v>1</v>
      </c>
      <c r="AC137" s="67" t="b">
        <f t="shared" si="18"/>
        <v>1</v>
      </c>
      <c r="AD137" s="67">
        <f t="shared" si="12"/>
        <v>43.1</v>
      </c>
      <c r="AE137" s="76">
        <v>3.3333333000000001</v>
      </c>
      <c r="AF137" s="74">
        <f t="shared" si="13"/>
        <v>200</v>
      </c>
      <c r="AG137" s="76">
        <f t="shared" si="14"/>
        <v>666.66665999999998</v>
      </c>
      <c r="AH137" s="70">
        <f t="shared" si="15"/>
        <v>15.467903944315545</v>
      </c>
      <c r="AI137" s="70">
        <f t="shared" si="16"/>
        <v>184.53209605568446</v>
      </c>
      <c r="AJ137" s="67">
        <v>2</v>
      </c>
      <c r="AK137" s="67">
        <v>15</v>
      </c>
      <c r="AL137" s="73">
        <v>44033</v>
      </c>
      <c r="AN137" s="20">
        <v>0.207895997757542</v>
      </c>
      <c r="AO137" s="20">
        <v>1.41783728269043</v>
      </c>
    </row>
    <row r="138" spans="1:41" x14ac:dyDescent="0.2">
      <c r="A138" s="67" t="s">
        <v>709</v>
      </c>
      <c r="B138" s="67">
        <v>156181156</v>
      </c>
      <c r="C138" s="67">
        <v>2018</v>
      </c>
      <c r="D138" s="67">
        <v>149</v>
      </c>
      <c r="E138" s="67" t="s">
        <v>23</v>
      </c>
      <c r="F138" s="67" t="s">
        <v>310</v>
      </c>
      <c r="G138" s="67">
        <v>7</v>
      </c>
      <c r="H138" s="67" t="s">
        <v>74</v>
      </c>
      <c r="I138" s="67">
        <v>0</v>
      </c>
      <c r="J138" s="67">
        <v>1</v>
      </c>
      <c r="K138" s="67">
        <v>0</v>
      </c>
      <c r="L138" s="67">
        <v>0</v>
      </c>
      <c r="N138" s="67" t="s">
        <v>1343</v>
      </c>
      <c r="P138" s="68">
        <v>43890</v>
      </c>
      <c r="R138" s="67">
        <v>9.8000000000000007</v>
      </c>
      <c r="S138" s="67">
        <v>1.83</v>
      </c>
      <c r="T138" s="67">
        <v>0.76</v>
      </c>
      <c r="W138" s="69">
        <v>43905</v>
      </c>
      <c r="X138" s="67">
        <v>6.7</v>
      </c>
      <c r="Y138" s="67">
        <v>1.54</v>
      </c>
      <c r="Z138" s="67">
        <v>0.75</v>
      </c>
      <c r="AA138" s="67">
        <v>1</v>
      </c>
      <c r="AB138" s="67" t="b">
        <f t="shared" si="17"/>
        <v>1</v>
      </c>
      <c r="AC138" s="67" t="b">
        <f t="shared" si="18"/>
        <v>1</v>
      </c>
      <c r="AD138" s="67">
        <f t="shared" si="12"/>
        <v>9.8000000000000007</v>
      </c>
      <c r="AE138" s="76">
        <v>3.3333333000000001</v>
      </c>
      <c r="AF138" s="74">
        <f t="shared" si="13"/>
        <v>100</v>
      </c>
      <c r="AG138" s="76">
        <f t="shared" si="14"/>
        <v>333.33332999999999</v>
      </c>
      <c r="AH138" s="70">
        <f t="shared" si="15"/>
        <v>34.013605102040813</v>
      </c>
      <c r="AI138" s="70">
        <f t="shared" si="16"/>
        <v>65.986394897959187</v>
      </c>
      <c r="AJ138" s="67">
        <v>2</v>
      </c>
      <c r="AK138" s="67">
        <v>16</v>
      </c>
      <c r="AL138" s="73">
        <v>44033</v>
      </c>
      <c r="AN138" s="20">
        <v>0.192374378394916</v>
      </c>
      <c r="AO138" s="20">
        <v>1.1708204591537601</v>
      </c>
    </row>
    <row r="139" spans="1:41" x14ac:dyDescent="0.2">
      <c r="A139" s="67" t="s">
        <v>710</v>
      </c>
      <c r="B139" s="67">
        <v>272106708</v>
      </c>
      <c r="C139" s="67">
        <v>2018</v>
      </c>
      <c r="D139" s="67">
        <v>173</v>
      </c>
      <c r="E139" s="67" t="s">
        <v>23</v>
      </c>
      <c r="F139" s="67" t="s">
        <v>311</v>
      </c>
      <c r="G139" s="67">
        <v>7</v>
      </c>
      <c r="H139" s="67" t="s">
        <v>75</v>
      </c>
      <c r="I139" s="67">
        <v>0</v>
      </c>
      <c r="J139" s="67">
        <v>1</v>
      </c>
      <c r="K139" s="67">
        <v>0</v>
      </c>
      <c r="L139" s="67">
        <v>0</v>
      </c>
      <c r="N139" s="67" t="s">
        <v>1343</v>
      </c>
      <c r="P139" s="68">
        <v>43890</v>
      </c>
      <c r="R139" s="67">
        <v>38.1</v>
      </c>
      <c r="S139" s="67">
        <v>1.86</v>
      </c>
      <c r="T139" s="67">
        <v>1.51</v>
      </c>
      <c r="U139" s="67" t="s">
        <v>1349</v>
      </c>
      <c r="AA139" s="67">
        <v>1</v>
      </c>
      <c r="AD139" s="67">
        <f t="shared" si="12"/>
        <v>38.1</v>
      </c>
      <c r="AE139" s="76">
        <v>3.3333333000000001</v>
      </c>
      <c r="AF139" s="74">
        <f t="shared" si="13"/>
        <v>200</v>
      </c>
      <c r="AG139" s="76">
        <f t="shared" si="14"/>
        <v>666.66665999999998</v>
      </c>
      <c r="AH139" s="70">
        <f t="shared" si="15"/>
        <v>17.497812598425195</v>
      </c>
      <c r="AI139" s="70">
        <f t="shared" si="16"/>
        <v>182.50218740157482</v>
      </c>
      <c r="AJ139" s="67">
        <v>2</v>
      </c>
      <c r="AK139" s="67">
        <v>17</v>
      </c>
      <c r="AL139" s="73">
        <v>44033</v>
      </c>
      <c r="AN139" s="20">
        <v>0.21086867782429</v>
      </c>
      <c r="AO139" s="20">
        <v>1.0800892095986101</v>
      </c>
    </row>
    <row r="140" spans="1:41" x14ac:dyDescent="0.2">
      <c r="A140" s="67" t="s">
        <v>711</v>
      </c>
      <c r="B140" s="67">
        <v>263113706</v>
      </c>
      <c r="C140" s="67">
        <v>2018</v>
      </c>
      <c r="D140" s="67">
        <v>188</v>
      </c>
      <c r="E140" s="67" t="s">
        <v>23</v>
      </c>
      <c r="F140" s="67" t="s">
        <v>308</v>
      </c>
      <c r="G140" s="67">
        <v>7</v>
      </c>
      <c r="H140" s="67" t="s">
        <v>87</v>
      </c>
      <c r="I140" s="67">
        <v>0</v>
      </c>
      <c r="J140" s="67">
        <v>1</v>
      </c>
      <c r="K140" s="67">
        <v>0</v>
      </c>
      <c r="L140" s="67">
        <v>0</v>
      </c>
      <c r="N140" s="67" t="s">
        <v>1343</v>
      </c>
      <c r="P140" s="68">
        <v>43890</v>
      </c>
      <c r="R140" s="67">
        <v>29.4</v>
      </c>
      <c r="S140" s="67">
        <v>1.78</v>
      </c>
      <c r="T140" s="67">
        <v>1.52</v>
      </c>
      <c r="AA140" s="67">
        <v>1</v>
      </c>
      <c r="AD140" s="67">
        <f t="shared" si="12"/>
        <v>29.4</v>
      </c>
      <c r="AE140" s="76">
        <v>3.3333333000000001</v>
      </c>
      <c r="AF140" s="74">
        <f t="shared" si="13"/>
        <v>200</v>
      </c>
      <c r="AG140" s="76">
        <f t="shared" si="14"/>
        <v>666.66665999999998</v>
      </c>
      <c r="AH140" s="70">
        <f t="shared" si="15"/>
        <v>22.675736734693878</v>
      </c>
      <c r="AI140" s="70">
        <f t="shared" si="16"/>
        <v>177.32426326530612</v>
      </c>
      <c r="AJ140" s="67">
        <v>2</v>
      </c>
      <c r="AK140" s="67">
        <v>18</v>
      </c>
      <c r="AL140" s="73">
        <v>44033</v>
      </c>
      <c r="AN140" s="20">
        <v>0.169075809943532</v>
      </c>
      <c r="AO140" s="20">
        <v>1.12252862952767</v>
      </c>
    </row>
    <row r="141" spans="1:41" x14ac:dyDescent="0.2">
      <c r="A141" s="67" t="s">
        <v>712</v>
      </c>
      <c r="B141" s="67">
        <v>272107202</v>
      </c>
      <c r="C141" s="67">
        <v>2016</v>
      </c>
      <c r="D141" s="67">
        <v>141</v>
      </c>
      <c r="E141" s="67" t="s">
        <v>23</v>
      </c>
      <c r="G141" s="67">
        <v>2</v>
      </c>
      <c r="H141" s="67" t="s">
        <v>66</v>
      </c>
      <c r="I141" s="67">
        <v>0</v>
      </c>
      <c r="J141" s="67">
        <v>0</v>
      </c>
      <c r="K141" s="67">
        <v>1</v>
      </c>
      <c r="L141" s="67">
        <v>0</v>
      </c>
      <c r="N141" s="67" t="s">
        <v>1343</v>
      </c>
      <c r="P141" s="68">
        <v>43890</v>
      </c>
      <c r="R141" s="67">
        <v>10</v>
      </c>
      <c r="S141" s="67">
        <v>1.5</v>
      </c>
      <c r="T141" s="67">
        <v>0.96</v>
      </c>
      <c r="W141" s="69">
        <v>43905</v>
      </c>
      <c r="X141" s="67">
        <v>35.799999999999997</v>
      </c>
      <c r="Y141" s="67">
        <v>1.52</v>
      </c>
      <c r="Z141" s="67">
        <v>0.66</v>
      </c>
      <c r="AA141" s="67">
        <v>2</v>
      </c>
      <c r="AB141" s="67" t="b">
        <f>R141&gt;X141</f>
        <v>0</v>
      </c>
      <c r="AC141" s="67" t="b">
        <f>T141&gt;Z141</f>
        <v>1</v>
      </c>
      <c r="AD141" s="67">
        <f t="shared" si="12"/>
        <v>35.799999999999997</v>
      </c>
      <c r="AE141" s="76">
        <v>3.3333333000000001</v>
      </c>
      <c r="AF141" s="74">
        <f t="shared" si="13"/>
        <v>200</v>
      </c>
      <c r="AG141" s="76">
        <f t="shared" si="14"/>
        <v>666.66665999999998</v>
      </c>
      <c r="AH141" s="70">
        <f t="shared" si="15"/>
        <v>18.62197374301676</v>
      </c>
      <c r="AI141" s="70">
        <f t="shared" si="16"/>
        <v>181.37802625698325</v>
      </c>
      <c r="AJ141" s="67">
        <v>2</v>
      </c>
      <c r="AK141" s="67">
        <v>19</v>
      </c>
      <c r="AL141" s="73">
        <v>44033</v>
      </c>
      <c r="AN141" s="20">
        <v>0.22710408631486001</v>
      </c>
      <c r="AO141" s="20">
        <v>1.29233367983868</v>
      </c>
    </row>
    <row r="142" spans="1:41" x14ac:dyDescent="0.2">
      <c r="A142" s="67" t="s">
        <v>713</v>
      </c>
      <c r="B142" s="67">
        <v>272107201</v>
      </c>
      <c r="C142" s="67">
        <v>2016</v>
      </c>
      <c r="D142" s="67">
        <v>141</v>
      </c>
      <c r="E142" s="67" t="s">
        <v>23</v>
      </c>
      <c r="G142" s="67">
        <v>2</v>
      </c>
      <c r="H142" s="67" t="s">
        <v>68</v>
      </c>
      <c r="I142" s="67">
        <v>0</v>
      </c>
      <c r="J142" s="67">
        <v>0</v>
      </c>
      <c r="K142" s="67">
        <v>1</v>
      </c>
      <c r="L142" s="67">
        <v>0</v>
      </c>
      <c r="N142" s="67" t="s">
        <v>1343</v>
      </c>
      <c r="P142" s="68">
        <v>43890</v>
      </c>
      <c r="R142" s="67">
        <v>11.1</v>
      </c>
      <c r="S142" s="67">
        <v>1.36</v>
      </c>
      <c r="T142" s="67">
        <v>1.1299999999999999</v>
      </c>
      <c r="AA142" s="67">
        <v>1</v>
      </c>
      <c r="AD142" s="67">
        <f t="shared" si="12"/>
        <v>11.1</v>
      </c>
      <c r="AE142" s="76">
        <v>3.3333333000000001</v>
      </c>
      <c r="AF142" s="74">
        <f t="shared" si="13"/>
        <v>100</v>
      </c>
      <c r="AG142" s="76">
        <f t="shared" si="14"/>
        <v>333.33332999999999</v>
      </c>
      <c r="AH142" s="70">
        <f t="shared" si="15"/>
        <v>30.03002972972973</v>
      </c>
      <c r="AI142" s="70">
        <f t="shared" si="16"/>
        <v>69.969970270270267</v>
      </c>
      <c r="AJ142" s="67">
        <v>2</v>
      </c>
      <c r="AK142" s="67">
        <v>20</v>
      </c>
      <c r="AL142" s="73">
        <v>44033</v>
      </c>
      <c r="AN142" s="20">
        <v>0.216023130325772</v>
      </c>
      <c r="AO142" s="20">
        <v>1.0967848057721901</v>
      </c>
    </row>
    <row r="143" spans="1:41" x14ac:dyDescent="0.2">
      <c r="A143" s="20" t="s">
        <v>714</v>
      </c>
      <c r="B143" s="20">
        <v>263113799</v>
      </c>
      <c r="C143" s="20">
        <v>2016</v>
      </c>
      <c r="D143" s="20">
        <v>142</v>
      </c>
      <c r="E143" s="20" t="s">
        <v>23</v>
      </c>
      <c r="F143" s="20"/>
      <c r="G143" s="20">
        <v>2</v>
      </c>
      <c r="H143" s="20" t="s">
        <v>69</v>
      </c>
      <c r="I143" s="20">
        <v>0</v>
      </c>
      <c r="J143" s="20">
        <v>0</v>
      </c>
      <c r="K143" s="20">
        <v>1</v>
      </c>
      <c r="L143" s="20">
        <v>0</v>
      </c>
      <c r="M143" s="20"/>
      <c r="N143" s="20" t="s">
        <v>1342</v>
      </c>
      <c r="O143" s="20"/>
      <c r="P143" s="24">
        <v>43890</v>
      </c>
      <c r="Q143" s="20"/>
      <c r="R143" s="20">
        <v>17.600000000000001</v>
      </c>
      <c r="S143" s="20">
        <v>1.67</v>
      </c>
      <c r="T143" s="20">
        <v>1.42</v>
      </c>
      <c r="U143" s="20"/>
      <c r="V143" s="20"/>
      <c r="W143" s="27"/>
      <c r="X143" s="20"/>
      <c r="Y143" s="20"/>
      <c r="Z143" s="20"/>
      <c r="AA143" s="20">
        <v>1</v>
      </c>
      <c r="AB143" s="20"/>
      <c r="AC143" s="20"/>
      <c r="AD143" s="20">
        <f t="shared" si="12"/>
        <v>17.600000000000001</v>
      </c>
      <c r="AE143" s="30">
        <v>3.3333333000000001</v>
      </c>
      <c r="AF143">
        <f t="shared" si="13"/>
        <v>100</v>
      </c>
      <c r="AG143" s="30">
        <f t="shared" si="14"/>
        <v>333.33332999999999</v>
      </c>
      <c r="AH143" s="31">
        <f t="shared" si="15"/>
        <v>18.939393749999997</v>
      </c>
      <c r="AI143" s="31">
        <f t="shared" si="16"/>
        <v>81.060606250000006</v>
      </c>
      <c r="AJ143" s="20">
        <v>2</v>
      </c>
      <c r="AK143" s="20">
        <v>21</v>
      </c>
      <c r="AL143" s="23">
        <v>44033</v>
      </c>
      <c r="AM143" s="20"/>
      <c r="AN143" s="20">
        <v>0.19535946098151799</v>
      </c>
      <c r="AO143" s="20">
        <v>1.0894263586395401</v>
      </c>
    </row>
    <row r="144" spans="1:41" x14ac:dyDescent="0.2">
      <c r="A144" s="67" t="s">
        <v>715</v>
      </c>
      <c r="B144" s="67">
        <v>272107203</v>
      </c>
      <c r="C144" s="67">
        <v>2016</v>
      </c>
      <c r="D144" s="67">
        <v>143</v>
      </c>
      <c r="E144" s="67" t="s">
        <v>23</v>
      </c>
      <c r="G144" s="67">
        <v>2</v>
      </c>
      <c r="H144" s="67" t="s">
        <v>70</v>
      </c>
      <c r="I144" s="67">
        <v>0</v>
      </c>
      <c r="J144" s="67">
        <v>0</v>
      </c>
      <c r="K144" s="67">
        <v>1</v>
      </c>
      <c r="L144" s="67">
        <v>0</v>
      </c>
      <c r="N144" s="67" t="s">
        <v>1343</v>
      </c>
      <c r="P144" s="68">
        <v>43890</v>
      </c>
      <c r="R144" s="67">
        <v>10.6</v>
      </c>
      <c r="S144" s="67">
        <v>1.36</v>
      </c>
      <c r="T144" s="67">
        <v>1.03</v>
      </c>
      <c r="AA144" s="67">
        <v>1</v>
      </c>
      <c r="AD144" s="67">
        <f t="shared" si="12"/>
        <v>10.6</v>
      </c>
      <c r="AE144" s="76">
        <v>3.3333333000000001</v>
      </c>
      <c r="AF144" s="74">
        <f t="shared" si="13"/>
        <v>100</v>
      </c>
      <c r="AG144" s="76">
        <f t="shared" si="14"/>
        <v>333.33332999999999</v>
      </c>
      <c r="AH144" s="70">
        <f t="shared" si="15"/>
        <v>31.446540566037736</v>
      </c>
      <c r="AI144" s="70">
        <f t="shared" si="16"/>
        <v>68.55345943396226</v>
      </c>
      <c r="AJ144" s="67">
        <v>2</v>
      </c>
      <c r="AK144" s="67">
        <v>22</v>
      </c>
      <c r="AL144" s="73">
        <v>44033</v>
      </c>
      <c r="AN144" s="20">
        <v>0.213088640213484</v>
      </c>
      <c r="AO144" s="20">
        <v>1.10040884036821</v>
      </c>
    </row>
    <row r="145" spans="1:41" x14ac:dyDescent="0.2">
      <c r="A145" s="67" t="s">
        <v>716</v>
      </c>
      <c r="B145" s="67">
        <v>240134801</v>
      </c>
      <c r="C145" s="67">
        <v>2016</v>
      </c>
      <c r="D145" s="67">
        <v>145</v>
      </c>
      <c r="E145" s="67" t="s">
        <v>23</v>
      </c>
      <c r="G145" s="67">
        <v>2</v>
      </c>
      <c r="H145" s="67" t="s">
        <v>31</v>
      </c>
      <c r="I145" s="67">
        <v>0</v>
      </c>
      <c r="J145" s="67">
        <v>0</v>
      </c>
      <c r="K145" s="67">
        <v>1</v>
      </c>
      <c r="L145" s="67">
        <v>0</v>
      </c>
      <c r="N145" s="67" t="s">
        <v>1343</v>
      </c>
      <c r="P145" s="68">
        <v>43890</v>
      </c>
      <c r="R145" s="67">
        <v>60.4</v>
      </c>
      <c r="S145" s="67">
        <v>1.63</v>
      </c>
      <c r="T145" s="67">
        <v>1.1299999999999999</v>
      </c>
      <c r="AA145" s="67">
        <v>1</v>
      </c>
      <c r="AD145" s="67">
        <f t="shared" si="12"/>
        <v>60.4</v>
      </c>
      <c r="AE145" s="76">
        <v>3.3333333000000001</v>
      </c>
      <c r="AF145" s="74">
        <f t="shared" si="13"/>
        <v>200</v>
      </c>
      <c r="AG145" s="76">
        <f t="shared" si="14"/>
        <v>666.66665999999998</v>
      </c>
      <c r="AH145" s="70">
        <f t="shared" si="15"/>
        <v>11.037527483443709</v>
      </c>
      <c r="AI145" s="70">
        <f t="shared" si="16"/>
        <v>188.96247251655629</v>
      </c>
      <c r="AJ145" s="67">
        <v>2</v>
      </c>
      <c r="AK145" s="67">
        <v>23</v>
      </c>
      <c r="AL145" s="73">
        <v>44033</v>
      </c>
      <c r="AM145" s="67">
        <v>1</v>
      </c>
      <c r="AN145" s="20">
        <v>0.27153041629275398</v>
      </c>
      <c r="AO145" s="20">
        <v>1.1104315821042601</v>
      </c>
    </row>
    <row r="146" spans="1:41" x14ac:dyDescent="0.2">
      <c r="A146" s="67" t="s">
        <v>717</v>
      </c>
      <c r="B146" s="67">
        <v>156181126</v>
      </c>
      <c r="C146" s="67">
        <v>2016</v>
      </c>
      <c r="D146" s="67">
        <v>145</v>
      </c>
      <c r="E146" s="67" t="s">
        <v>23</v>
      </c>
      <c r="G146" s="67">
        <v>2</v>
      </c>
      <c r="H146" s="67" t="s">
        <v>76</v>
      </c>
      <c r="I146" s="67">
        <v>0</v>
      </c>
      <c r="J146" s="67">
        <v>0</v>
      </c>
      <c r="K146" s="67">
        <v>1</v>
      </c>
      <c r="L146" s="67">
        <v>0</v>
      </c>
      <c r="N146" s="67" t="s">
        <v>1343</v>
      </c>
      <c r="P146" s="73">
        <v>43891</v>
      </c>
      <c r="R146" s="67">
        <v>39.4</v>
      </c>
      <c r="S146" s="67">
        <v>2.02</v>
      </c>
      <c r="T146" s="67">
        <v>2.21</v>
      </c>
      <c r="AA146" s="67">
        <v>1</v>
      </c>
      <c r="AD146" s="67">
        <f t="shared" si="12"/>
        <v>39.4</v>
      </c>
      <c r="AE146" s="76">
        <v>3.3333333000000001</v>
      </c>
      <c r="AF146" s="74">
        <f t="shared" si="13"/>
        <v>200</v>
      </c>
      <c r="AG146" s="76">
        <f t="shared" si="14"/>
        <v>666.66665999999998</v>
      </c>
      <c r="AH146" s="70">
        <f t="shared" si="15"/>
        <v>16.920473604060913</v>
      </c>
      <c r="AI146" s="70">
        <f t="shared" si="16"/>
        <v>183.0795263959391</v>
      </c>
      <c r="AJ146" s="67">
        <v>2</v>
      </c>
      <c r="AK146" s="67">
        <v>24</v>
      </c>
      <c r="AL146" s="73">
        <v>44033</v>
      </c>
      <c r="AN146" s="20">
        <v>0.27202373648008499</v>
      </c>
      <c r="AO146" s="20">
        <v>1.04266949712574</v>
      </c>
    </row>
    <row r="147" spans="1:41" x14ac:dyDescent="0.2">
      <c r="A147" s="67" t="s">
        <v>718</v>
      </c>
      <c r="B147" s="67">
        <v>262125983</v>
      </c>
      <c r="C147" s="67">
        <v>2016</v>
      </c>
      <c r="D147" s="67">
        <v>145</v>
      </c>
      <c r="E147" s="67" t="s">
        <v>23</v>
      </c>
      <c r="G147" s="67">
        <v>2</v>
      </c>
      <c r="H147" s="67" t="s">
        <v>95</v>
      </c>
      <c r="I147" s="67">
        <v>0</v>
      </c>
      <c r="J147" s="67">
        <v>0</v>
      </c>
      <c r="K147" s="67">
        <v>1</v>
      </c>
      <c r="L147" s="67">
        <v>0</v>
      </c>
      <c r="N147" s="67" t="s">
        <v>1343</v>
      </c>
      <c r="P147" s="73">
        <v>43891</v>
      </c>
      <c r="R147" s="67">
        <v>23.9</v>
      </c>
      <c r="S147" s="67">
        <v>1.92</v>
      </c>
      <c r="T147" s="67">
        <v>1.42</v>
      </c>
      <c r="AA147" s="67">
        <v>1</v>
      </c>
      <c r="AD147" s="67">
        <f t="shared" si="12"/>
        <v>23.9</v>
      </c>
      <c r="AE147" s="76">
        <v>3.3333333000000001</v>
      </c>
      <c r="AF147" s="74">
        <f t="shared" si="13"/>
        <v>100</v>
      </c>
      <c r="AG147" s="76">
        <f t="shared" si="14"/>
        <v>333.33332999999999</v>
      </c>
      <c r="AH147" s="70">
        <f t="shared" si="15"/>
        <v>13.947001255230125</v>
      </c>
      <c r="AI147" s="70">
        <f t="shared" si="16"/>
        <v>86.05299874476988</v>
      </c>
      <c r="AJ147" s="67">
        <v>2</v>
      </c>
      <c r="AK147" s="67">
        <v>25</v>
      </c>
      <c r="AL147" s="73">
        <v>44033</v>
      </c>
      <c r="AN147" s="20">
        <v>0.13202431305926801</v>
      </c>
      <c r="AO147" s="20">
        <v>1.11257514994785</v>
      </c>
    </row>
    <row r="148" spans="1:41" x14ac:dyDescent="0.2">
      <c r="A148" s="67" t="s">
        <v>719</v>
      </c>
      <c r="B148" s="67">
        <v>263114105</v>
      </c>
      <c r="C148" s="67">
        <v>2016</v>
      </c>
      <c r="D148" s="67">
        <v>147</v>
      </c>
      <c r="E148" s="67" t="s">
        <v>23</v>
      </c>
      <c r="G148" s="67">
        <v>2</v>
      </c>
      <c r="H148" s="67" t="s">
        <v>80</v>
      </c>
      <c r="I148" s="67">
        <v>0</v>
      </c>
      <c r="J148" s="67">
        <v>0</v>
      </c>
      <c r="K148" s="67">
        <v>1</v>
      </c>
      <c r="L148" s="67">
        <v>0</v>
      </c>
      <c r="N148" s="67" t="s">
        <v>1343</v>
      </c>
      <c r="P148" s="73">
        <v>43891</v>
      </c>
      <c r="R148" s="67">
        <v>21</v>
      </c>
      <c r="S148" s="67">
        <v>1.94</v>
      </c>
      <c r="T148" s="67">
        <v>1.9</v>
      </c>
      <c r="AA148" s="67">
        <v>1</v>
      </c>
      <c r="AD148" s="67">
        <f t="shared" si="12"/>
        <v>21</v>
      </c>
      <c r="AE148" s="76">
        <v>3.3333333000000001</v>
      </c>
      <c r="AF148" s="74">
        <f t="shared" si="13"/>
        <v>100</v>
      </c>
      <c r="AG148" s="76">
        <f t="shared" si="14"/>
        <v>333.33332999999999</v>
      </c>
      <c r="AH148" s="70">
        <f t="shared" si="15"/>
        <v>15.873015714285714</v>
      </c>
      <c r="AI148" s="70">
        <f t="shared" si="16"/>
        <v>84.126984285714286</v>
      </c>
      <c r="AJ148" s="67">
        <v>2</v>
      </c>
      <c r="AK148" s="67">
        <v>26</v>
      </c>
      <c r="AL148" s="73">
        <v>44033</v>
      </c>
      <c r="AN148" s="20">
        <v>0.20096863166715001</v>
      </c>
      <c r="AO148" s="20">
        <v>1.0639899973334599</v>
      </c>
    </row>
    <row r="149" spans="1:41" x14ac:dyDescent="0.2">
      <c r="A149" s="67" t="s">
        <v>720</v>
      </c>
      <c r="B149" s="67">
        <v>235120331</v>
      </c>
      <c r="C149" s="67">
        <v>2016</v>
      </c>
      <c r="D149" s="67">
        <v>148</v>
      </c>
      <c r="E149" s="67" t="s">
        <v>23</v>
      </c>
      <c r="G149" s="67">
        <v>2</v>
      </c>
      <c r="H149" s="67" t="s">
        <v>82</v>
      </c>
      <c r="I149" s="67">
        <v>0</v>
      </c>
      <c r="J149" s="67">
        <v>0</v>
      </c>
      <c r="K149" s="67">
        <v>1</v>
      </c>
      <c r="L149" s="67">
        <v>0</v>
      </c>
      <c r="N149" s="67" t="s">
        <v>1343</v>
      </c>
      <c r="P149" s="73">
        <v>43891</v>
      </c>
      <c r="R149" s="67">
        <v>9.8000000000000007</v>
      </c>
      <c r="S149" s="67">
        <v>2.14</v>
      </c>
      <c r="T149" s="67">
        <v>1.48</v>
      </c>
      <c r="W149" s="69">
        <v>43905</v>
      </c>
      <c r="X149" s="67">
        <v>6.9</v>
      </c>
      <c r="Y149" s="67">
        <v>1.4</v>
      </c>
      <c r="Z149" s="67">
        <v>0.57999999999999996</v>
      </c>
      <c r="AA149" s="67">
        <v>1</v>
      </c>
      <c r="AB149" s="67" t="b">
        <f>R149&gt;X149</f>
        <v>1</v>
      </c>
      <c r="AC149" s="67" t="b">
        <f>T149&gt;Z149</f>
        <v>1</v>
      </c>
      <c r="AD149" s="67">
        <f t="shared" si="12"/>
        <v>9.8000000000000007</v>
      </c>
      <c r="AE149" s="76">
        <v>3.3333333000000001</v>
      </c>
      <c r="AF149" s="74">
        <f t="shared" si="13"/>
        <v>100</v>
      </c>
      <c r="AG149" s="76">
        <f t="shared" si="14"/>
        <v>333.33332999999999</v>
      </c>
      <c r="AH149" s="70">
        <f t="shared" si="15"/>
        <v>34.013605102040813</v>
      </c>
      <c r="AI149" s="70">
        <f t="shared" si="16"/>
        <v>65.986394897959187</v>
      </c>
      <c r="AJ149" s="67">
        <v>2</v>
      </c>
      <c r="AK149" s="67">
        <v>27</v>
      </c>
      <c r="AL149" s="73">
        <v>44033</v>
      </c>
      <c r="AN149" s="20">
        <v>0.221643501655688</v>
      </c>
      <c r="AO149" s="20">
        <v>1.05299163184038</v>
      </c>
    </row>
    <row r="150" spans="1:41" x14ac:dyDescent="0.2">
      <c r="A150" s="67" t="s">
        <v>721</v>
      </c>
      <c r="B150" s="67">
        <v>272107219</v>
      </c>
      <c r="C150" s="67">
        <v>2016</v>
      </c>
      <c r="D150" s="67">
        <v>148</v>
      </c>
      <c r="E150" s="67" t="s">
        <v>23</v>
      </c>
      <c r="G150" s="67">
        <v>2</v>
      </c>
      <c r="H150" s="67" t="s">
        <v>34</v>
      </c>
      <c r="I150" s="67">
        <v>0</v>
      </c>
      <c r="J150" s="67">
        <v>0</v>
      </c>
      <c r="K150" s="67">
        <v>1</v>
      </c>
      <c r="L150" s="67">
        <v>0</v>
      </c>
      <c r="N150" s="67" t="s">
        <v>1343</v>
      </c>
      <c r="P150" s="73">
        <v>43891</v>
      </c>
      <c r="R150" s="67">
        <v>24.5</v>
      </c>
      <c r="S150" s="67">
        <v>1.89</v>
      </c>
      <c r="T150" s="67">
        <v>1.82</v>
      </c>
      <c r="AA150" s="67">
        <v>1</v>
      </c>
      <c r="AD150" s="67">
        <f t="shared" si="12"/>
        <v>24.5</v>
      </c>
      <c r="AE150" s="76">
        <v>3.3333333000000001</v>
      </c>
      <c r="AF150" s="74">
        <f t="shared" si="13"/>
        <v>100</v>
      </c>
      <c r="AG150" s="76">
        <f t="shared" si="14"/>
        <v>333.33332999999999</v>
      </c>
      <c r="AH150" s="70">
        <f t="shared" si="15"/>
        <v>13.605442040816326</v>
      </c>
      <c r="AI150" s="70">
        <f t="shared" si="16"/>
        <v>86.394557959183672</v>
      </c>
      <c r="AJ150" s="67">
        <v>2</v>
      </c>
      <c r="AK150" s="67">
        <v>28</v>
      </c>
      <c r="AL150" s="73">
        <v>44033</v>
      </c>
      <c r="AN150" s="20">
        <v>0.29391514583598599</v>
      </c>
      <c r="AO150" s="20">
        <v>1.0526827873398801</v>
      </c>
    </row>
    <row r="151" spans="1:41" x14ac:dyDescent="0.2">
      <c r="A151" s="20" t="s">
        <v>722</v>
      </c>
      <c r="B151" s="20">
        <v>185146896</v>
      </c>
      <c r="C151" s="20">
        <v>2016</v>
      </c>
      <c r="D151" s="20">
        <v>149</v>
      </c>
      <c r="E151" s="20" t="s">
        <v>23</v>
      </c>
      <c r="F151" s="20"/>
      <c r="G151" s="20">
        <v>2</v>
      </c>
      <c r="H151" s="20" t="s">
        <v>84</v>
      </c>
      <c r="I151" s="20">
        <v>0</v>
      </c>
      <c r="J151" s="20">
        <v>0</v>
      </c>
      <c r="K151" s="20">
        <v>1</v>
      </c>
      <c r="L151" s="20">
        <v>0</v>
      </c>
      <c r="M151" s="20"/>
      <c r="N151" s="20" t="s">
        <v>1342</v>
      </c>
      <c r="O151" s="20" t="s">
        <v>956</v>
      </c>
      <c r="P151" s="23">
        <v>43891</v>
      </c>
      <c r="Q151" s="20"/>
      <c r="R151" s="20">
        <v>7.9</v>
      </c>
      <c r="S151" s="20">
        <v>2.2799999999999998</v>
      </c>
      <c r="T151" s="20">
        <v>0.8</v>
      </c>
      <c r="U151" s="20" t="s">
        <v>1350</v>
      </c>
      <c r="V151" s="20"/>
      <c r="W151" s="27"/>
      <c r="X151" s="20"/>
      <c r="Y151" s="20"/>
      <c r="Z151" s="20"/>
      <c r="AA151" s="20">
        <v>1</v>
      </c>
      <c r="AB151" s="20"/>
      <c r="AC151" s="20"/>
      <c r="AD151" s="20">
        <f t="shared" si="12"/>
        <v>7.9</v>
      </c>
      <c r="AE151" s="30">
        <v>3.3333333000000001</v>
      </c>
      <c r="AF151">
        <f t="shared" si="13"/>
        <v>100</v>
      </c>
      <c r="AG151" s="30">
        <f t="shared" si="14"/>
        <v>333.33332999999999</v>
      </c>
      <c r="AH151" s="31">
        <f t="shared" si="15"/>
        <v>42.194092405063287</v>
      </c>
      <c r="AI151" s="31">
        <f t="shared" si="16"/>
        <v>57.805907594936713</v>
      </c>
      <c r="AJ151" s="20">
        <v>2</v>
      </c>
      <c r="AK151" s="20">
        <v>29</v>
      </c>
      <c r="AL151" s="23">
        <v>44033</v>
      </c>
      <c r="AM151" s="20"/>
      <c r="AN151" s="20">
        <v>0.212745166523473</v>
      </c>
      <c r="AO151" s="20">
        <v>1.1277937721870901</v>
      </c>
    </row>
    <row r="152" spans="1:41" x14ac:dyDescent="0.2">
      <c r="A152" s="67" t="s">
        <v>723</v>
      </c>
      <c r="B152" s="67">
        <v>272107221</v>
      </c>
      <c r="C152" s="67">
        <v>2016</v>
      </c>
      <c r="D152" s="67">
        <v>150</v>
      </c>
      <c r="E152" s="67" t="s">
        <v>23</v>
      </c>
      <c r="G152" s="67">
        <v>2</v>
      </c>
      <c r="H152" s="67" t="s">
        <v>35</v>
      </c>
      <c r="I152" s="67">
        <v>0</v>
      </c>
      <c r="J152" s="67">
        <v>0</v>
      </c>
      <c r="K152" s="67">
        <v>1</v>
      </c>
      <c r="L152" s="67">
        <v>0</v>
      </c>
      <c r="N152" s="67" t="s">
        <v>1343</v>
      </c>
      <c r="P152" s="73">
        <v>43891</v>
      </c>
      <c r="R152" s="67">
        <v>32.4</v>
      </c>
      <c r="S152" s="67">
        <v>2.0699999999999998</v>
      </c>
      <c r="T152" s="67">
        <v>2.2599999999999998</v>
      </c>
      <c r="AA152" s="67">
        <v>1</v>
      </c>
      <c r="AD152" s="67">
        <f t="shared" si="12"/>
        <v>32.4</v>
      </c>
      <c r="AE152" s="76">
        <v>3.3333333000000001</v>
      </c>
      <c r="AF152" s="74">
        <f t="shared" si="13"/>
        <v>200</v>
      </c>
      <c r="AG152" s="76">
        <f t="shared" si="14"/>
        <v>666.66665999999998</v>
      </c>
      <c r="AH152" s="70">
        <f t="shared" si="15"/>
        <v>20.576131481481482</v>
      </c>
      <c r="AI152" s="70">
        <f t="shared" si="16"/>
        <v>179.42386851851853</v>
      </c>
      <c r="AJ152" s="67">
        <v>2</v>
      </c>
      <c r="AK152" s="67">
        <v>30</v>
      </c>
      <c r="AL152" s="73">
        <v>44033</v>
      </c>
      <c r="AN152" s="20">
        <v>0.28925041212423602</v>
      </c>
      <c r="AO152" s="20">
        <v>1.04199703858463</v>
      </c>
    </row>
    <row r="153" spans="1:41" x14ac:dyDescent="0.2">
      <c r="A153" s="67" t="s">
        <v>724</v>
      </c>
      <c r="B153" s="67">
        <v>272107223</v>
      </c>
      <c r="C153" s="67">
        <v>2016</v>
      </c>
      <c r="D153" s="67">
        <v>153</v>
      </c>
      <c r="E153" s="67" t="s">
        <v>23</v>
      </c>
      <c r="G153" s="67">
        <v>2</v>
      </c>
      <c r="H153" s="67" t="s">
        <v>36</v>
      </c>
      <c r="I153" s="67">
        <v>0</v>
      </c>
      <c r="J153" s="67">
        <v>0</v>
      </c>
      <c r="K153" s="67">
        <v>1</v>
      </c>
      <c r="L153" s="67">
        <v>0</v>
      </c>
      <c r="N153" s="67" t="s">
        <v>1343</v>
      </c>
      <c r="P153" s="73">
        <v>43891</v>
      </c>
      <c r="R153" s="67">
        <v>41.3</v>
      </c>
      <c r="S153" s="67">
        <v>1.94</v>
      </c>
      <c r="T153" s="67">
        <v>1.61</v>
      </c>
      <c r="AA153" s="67">
        <v>1</v>
      </c>
      <c r="AD153" s="67">
        <f t="shared" si="12"/>
        <v>41.3</v>
      </c>
      <c r="AE153" s="76">
        <v>3.3333333000000001</v>
      </c>
      <c r="AF153" s="74">
        <f t="shared" si="13"/>
        <v>200</v>
      </c>
      <c r="AG153" s="76">
        <f t="shared" si="14"/>
        <v>666.66665999999998</v>
      </c>
      <c r="AH153" s="70">
        <f t="shared" si="15"/>
        <v>16.142049878934625</v>
      </c>
      <c r="AI153" s="70">
        <f t="shared" si="16"/>
        <v>183.85795012106539</v>
      </c>
      <c r="AJ153" s="67">
        <v>2</v>
      </c>
      <c r="AK153" s="67">
        <v>31</v>
      </c>
      <c r="AL153" s="73">
        <v>44033</v>
      </c>
      <c r="AN153" s="20">
        <v>0.25066871408083602</v>
      </c>
      <c r="AO153" s="20">
        <v>1.0664503455774601</v>
      </c>
    </row>
    <row r="154" spans="1:41" x14ac:dyDescent="0.2">
      <c r="A154" s="67" t="s">
        <v>725</v>
      </c>
      <c r="B154" s="67">
        <v>272107300</v>
      </c>
      <c r="C154" s="67">
        <v>2016</v>
      </c>
      <c r="D154" s="67">
        <v>153</v>
      </c>
      <c r="E154" s="67" t="s">
        <v>23</v>
      </c>
      <c r="G154" s="67">
        <v>2</v>
      </c>
      <c r="H154" s="67" t="s">
        <v>86</v>
      </c>
      <c r="I154" s="67">
        <v>0</v>
      </c>
      <c r="J154" s="67">
        <v>0</v>
      </c>
      <c r="K154" s="67">
        <v>1</v>
      </c>
      <c r="L154" s="67">
        <v>0</v>
      </c>
      <c r="N154" s="67" t="s">
        <v>1343</v>
      </c>
      <c r="P154" s="73">
        <v>43891</v>
      </c>
      <c r="R154" s="67">
        <v>41.1</v>
      </c>
      <c r="S154" s="67">
        <v>1.83</v>
      </c>
      <c r="T154" s="67">
        <v>1.66</v>
      </c>
      <c r="AA154" s="67">
        <v>1</v>
      </c>
      <c r="AD154" s="67">
        <f t="shared" si="12"/>
        <v>41.1</v>
      </c>
      <c r="AE154" s="76">
        <v>3.3333333000000001</v>
      </c>
      <c r="AF154" s="74">
        <f t="shared" si="13"/>
        <v>200</v>
      </c>
      <c r="AG154" s="76">
        <f t="shared" si="14"/>
        <v>666.66665999999998</v>
      </c>
      <c r="AH154" s="70">
        <f t="shared" si="15"/>
        <v>16.220599999999997</v>
      </c>
      <c r="AI154" s="70">
        <f t="shared" si="16"/>
        <v>183.77940000000001</v>
      </c>
      <c r="AJ154" s="67">
        <v>2</v>
      </c>
      <c r="AK154" s="67">
        <v>32</v>
      </c>
      <c r="AL154" s="73">
        <v>44033</v>
      </c>
      <c r="AN154" s="20">
        <v>0.30495774467201903</v>
      </c>
      <c r="AO154" s="20">
        <v>1.0479860451535099</v>
      </c>
    </row>
    <row r="155" spans="1:41" x14ac:dyDescent="0.2">
      <c r="A155" s="67" t="s">
        <v>726</v>
      </c>
      <c r="B155" s="67">
        <v>272107602</v>
      </c>
      <c r="C155" s="67">
        <v>2016</v>
      </c>
      <c r="D155" s="67">
        <v>154</v>
      </c>
      <c r="E155" s="67" t="s">
        <v>23</v>
      </c>
      <c r="G155" s="67">
        <v>2</v>
      </c>
      <c r="H155" s="67" t="s">
        <v>37</v>
      </c>
      <c r="I155" s="67">
        <v>0</v>
      </c>
      <c r="J155" s="67">
        <v>0</v>
      </c>
      <c r="K155" s="67">
        <v>1</v>
      </c>
      <c r="L155" s="67">
        <v>0</v>
      </c>
      <c r="N155" s="67" t="s">
        <v>1343</v>
      </c>
      <c r="P155" s="73">
        <v>43891</v>
      </c>
      <c r="R155" s="67">
        <v>20.399999999999999</v>
      </c>
      <c r="S155" s="67">
        <v>1.89</v>
      </c>
      <c r="T155" s="67">
        <v>1.73</v>
      </c>
      <c r="U155" s="67" t="s">
        <v>1351</v>
      </c>
      <c r="AA155" s="67">
        <v>1</v>
      </c>
      <c r="AD155" s="67">
        <f t="shared" si="12"/>
        <v>20.399999999999999</v>
      </c>
      <c r="AE155" s="76">
        <v>3.3333333000000001</v>
      </c>
      <c r="AF155" s="74">
        <f t="shared" si="13"/>
        <v>100</v>
      </c>
      <c r="AG155" s="76">
        <f t="shared" si="14"/>
        <v>333.33332999999999</v>
      </c>
      <c r="AH155" s="70">
        <f t="shared" si="15"/>
        <v>16.339869117647059</v>
      </c>
      <c r="AI155" s="70">
        <f t="shared" si="16"/>
        <v>83.660130882352945</v>
      </c>
      <c r="AJ155" s="67">
        <v>2</v>
      </c>
      <c r="AK155" s="67">
        <v>33</v>
      </c>
      <c r="AL155" s="73">
        <v>44033</v>
      </c>
      <c r="AN155" s="20">
        <v>0.36525052960042198</v>
      </c>
      <c r="AO155" s="20">
        <v>1.02604115050029</v>
      </c>
    </row>
    <row r="156" spans="1:41" x14ac:dyDescent="0.2">
      <c r="A156" s="67" t="s">
        <v>727</v>
      </c>
      <c r="B156" s="67">
        <v>156181125</v>
      </c>
      <c r="C156" s="67">
        <v>2016</v>
      </c>
      <c r="D156" s="67">
        <v>144</v>
      </c>
      <c r="E156" s="67" t="s">
        <v>23</v>
      </c>
      <c r="G156" s="67">
        <v>6</v>
      </c>
      <c r="H156" s="67" t="s">
        <v>80</v>
      </c>
      <c r="I156" s="67">
        <v>0</v>
      </c>
      <c r="J156" s="67">
        <v>0</v>
      </c>
      <c r="K156" s="67">
        <v>1</v>
      </c>
      <c r="L156" s="67">
        <v>0</v>
      </c>
      <c r="N156" s="67" t="s">
        <v>1343</v>
      </c>
      <c r="P156" s="73">
        <v>43891</v>
      </c>
      <c r="R156" s="67">
        <v>22.3</v>
      </c>
      <c r="S156" s="67">
        <v>1.94</v>
      </c>
      <c r="T156" s="67">
        <v>1.18</v>
      </c>
      <c r="AA156" s="67">
        <v>1</v>
      </c>
      <c r="AD156" s="67">
        <f t="shared" si="12"/>
        <v>22.3</v>
      </c>
      <c r="AE156" s="76">
        <v>3.3333333000000001</v>
      </c>
      <c r="AF156" s="74">
        <f t="shared" si="13"/>
        <v>100</v>
      </c>
      <c r="AG156" s="76">
        <f t="shared" si="14"/>
        <v>333.33332999999999</v>
      </c>
      <c r="AH156" s="70">
        <f t="shared" si="15"/>
        <v>14.947682959641254</v>
      </c>
      <c r="AI156" s="70">
        <f t="shared" si="16"/>
        <v>85.052317040358744</v>
      </c>
      <c r="AJ156" s="67">
        <v>2</v>
      </c>
      <c r="AK156" s="67">
        <v>34</v>
      </c>
      <c r="AL156" s="73">
        <v>44033</v>
      </c>
      <c r="AN156" s="20">
        <v>0.24230830022598601</v>
      </c>
      <c r="AO156" s="20">
        <v>1.0512310728541101</v>
      </c>
    </row>
    <row r="157" spans="1:41" x14ac:dyDescent="0.2">
      <c r="A157" s="67" t="s">
        <v>728</v>
      </c>
      <c r="B157" s="67">
        <v>272107210</v>
      </c>
      <c r="C157" s="67">
        <v>2016</v>
      </c>
      <c r="D157" s="67">
        <v>145</v>
      </c>
      <c r="E157" s="67" t="s">
        <v>23</v>
      </c>
      <c r="G157" s="67">
        <v>6</v>
      </c>
      <c r="H157" s="67" t="s">
        <v>81</v>
      </c>
      <c r="I157" s="67">
        <v>0</v>
      </c>
      <c r="J157" s="67">
        <v>0</v>
      </c>
      <c r="K157" s="67">
        <v>1</v>
      </c>
      <c r="L157" s="67">
        <v>0</v>
      </c>
      <c r="N157" s="67" t="s">
        <v>1343</v>
      </c>
      <c r="P157" s="73">
        <v>43891</v>
      </c>
      <c r="R157" s="67">
        <v>11.2</v>
      </c>
      <c r="S157" s="67">
        <v>2.5299999999999998</v>
      </c>
      <c r="T157" s="67">
        <v>2.37</v>
      </c>
      <c r="AA157" s="67">
        <v>1</v>
      </c>
      <c r="AD157" s="67">
        <f t="shared" si="12"/>
        <v>11.2</v>
      </c>
      <c r="AE157" s="76">
        <v>3.3333333000000001</v>
      </c>
      <c r="AF157" s="74">
        <f t="shared" si="13"/>
        <v>100</v>
      </c>
      <c r="AG157" s="76">
        <f t="shared" si="14"/>
        <v>333.33332999999999</v>
      </c>
      <c r="AH157" s="70">
        <f t="shared" si="15"/>
        <v>29.761904464285717</v>
      </c>
      <c r="AI157" s="70">
        <f t="shared" si="16"/>
        <v>70.23809553571428</v>
      </c>
      <c r="AJ157" s="67">
        <v>2</v>
      </c>
      <c r="AK157" s="67">
        <v>35</v>
      </c>
      <c r="AL157" s="73">
        <v>44033</v>
      </c>
      <c r="AN157" s="20">
        <v>0.19776837509366499</v>
      </c>
      <c r="AO157" s="20">
        <v>1.0684626289628301</v>
      </c>
    </row>
    <row r="158" spans="1:41" x14ac:dyDescent="0.2">
      <c r="A158" s="67" t="s">
        <v>729</v>
      </c>
      <c r="B158" s="67">
        <v>240134815</v>
      </c>
      <c r="C158" s="67">
        <v>2016</v>
      </c>
      <c r="D158" s="67">
        <v>147</v>
      </c>
      <c r="E158" s="67" t="s">
        <v>23</v>
      </c>
      <c r="G158" s="67">
        <v>6</v>
      </c>
      <c r="H158" s="67" t="s">
        <v>34</v>
      </c>
      <c r="I158" s="67">
        <v>0</v>
      </c>
      <c r="J158" s="67">
        <v>0</v>
      </c>
      <c r="K158" s="67">
        <v>1</v>
      </c>
      <c r="L158" s="67">
        <v>0</v>
      </c>
      <c r="N158" s="67" t="s">
        <v>1343</v>
      </c>
      <c r="P158" s="73">
        <v>43891</v>
      </c>
      <c r="R158" s="67">
        <v>27.2</v>
      </c>
      <c r="S158" s="67">
        <v>1.92</v>
      </c>
      <c r="T158" s="67">
        <v>1.8</v>
      </c>
      <c r="AA158" s="67">
        <v>1</v>
      </c>
      <c r="AD158" s="67">
        <f t="shared" si="12"/>
        <v>27.2</v>
      </c>
      <c r="AE158" s="76">
        <v>3.3333333000000001</v>
      </c>
      <c r="AF158" s="74">
        <f t="shared" si="13"/>
        <v>200</v>
      </c>
      <c r="AG158" s="76">
        <f t="shared" si="14"/>
        <v>666.66665999999998</v>
      </c>
      <c r="AH158" s="70">
        <f t="shared" si="15"/>
        <v>24.50980367647059</v>
      </c>
      <c r="AI158" s="70">
        <f t="shared" si="16"/>
        <v>175.4901963235294</v>
      </c>
      <c r="AJ158" s="67">
        <v>2</v>
      </c>
      <c r="AK158" s="67">
        <v>36</v>
      </c>
      <c r="AL158" s="73">
        <v>44033</v>
      </c>
      <c r="AN158" s="20">
        <v>0.17243630634919199</v>
      </c>
      <c r="AO158" s="20">
        <v>1.0578671545254501</v>
      </c>
    </row>
    <row r="159" spans="1:41" x14ac:dyDescent="0.2">
      <c r="A159" s="67" t="s">
        <v>730</v>
      </c>
      <c r="B159" s="67">
        <v>272107216</v>
      </c>
      <c r="C159" s="67">
        <v>2016</v>
      </c>
      <c r="D159" s="67">
        <v>147</v>
      </c>
      <c r="E159" s="67" t="s">
        <v>23</v>
      </c>
      <c r="G159" s="67">
        <v>6</v>
      </c>
      <c r="H159" s="67" t="s">
        <v>83</v>
      </c>
      <c r="I159" s="67">
        <v>0</v>
      </c>
      <c r="J159" s="67">
        <v>0</v>
      </c>
      <c r="K159" s="67">
        <v>1</v>
      </c>
      <c r="L159" s="67">
        <v>0</v>
      </c>
      <c r="N159" s="67" t="s">
        <v>1343</v>
      </c>
      <c r="P159" s="73">
        <v>43891</v>
      </c>
      <c r="R159" s="67">
        <v>40.5</v>
      </c>
      <c r="S159" s="67">
        <v>1.97</v>
      </c>
      <c r="T159" s="67">
        <v>1.81</v>
      </c>
      <c r="AA159" s="67">
        <v>1</v>
      </c>
      <c r="AD159" s="67">
        <f t="shared" si="12"/>
        <v>40.5</v>
      </c>
      <c r="AE159" s="76">
        <v>3.3333333000000001</v>
      </c>
      <c r="AF159" s="74">
        <f t="shared" si="13"/>
        <v>200</v>
      </c>
      <c r="AG159" s="76">
        <f t="shared" si="14"/>
        <v>666.66665999999998</v>
      </c>
      <c r="AH159" s="70">
        <f t="shared" si="15"/>
        <v>16.460905185185183</v>
      </c>
      <c r="AI159" s="70">
        <f t="shared" si="16"/>
        <v>183.5390948148148</v>
      </c>
      <c r="AJ159" s="67">
        <v>2</v>
      </c>
      <c r="AK159" s="67">
        <v>37</v>
      </c>
      <c r="AL159" s="73">
        <v>44033</v>
      </c>
      <c r="AN159" s="20">
        <v>0.16396885683743401</v>
      </c>
      <c r="AO159" s="20">
        <v>1.0763921920581501</v>
      </c>
    </row>
    <row r="160" spans="1:41" x14ac:dyDescent="0.2">
      <c r="A160" s="67" t="s">
        <v>731</v>
      </c>
      <c r="B160" s="67">
        <v>272107224</v>
      </c>
      <c r="C160" s="67">
        <v>2016</v>
      </c>
      <c r="D160" s="67">
        <v>154</v>
      </c>
      <c r="E160" s="67" t="s">
        <v>23</v>
      </c>
      <c r="G160" s="67">
        <v>6</v>
      </c>
      <c r="H160" s="67" t="s">
        <v>85</v>
      </c>
      <c r="I160" s="67">
        <v>0</v>
      </c>
      <c r="J160" s="67">
        <v>0</v>
      </c>
      <c r="K160" s="67">
        <v>1</v>
      </c>
      <c r="L160" s="67">
        <v>0</v>
      </c>
      <c r="N160" s="67" t="s">
        <v>1343</v>
      </c>
      <c r="P160" s="73">
        <v>43891</v>
      </c>
      <c r="R160" s="67">
        <v>44.4</v>
      </c>
      <c r="S160" s="67">
        <v>1.98</v>
      </c>
      <c r="T160" s="67">
        <v>1.81</v>
      </c>
      <c r="AA160" s="67">
        <v>1</v>
      </c>
      <c r="AD160" s="67">
        <f t="shared" si="12"/>
        <v>44.4</v>
      </c>
      <c r="AE160" s="76">
        <v>3.3333333000000001</v>
      </c>
      <c r="AF160" s="74">
        <f t="shared" si="13"/>
        <v>200</v>
      </c>
      <c r="AG160" s="76">
        <f t="shared" si="14"/>
        <v>666.66665999999998</v>
      </c>
      <c r="AH160" s="70">
        <f t="shared" si="15"/>
        <v>15.015014864864865</v>
      </c>
      <c r="AI160" s="70">
        <f t="shared" si="16"/>
        <v>184.98498513513513</v>
      </c>
      <c r="AJ160" s="67">
        <v>2</v>
      </c>
      <c r="AK160" s="67">
        <v>38</v>
      </c>
      <c r="AL160" s="73">
        <v>44033</v>
      </c>
      <c r="AN160" s="20">
        <v>0.238373437988257</v>
      </c>
      <c r="AO160" s="20">
        <v>1.06367209456722</v>
      </c>
    </row>
    <row r="161" spans="1:41" x14ac:dyDescent="0.2">
      <c r="A161" s="67" t="s">
        <v>732</v>
      </c>
      <c r="B161" s="67">
        <v>272107818</v>
      </c>
      <c r="C161" s="67">
        <v>2018</v>
      </c>
      <c r="D161" s="67">
        <v>159</v>
      </c>
      <c r="E161" s="67" t="s">
        <v>23</v>
      </c>
      <c r="F161" s="67" t="s">
        <v>326</v>
      </c>
      <c r="G161" s="67">
        <v>7</v>
      </c>
      <c r="H161" s="67" t="s">
        <v>31</v>
      </c>
      <c r="I161" s="67">
        <v>0</v>
      </c>
      <c r="J161" s="67">
        <v>0</v>
      </c>
      <c r="K161" s="67">
        <v>0</v>
      </c>
      <c r="L161" s="67">
        <v>1</v>
      </c>
      <c r="M161" s="67" t="s">
        <v>1343</v>
      </c>
      <c r="N161" s="67" t="s">
        <v>1343</v>
      </c>
      <c r="P161" s="73">
        <v>43891</v>
      </c>
      <c r="R161" s="67">
        <v>53.3</v>
      </c>
      <c r="S161" s="67">
        <v>1.72</v>
      </c>
      <c r="T161" s="67">
        <v>1.07</v>
      </c>
      <c r="AA161" s="67">
        <v>1</v>
      </c>
      <c r="AD161" s="67">
        <f t="shared" si="12"/>
        <v>53.3</v>
      </c>
      <c r="AE161" s="76">
        <v>3.3333333000000001</v>
      </c>
      <c r="AF161" s="74">
        <f t="shared" si="13"/>
        <v>200</v>
      </c>
      <c r="AG161" s="76">
        <f t="shared" si="14"/>
        <v>666.66665999999998</v>
      </c>
      <c r="AH161" s="70">
        <f t="shared" si="15"/>
        <v>12.507817260787993</v>
      </c>
      <c r="AI161" s="70">
        <f t="shared" si="16"/>
        <v>187.49218273921201</v>
      </c>
      <c r="AJ161" s="67">
        <v>2</v>
      </c>
      <c r="AK161" s="67">
        <v>39</v>
      </c>
      <c r="AL161" s="73">
        <v>44033</v>
      </c>
      <c r="AN161" s="20">
        <v>0.41549291458795301</v>
      </c>
      <c r="AO161" s="20">
        <v>1.0764790472753401</v>
      </c>
    </row>
    <row r="162" spans="1:41" x14ac:dyDescent="0.2">
      <c r="A162" s="67" t="s">
        <v>733</v>
      </c>
      <c r="B162" s="67">
        <v>272107819</v>
      </c>
      <c r="C162" s="67">
        <v>2018</v>
      </c>
      <c r="D162" s="67">
        <v>159</v>
      </c>
      <c r="E162" s="67" t="s">
        <v>23</v>
      </c>
      <c r="F162" s="67" t="s">
        <v>327</v>
      </c>
      <c r="G162" s="67">
        <v>7</v>
      </c>
      <c r="H162" s="67" t="s">
        <v>76</v>
      </c>
      <c r="I162" s="67">
        <v>0</v>
      </c>
      <c r="J162" s="67">
        <v>0</v>
      </c>
      <c r="K162" s="67">
        <v>0</v>
      </c>
      <c r="L162" s="67">
        <v>1</v>
      </c>
      <c r="M162" s="67" t="s">
        <v>1342</v>
      </c>
      <c r="N162" s="67" t="s">
        <v>1343</v>
      </c>
      <c r="P162" s="73">
        <v>43891</v>
      </c>
      <c r="R162" s="67">
        <v>37.6</v>
      </c>
      <c r="S162" s="67">
        <v>2</v>
      </c>
      <c r="T162" s="67">
        <v>2.0499999999999998</v>
      </c>
      <c r="AA162" s="67">
        <v>1</v>
      </c>
      <c r="AD162" s="67">
        <f t="shared" si="12"/>
        <v>37.6</v>
      </c>
      <c r="AE162" s="76">
        <v>3.3333333000000001</v>
      </c>
      <c r="AF162" s="74">
        <f t="shared" si="13"/>
        <v>200</v>
      </c>
      <c r="AG162" s="76">
        <f t="shared" si="14"/>
        <v>666.66665999999998</v>
      </c>
      <c r="AH162" s="70">
        <f t="shared" si="15"/>
        <v>17.730496276595744</v>
      </c>
      <c r="AI162" s="70">
        <f t="shared" si="16"/>
        <v>182.26950372340426</v>
      </c>
      <c r="AJ162" s="67">
        <v>2</v>
      </c>
      <c r="AK162" s="67">
        <v>40</v>
      </c>
      <c r="AL162" s="73">
        <v>44033</v>
      </c>
      <c r="AN162" s="20">
        <v>0.25189486719286203</v>
      </c>
      <c r="AO162" s="20">
        <v>1.1079722983876401</v>
      </c>
    </row>
    <row r="163" spans="1:41" x14ac:dyDescent="0.2">
      <c r="A163" s="67" t="s">
        <v>734</v>
      </c>
      <c r="B163" s="67">
        <v>272107820</v>
      </c>
      <c r="C163" s="67">
        <v>2018</v>
      </c>
      <c r="D163" s="67">
        <v>159</v>
      </c>
      <c r="E163" s="67" t="s">
        <v>23</v>
      </c>
      <c r="F163" s="67" t="s">
        <v>328</v>
      </c>
      <c r="G163" s="67">
        <v>7</v>
      </c>
      <c r="H163" s="67" t="s">
        <v>95</v>
      </c>
      <c r="I163" s="67">
        <v>0</v>
      </c>
      <c r="J163" s="67">
        <v>0</v>
      </c>
      <c r="K163" s="67">
        <v>0</v>
      </c>
      <c r="L163" s="67">
        <v>1</v>
      </c>
      <c r="M163" s="67" t="s">
        <v>1343</v>
      </c>
      <c r="N163" s="67" t="s">
        <v>1343</v>
      </c>
      <c r="P163" s="73">
        <v>43891</v>
      </c>
      <c r="R163" s="67">
        <v>33.200000000000003</v>
      </c>
      <c r="S163" s="67">
        <v>2.1</v>
      </c>
      <c r="T163" s="67">
        <v>2.12</v>
      </c>
      <c r="AA163" s="67">
        <v>1</v>
      </c>
      <c r="AD163" s="67">
        <f t="shared" si="12"/>
        <v>33.200000000000003</v>
      </c>
      <c r="AE163" s="76">
        <v>3.3333333000000001</v>
      </c>
      <c r="AF163" s="74">
        <f t="shared" si="13"/>
        <v>200</v>
      </c>
      <c r="AG163" s="76">
        <f t="shared" si="14"/>
        <v>666.66665999999998</v>
      </c>
      <c r="AH163" s="70">
        <f t="shared" si="15"/>
        <v>20.080321084337346</v>
      </c>
      <c r="AI163" s="70">
        <f t="shared" si="16"/>
        <v>179.91967891566264</v>
      </c>
      <c r="AJ163" s="67">
        <v>2</v>
      </c>
      <c r="AK163" s="67">
        <v>41</v>
      </c>
      <c r="AL163" s="73">
        <v>44033</v>
      </c>
      <c r="AN163" s="20">
        <v>0.23499711981978</v>
      </c>
      <c r="AO163" s="20">
        <v>1.0930103481117599</v>
      </c>
    </row>
    <row r="164" spans="1:41" x14ac:dyDescent="0.2">
      <c r="A164" s="67" t="s">
        <v>735</v>
      </c>
      <c r="B164" s="67">
        <v>272107822</v>
      </c>
      <c r="C164" s="67">
        <v>2018</v>
      </c>
      <c r="D164" s="67">
        <v>159</v>
      </c>
      <c r="E164" s="67" t="s">
        <v>23</v>
      </c>
      <c r="F164" s="67" t="s">
        <v>329</v>
      </c>
      <c r="G164" s="67">
        <v>7</v>
      </c>
      <c r="H164" s="67" t="s">
        <v>32</v>
      </c>
      <c r="I164" s="67">
        <v>0</v>
      </c>
      <c r="J164" s="67">
        <v>0</v>
      </c>
      <c r="K164" s="67">
        <v>0</v>
      </c>
      <c r="L164" s="67">
        <v>1</v>
      </c>
      <c r="M164" s="67" t="s">
        <v>1342</v>
      </c>
      <c r="N164" s="67" t="s">
        <v>1343</v>
      </c>
      <c r="P164" s="73">
        <v>43891</v>
      </c>
      <c r="R164" s="67">
        <v>22.6</v>
      </c>
      <c r="S164" s="67">
        <v>1.88</v>
      </c>
      <c r="T164" s="67">
        <v>1.44</v>
      </c>
      <c r="U164" s="67" t="s">
        <v>1351</v>
      </c>
      <c r="AA164" s="67">
        <v>1</v>
      </c>
      <c r="AD164" s="67">
        <f t="shared" si="12"/>
        <v>22.6</v>
      </c>
      <c r="AE164" s="76">
        <v>3.3333333000000001</v>
      </c>
      <c r="AF164" s="74">
        <f t="shared" si="13"/>
        <v>100</v>
      </c>
      <c r="AG164" s="76">
        <f t="shared" si="14"/>
        <v>333.33332999999999</v>
      </c>
      <c r="AH164" s="70">
        <f t="shared" si="15"/>
        <v>14.749262389380529</v>
      </c>
      <c r="AI164" s="70">
        <f t="shared" si="16"/>
        <v>85.250737610619467</v>
      </c>
      <c r="AJ164" s="67">
        <v>2</v>
      </c>
      <c r="AK164" s="67">
        <v>42</v>
      </c>
      <c r="AL164" s="73">
        <v>44033</v>
      </c>
      <c r="AN164" s="20">
        <v>0.126507455912444</v>
      </c>
      <c r="AO164" s="20">
        <v>1.13613066380131</v>
      </c>
    </row>
    <row r="165" spans="1:41" x14ac:dyDescent="0.2">
      <c r="A165" s="67" t="s">
        <v>736</v>
      </c>
      <c r="B165" s="67">
        <v>272107823</v>
      </c>
      <c r="C165" s="67">
        <v>2018</v>
      </c>
      <c r="D165" s="67">
        <v>160</v>
      </c>
      <c r="E165" s="67" t="s">
        <v>23</v>
      </c>
      <c r="F165" s="67" t="s">
        <v>330</v>
      </c>
      <c r="G165" s="67">
        <v>7</v>
      </c>
      <c r="H165" s="67" t="s">
        <v>77</v>
      </c>
      <c r="I165" s="67">
        <v>0</v>
      </c>
      <c r="J165" s="67">
        <v>0</v>
      </c>
      <c r="K165" s="67">
        <v>0</v>
      </c>
      <c r="L165" s="67">
        <v>1</v>
      </c>
      <c r="M165" s="67" t="s">
        <v>1343</v>
      </c>
      <c r="N165" s="67" t="s">
        <v>1343</v>
      </c>
      <c r="P165" s="73">
        <v>43891</v>
      </c>
      <c r="R165" s="67">
        <v>21</v>
      </c>
      <c r="S165" s="67">
        <v>2.2599999999999998</v>
      </c>
      <c r="T165" s="67">
        <v>1.41</v>
      </c>
      <c r="AA165" s="67">
        <v>1</v>
      </c>
      <c r="AD165" s="67">
        <f t="shared" si="12"/>
        <v>21</v>
      </c>
      <c r="AE165" s="76">
        <v>3.3333333000000001</v>
      </c>
      <c r="AF165" s="74">
        <f t="shared" si="13"/>
        <v>100</v>
      </c>
      <c r="AG165" s="76">
        <f t="shared" si="14"/>
        <v>333.33332999999999</v>
      </c>
      <c r="AH165" s="70">
        <f t="shared" si="15"/>
        <v>15.873015714285714</v>
      </c>
      <c r="AI165" s="70">
        <f t="shared" si="16"/>
        <v>84.126984285714286</v>
      </c>
      <c r="AJ165" s="67">
        <v>2</v>
      </c>
      <c r="AK165" s="67">
        <v>43</v>
      </c>
      <c r="AL165" s="73">
        <v>44033</v>
      </c>
      <c r="AN165" s="20">
        <v>0.23888767045472301</v>
      </c>
      <c r="AO165" s="20">
        <v>1.0530247326905899</v>
      </c>
    </row>
    <row r="166" spans="1:41" x14ac:dyDescent="0.2">
      <c r="A166" s="67" t="s">
        <v>737</v>
      </c>
      <c r="B166" s="67">
        <v>272107824</v>
      </c>
      <c r="C166" s="67">
        <v>2018</v>
      </c>
      <c r="D166" s="67">
        <v>160</v>
      </c>
      <c r="E166" s="67" t="s">
        <v>23</v>
      </c>
      <c r="F166" s="67" t="s">
        <v>331</v>
      </c>
      <c r="G166" s="67">
        <v>7</v>
      </c>
      <c r="H166" s="67" t="s">
        <v>78</v>
      </c>
      <c r="I166" s="67">
        <v>0</v>
      </c>
      <c r="J166" s="67">
        <v>0</v>
      </c>
      <c r="K166" s="67">
        <v>0</v>
      </c>
      <c r="L166" s="67">
        <v>1</v>
      </c>
      <c r="M166" s="67" t="s">
        <v>1343</v>
      </c>
      <c r="N166" s="67" t="s">
        <v>1343</v>
      </c>
      <c r="P166" s="73">
        <v>43891</v>
      </c>
      <c r="R166" s="67">
        <v>18.5</v>
      </c>
      <c r="S166" s="67">
        <v>1.8</v>
      </c>
      <c r="T166" s="67">
        <v>1.17</v>
      </c>
      <c r="AA166" s="67">
        <v>1</v>
      </c>
      <c r="AD166" s="67">
        <f t="shared" si="12"/>
        <v>18.5</v>
      </c>
      <c r="AE166" s="76">
        <v>3.3333333000000001</v>
      </c>
      <c r="AF166" s="74">
        <f t="shared" si="13"/>
        <v>100</v>
      </c>
      <c r="AG166" s="76">
        <f t="shared" si="14"/>
        <v>333.33332999999999</v>
      </c>
      <c r="AH166" s="70">
        <f t="shared" si="15"/>
        <v>18.018017837837839</v>
      </c>
      <c r="AI166" s="70">
        <f t="shared" si="16"/>
        <v>81.981982162162154</v>
      </c>
      <c r="AJ166" s="67">
        <v>2</v>
      </c>
      <c r="AK166" s="67">
        <v>44</v>
      </c>
      <c r="AL166" s="73">
        <v>44033</v>
      </c>
      <c r="AN166" s="20">
        <v>0.27102060401237099</v>
      </c>
      <c r="AO166" s="20">
        <v>1.0727466768703799</v>
      </c>
    </row>
    <row r="167" spans="1:41" x14ac:dyDescent="0.2">
      <c r="A167" s="67" t="s">
        <v>738</v>
      </c>
      <c r="B167" s="67">
        <v>272107421</v>
      </c>
      <c r="C167" s="67">
        <v>2018</v>
      </c>
      <c r="D167" s="67">
        <v>160</v>
      </c>
      <c r="E167" s="67" t="s">
        <v>23</v>
      </c>
      <c r="F167" s="67" t="s">
        <v>332</v>
      </c>
      <c r="G167" s="67">
        <v>7</v>
      </c>
      <c r="H167" s="67" t="s">
        <v>33</v>
      </c>
      <c r="I167" s="67">
        <v>0</v>
      </c>
      <c r="J167" s="67">
        <v>0</v>
      </c>
      <c r="K167" s="67">
        <v>0</v>
      </c>
      <c r="L167" s="67">
        <v>1</v>
      </c>
      <c r="M167" s="67" t="s">
        <v>1342</v>
      </c>
      <c r="N167" s="67" t="s">
        <v>1343</v>
      </c>
      <c r="P167" s="73">
        <v>43891</v>
      </c>
      <c r="R167" s="67">
        <v>50.8</v>
      </c>
      <c r="S167" s="67">
        <v>1.96</v>
      </c>
      <c r="T167" s="67">
        <v>1.96</v>
      </c>
      <c r="AA167" s="67">
        <v>1</v>
      </c>
      <c r="AD167" s="67">
        <f t="shared" si="12"/>
        <v>50.8</v>
      </c>
      <c r="AE167" s="76">
        <v>3.3333333000000001</v>
      </c>
      <c r="AF167" s="74">
        <f t="shared" si="13"/>
        <v>200</v>
      </c>
      <c r="AG167" s="76">
        <f t="shared" si="14"/>
        <v>666.66665999999998</v>
      </c>
      <c r="AH167" s="70">
        <f t="shared" si="15"/>
        <v>13.123359448818897</v>
      </c>
      <c r="AI167" s="70">
        <f t="shared" si="16"/>
        <v>186.87664055118111</v>
      </c>
      <c r="AJ167" s="67">
        <v>2</v>
      </c>
      <c r="AK167" s="67">
        <v>45</v>
      </c>
      <c r="AL167" s="73">
        <v>44033</v>
      </c>
      <c r="AN167" s="20">
        <v>0.19110871299138399</v>
      </c>
      <c r="AO167" s="20">
        <v>1.0678267697900199</v>
      </c>
    </row>
    <row r="168" spans="1:41" x14ac:dyDescent="0.2">
      <c r="A168" s="67" t="s">
        <v>739</v>
      </c>
      <c r="B168" s="67">
        <v>272107422</v>
      </c>
      <c r="C168" s="67">
        <v>2018</v>
      </c>
      <c r="D168" s="67">
        <v>160</v>
      </c>
      <c r="E168" s="67" t="s">
        <v>23</v>
      </c>
      <c r="F168" s="67" t="s">
        <v>333</v>
      </c>
      <c r="G168" s="67">
        <v>7</v>
      </c>
      <c r="H168" s="67" t="s">
        <v>79</v>
      </c>
      <c r="I168" s="67">
        <v>0</v>
      </c>
      <c r="J168" s="67">
        <v>0</v>
      </c>
      <c r="K168" s="67">
        <v>0</v>
      </c>
      <c r="L168" s="67">
        <v>1</v>
      </c>
      <c r="M168" s="67" t="s">
        <v>1343</v>
      </c>
      <c r="N168" s="67" t="s">
        <v>1343</v>
      </c>
      <c r="P168" s="73">
        <v>43891</v>
      </c>
      <c r="R168" s="67">
        <v>52.5</v>
      </c>
      <c r="S168" s="67">
        <v>1.97</v>
      </c>
      <c r="T168" s="67">
        <v>2.06</v>
      </c>
      <c r="AA168" s="67">
        <v>1</v>
      </c>
      <c r="AD168" s="67">
        <f t="shared" si="12"/>
        <v>52.5</v>
      </c>
      <c r="AE168" s="76">
        <v>3.3333333000000001</v>
      </c>
      <c r="AF168" s="74">
        <f t="shared" si="13"/>
        <v>200</v>
      </c>
      <c r="AG168" s="76">
        <f t="shared" si="14"/>
        <v>666.66665999999998</v>
      </c>
      <c r="AH168" s="70">
        <f t="shared" si="15"/>
        <v>12.698412571428571</v>
      </c>
      <c r="AI168" s="70">
        <f t="shared" si="16"/>
        <v>187.30158742857142</v>
      </c>
      <c r="AJ168" s="67">
        <v>2</v>
      </c>
      <c r="AK168" s="67">
        <v>46</v>
      </c>
      <c r="AL168" s="73">
        <v>44033</v>
      </c>
      <c r="AN168" s="20">
        <v>0.16756213189817401</v>
      </c>
      <c r="AO168" s="20">
        <v>1.0721181676059599</v>
      </c>
    </row>
    <row r="169" spans="1:41" x14ac:dyDescent="0.2">
      <c r="A169" s="67" t="s">
        <v>740</v>
      </c>
      <c r="B169" s="67">
        <v>272107423</v>
      </c>
      <c r="C169" s="67">
        <v>2018</v>
      </c>
      <c r="D169" s="67">
        <v>160</v>
      </c>
      <c r="E169" s="67" t="s">
        <v>23</v>
      </c>
      <c r="F169" s="67" t="s">
        <v>334</v>
      </c>
      <c r="G169" s="67">
        <v>7</v>
      </c>
      <c r="H169" s="67" t="s">
        <v>80</v>
      </c>
      <c r="I169" s="67">
        <v>0</v>
      </c>
      <c r="J169" s="67">
        <v>0</v>
      </c>
      <c r="K169" s="67">
        <v>0</v>
      </c>
      <c r="L169" s="67">
        <v>1</v>
      </c>
      <c r="M169" s="67" t="s">
        <v>1342</v>
      </c>
      <c r="N169" s="67" t="s">
        <v>1343</v>
      </c>
      <c r="P169" s="73">
        <v>43891</v>
      </c>
      <c r="R169" s="67">
        <v>17.399999999999999</v>
      </c>
      <c r="S169" s="67">
        <v>1.97</v>
      </c>
      <c r="T169" s="67">
        <v>1.55</v>
      </c>
      <c r="AA169" s="67">
        <v>1</v>
      </c>
      <c r="AD169" s="67">
        <f t="shared" si="12"/>
        <v>17.399999999999999</v>
      </c>
      <c r="AE169" s="76">
        <v>3.3333333000000001</v>
      </c>
      <c r="AF169" s="74">
        <f t="shared" si="13"/>
        <v>100</v>
      </c>
      <c r="AG169" s="76">
        <f t="shared" si="14"/>
        <v>333.33332999999999</v>
      </c>
      <c r="AH169" s="70">
        <f t="shared" si="15"/>
        <v>19.157087931034482</v>
      </c>
      <c r="AI169" s="70">
        <f t="shared" si="16"/>
        <v>80.842912068965518</v>
      </c>
      <c r="AJ169" s="67">
        <v>2</v>
      </c>
      <c r="AK169" s="67">
        <v>47</v>
      </c>
      <c r="AL169" s="73">
        <v>44033</v>
      </c>
      <c r="AN169" s="20">
        <v>0.18181271468778901</v>
      </c>
      <c r="AO169" s="20">
        <v>1.0893575826513899</v>
      </c>
    </row>
    <row r="170" spans="1:41" x14ac:dyDescent="0.2">
      <c r="A170" s="67" t="s">
        <v>741</v>
      </c>
      <c r="B170" s="67">
        <v>272107424</v>
      </c>
      <c r="C170" s="67">
        <v>2018</v>
      </c>
      <c r="D170" s="67">
        <v>160</v>
      </c>
      <c r="E170" s="67" t="s">
        <v>23</v>
      </c>
      <c r="F170" s="67" t="s">
        <v>335</v>
      </c>
      <c r="G170" s="67">
        <v>7</v>
      </c>
      <c r="H170" s="67" t="s">
        <v>81</v>
      </c>
      <c r="I170" s="67">
        <v>0</v>
      </c>
      <c r="J170" s="67">
        <v>0</v>
      </c>
      <c r="K170" s="67">
        <v>0</v>
      </c>
      <c r="L170" s="67">
        <v>1</v>
      </c>
      <c r="M170" s="67" t="s">
        <v>1343</v>
      </c>
      <c r="N170" s="67" t="s">
        <v>1343</v>
      </c>
      <c r="P170" s="73">
        <v>43891</v>
      </c>
      <c r="R170" s="67">
        <v>14.2</v>
      </c>
      <c r="S170" s="67">
        <v>2.08</v>
      </c>
      <c r="T170" s="67">
        <v>1.52</v>
      </c>
      <c r="AA170" s="67">
        <v>1</v>
      </c>
      <c r="AD170" s="67">
        <f t="shared" si="12"/>
        <v>14.2</v>
      </c>
      <c r="AE170" s="76">
        <v>3.3333333000000001</v>
      </c>
      <c r="AF170" s="74">
        <f t="shared" si="13"/>
        <v>100</v>
      </c>
      <c r="AG170" s="76">
        <f t="shared" si="14"/>
        <v>333.33332999999999</v>
      </c>
      <c r="AH170" s="70">
        <f t="shared" si="15"/>
        <v>23.474178169014085</v>
      </c>
      <c r="AI170" s="70">
        <f t="shared" si="16"/>
        <v>76.525821830985919</v>
      </c>
      <c r="AJ170" s="67">
        <v>2</v>
      </c>
      <c r="AK170" s="67">
        <v>48</v>
      </c>
      <c r="AL170" s="73">
        <v>44033</v>
      </c>
      <c r="AN170" s="20">
        <v>0.19929009457392199</v>
      </c>
      <c r="AO170" s="20">
        <v>1.07347506612541</v>
      </c>
    </row>
    <row r="171" spans="1:41" x14ac:dyDescent="0.2">
      <c r="A171" s="67" t="s">
        <v>742</v>
      </c>
      <c r="B171" s="67">
        <v>272106890</v>
      </c>
      <c r="C171" s="67">
        <v>2018</v>
      </c>
      <c r="D171" s="67">
        <v>161</v>
      </c>
      <c r="E171" s="67" t="s">
        <v>23</v>
      </c>
      <c r="F171" s="67" t="s">
        <v>336</v>
      </c>
      <c r="G171" s="67">
        <v>7</v>
      </c>
      <c r="H171" s="67" t="s">
        <v>82</v>
      </c>
      <c r="I171" s="67">
        <v>0</v>
      </c>
      <c r="J171" s="67">
        <v>0</v>
      </c>
      <c r="K171" s="67">
        <v>0</v>
      </c>
      <c r="L171" s="67">
        <v>1</v>
      </c>
      <c r="M171" s="67" t="s">
        <v>1342</v>
      </c>
      <c r="N171" s="67" t="s">
        <v>1343</v>
      </c>
      <c r="P171" s="73">
        <v>43891</v>
      </c>
      <c r="R171" s="67">
        <v>31.1</v>
      </c>
      <c r="S171" s="67">
        <v>1.91</v>
      </c>
      <c r="T171" s="67">
        <v>2.4500000000000002</v>
      </c>
      <c r="AA171" s="67">
        <v>1</v>
      </c>
      <c r="AD171" s="67">
        <f t="shared" si="12"/>
        <v>31.1</v>
      </c>
      <c r="AE171" s="76">
        <v>3.3333333000000001</v>
      </c>
      <c r="AF171" s="74">
        <f t="shared" si="13"/>
        <v>200</v>
      </c>
      <c r="AG171" s="76">
        <f t="shared" si="14"/>
        <v>666.66665999999998</v>
      </c>
      <c r="AH171" s="70">
        <f t="shared" si="15"/>
        <v>21.436227009646302</v>
      </c>
      <c r="AI171" s="70">
        <f t="shared" si="16"/>
        <v>178.5637729903537</v>
      </c>
      <c r="AJ171" s="67">
        <v>2</v>
      </c>
      <c r="AK171" s="67">
        <v>49</v>
      </c>
      <c r="AL171" s="73">
        <v>44033</v>
      </c>
      <c r="AN171" s="20">
        <v>0.146786949276171</v>
      </c>
      <c r="AO171" s="20">
        <v>1.1105558058707401</v>
      </c>
    </row>
    <row r="172" spans="1:41" x14ac:dyDescent="0.2">
      <c r="A172" s="67" t="s">
        <v>743</v>
      </c>
      <c r="B172" s="67">
        <v>272106891</v>
      </c>
      <c r="C172" s="67">
        <v>2018</v>
      </c>
      <c r="D172" s="67">
        <v>161</v>
      </c>
      <c r="E172" s="67" t="s">
        <v>23</v>
      </c>
      <c r="F172" s="67" t="s">
        <v>337</v>
      </c>
      <c r="G172" s="67">
        <v>7</v>
      </c>
      <c r="H172" s="67" t="s">
        <v>34</v>
      </c>
      <c r="I172" s="67">
        <v>0</v>
      </c>
      <c r="J172" s="67">
        <v>0</v>
      </c>
      <c r="K172" s="67">
        <v>0</v>
      </c>
      <c r="L172" s="67">
        <v>1</v>
      </c>
      <c r="M172" s="67" t="s">
        <v>1342</v>
      </c>
      <c r="N172" s="67" t="s">
        <v>1343</v>
      </c>
      <c r="P172" s="73">
        <v>43891</v>
      </c>
      <c r="R172" s="67">
        <v>12.5</v>
      </c>
      <c r="S172" s="67">
        <v>2.52</v>
      </c>
      <c r="T172" s="67">
        <v>1.74</v>
      </c>
      <c r="AA172" s="67">
        <v>1</v>
      </c>
      <c r="AD172" s="67">
        <f t="shared" si="12"/>
        <v>12.5</v>
      </c>
      <c r="AE172" s="76">
        <v>3.3333333000000001</v>
      </c>
      <c r="AF172" s="74">
        <f t="shared" si="13"/>
        <v>100</v>
      </c>
      <c r="AG172" s="76">
        <f t="shared" si="14"/>
        <v>333.33332999999999</v>
      </c>
      <c r="AH172" s="70">
        <f t="shared" si="15"/>
        <v>26.6666664</v>
      </c>
      <c r="AI172" s="70">
        <f t="shared" si="16"/>
        <v>73.333333600000003</v>
      </c>
      <c r="AJ172" s="67">
        <v>2</v>
      </c>
      <c r="AK172" s="67">
        <v>50</v>
      </c>
      <c r="AL172" s="73">
        <v>44033</v>
      </c>
      <c r="AN172" s="20">
        <v>0.17941019388439999</v>
      </c>
      <c r="AO172" s="20">
        <v>1.0975415575171701</v>
      </c>
    </row>
    <row r="173" spans="1:41" x14ac:dyDescent="0.2">
      <c r="A173" s="67" t="s">
        <v>744</v>
      </c>
      <c r="B173" s="67">
        <v>272106893</v>
      </c>
      <c r="C173" s="67">
        <v>2018</v>
      </c>
      <c r="D173" s="67">
        <v>161</v>
      </c>
      <c r="E173" s="67" t="s">
        <v>23</v>
      </c>
      <c r="F173" s="67" t="s">
        <v>338</v>
      </c>
      <c r="G173" s="67">
        <v>7</v>
      </c>
      <c r="H173" s="67" t="s">
        <v>83</v>
      </c>
      <c r="I173" s="67">
        <v>0</v>
      </c>
      <c r="J173" s="67">
        <v>0</v>
      </c>
      <c r="K173" s="67">
        <v>0</v>
      </c>
      <c r="L173" s="67">
        <v>1</v>
      </c>
      <c r="M173" s="67" t="s">
        <v>1342</v>
      </c>
      <c r="N173" s="67" t="s">
        <v>1343</v>
      </c>
      <c r="P173" s="73">
        <v>43891</v>
      </c>
      <c r="R173" s="67">
        <v>41.4</v>
      </c>
      <c r="S173" s="67">
        <v>2.06</v>
      </c>
      <c r="T173" s="67">
        <v>1.91</v>
      </c>
      <c r="AA173" s="67">
        <v>1</v>
      </c>
      <c r="AD173" s="67">
        <f t="shared" si="12"/>
        <v>41.4</v>
      </c>
      <c r="AE173" s="76">
        <v>3.3333333000000001</v>
      </c>
      <c r="AF173" s="74">
        <f t="shared" si="13"/>
        <v>200</v>
      </c>
      <c r="AG173" s="76">
        <f t="shared" si="14"/>
        <v>666.66665999999998</v>
      </c>
      <c r="AH173" s="70">
        <f t="shared" si="15"/>
        <v>16.103059420289856</v>
      </c>
      <c r="AI173" s="70">
        <f t="shared" si="16"/>
        <v>183.89694057971013</v>
      </c>
      <c r="AJ173" s="67">
        <v>2</v>
      </c>
      <c r="AK173" s="67">
        <v>51</v>
      </c>
      <c r="AL173" s="73">
        <v>44033</v>
      </c>
      <c r="AN173" s="20">
        <v>0.21884317699164901</v>
      </c>
      <c r="AO173" s="20">
        <v>1.187585039906</v>
      </c>
    </row>
    <row r="174" spans="1:41" x14ac:dyDescent="0.2">
      <c r="A174" s="67" t="s">
        <v>745</v>
      </c>
      <c r="B174" s="67">
        <v>272106894</v>
      </c>
      <c r="C174" s="67">
        <v>2018</v>
      </c>
      <c r="D174" s="67">
        <v>161</v>
      </c>
      <c r="E174" s="67" t="s">
        <v>23</v>
      </c>
      <c r="F174" s="67" t="s">
        <v>339</v>
      </c>
      <c r="G174" s="67">
        <v>7</v>
      </c>
      <c r="H174" s="67" t="s">
        <v>84</v>
      </c>
      <c r="I174" s="67">
        <v>0</v>
      </c>
      <c r="J174" s="67">
        <v>0</v>
      </c>
      <c r="K174" s="67">
        <v>0</v>
      </c>
      <c r="L174" s="67">
        <v>1</v>
      </c>
      <c r="M174" s="67" t="s">
        <v>1342</v>
      </c>
      <c r="N174" s="67" t="s">
        <v>1343</v>
      </c>
      <c r="P174" s="73">
        <v>43891</v>
      </c>
      <c r="R174" s="67">
        <v>52.1</v>
      </c>
      <c r="S174" s="67">
        <v>2.14</v>
      </c>
      <c r="T174" s="67">
        <v>2.11</v>
      </c>
      <c r="AA174" s="67">
        <v>1</v>
      </c>
      <c r="AD174" s="67">
        <f t="shared" si="12"/>
        <v>52.1</v>
      </c>
      <c r="AE174" s="76">
        <v>3.3333333000000001</v>
      </c>
      <c r="AF174" s="74">
        <f t="shared" si="13"/>
        <v>200</v>
      </c>
      <c r="AG174" s="76">
        <f t="shared" si="14"/>
        <v>666.66665999999998</v>
      </c>
      <c r="AH174" s="70">
        <f t="shared" si="15"/>
        <v>12.795905182341651</v>
      </c>
      <c r="AI174" s="70">
        <f t="shared" si="16"/>
        <v>187.20409481765836</v>
      </c>
      <c r="AJ174" s="67">
        <v>2</v>
      </c>
      <c r="AK174" s="67">
        <v>52</v>
      </c>
      <c r="AL174" s="73">
        <v>44033</v>
      </c>
      <c r="AN174" s="20">
        <v>0.15021389338708599</v>
      </c>
      <c r="AO174" s="20">
        <v>1.2969756981623499</v>
      </c>
    </row>
    <row r="175" spans="1:41" x14ac:dyDescent="0.2">
      <c r="A175" s="67" t="s">
        <v>746</v>
      </c>
      <c r="B175" s="67">
        <v>272106895</v>
      </c>
      <c r="C175" s="67">
        <v>2018</v>
      </c>
      <c r="D175" s="67">
        <v>161</v>
      </c>
      <c r="E175" s="67" t="s">
        <v>23</v>
      </c>
      <c r="F175" s="67" t="s">
        <v>340</v>
      </c>
      <c r="G175" s="67">
        <v>7</v>
      </c>
      <c r="H175" s="67" t="s">
        <v>35</v>
      </c>
      <c r="I175" s="67">
        <v>0</v>
      </c>
      <c r="J175" s="67">
        <v>0</v>
      </c>
      <c r="K175" s="67">
        <v>0</v>
      </c>
      <c r="L175" s="67">
        <v>1</v>
      </c>
      <c r="M175" s="67" t="s">
        <v>1343</v>
      </c>
      <c r="N175" s="67" t="s">
        <v>1343</v>
      </c>
      <c r="P175" s="73">
        <v>43891</v>
      </c>
      <c r="R175" s="67">
        <v>17.600000000000001</v>
      </c>
      <c r="S175" s="67">
        <v>2.06</v>
      </c>
      <c r="T175" s="67">
        <v>2.15</v>
      </c>
      <c r="AA175" s="67">
        <v>1</v>
      </c>
      <c r="AD175" s="67">
        <f t="shared" si="12"/>
        <v>17.600000000000001</v>
      </c>
      <c r="AE175" s="76">
        <v>3.3333333000000001</v>
      </c>
      <c r="AF175" s="74">
        <f t="shared" si="13"/>
        <v>100</v>
      </c>
      <c r="AG175" s="76">
        <f t="shared" si="14"/>
        <v>333.33332999999999</v>
      </c>
      <c r="AH175" s="70">
        <f t="shared" si="15"/>
        <v>18.939393749999997</v>
      </c>
      <c r="AI175" s="70">
        <f t="shared" si="16"/>
        <v>81.060606250000006</v>
      </c>
      <c r="AJ175" s="67">
        <v>2</v>
      </c>
      <c r="AK175" s="67">
        <v>53</v>
      </c>
      <c r="AL175" s="73">
        <v>44033</v>
      </c>
      <c r="AN175" s="20">
        <v>0.204857598383827</v>
      </c>
      <c r="AO175" s="20">
        <v>1.2205059454029701</v>
      </c>
    </row>
    <row r="176" spans="1:41" x14ac:dyDescent="0.2">
      <c r="A176" s="67" t="s">
        <v>747</v>
      </c>
      <c r="B176" s="67">
        <v>272106825</v>
      </c>
      <c r="C176" s="67">
        <v>2018</v>
      </c>
      <c r="D176" s="67">
        <v>161</v>
      </c>
      <c r="E176" s="67" t="s">
        <v>23</v>
      </c>
      <c r="F176" s="67" t="s">
        <v>341</v>
      </c>
      <c r="G176" s="67">
        <v>7</v>
      </c>
      <c r="H176" s="67" t="s">
        <v>85</v>
      </c>
      <c r="I176" s="67">
        <v>0</v>
      </c>
      <c r="J176" s="67">
        <v>0</v>
      </c>
      <c r="K176" s="67">
        <v>0</v>
      </c>
      <c r="L176" s="67">
        <v>1</v>
      </c>
      <c r="M176" s="67" t="s">
        <v>1343</v>
      </c>
      <c r="N176" s="67" t="s">
        <v>1343</v>
      </c>
      <c r="P176" s="73">
        <v>43891</v>
      </c>
      <c r="R176" s="67">
        <v>14</v>
      </c>
      <c r="S176" s="67">
        <v>2.0499999999999998</v>
      </c>
      <c r="T176" s="67">
        <v>1.81</v>
      </c>
      <c r="AA176" s="67">
        <v>1</v>
      </c>
      <c r="AD176" s="67">
        <f t="shared" si="12"/>
        <v>14</v>
      </c>
      <c r="AE176" s="76">
        <v>3.3333333000000001</v>
      </c>
      <c r="AF176" s="74">
        <f t="shared" si="13"/>
        <v>100</v>
      </c>
      <c r="AG176" s="76">
        <f t="shared" si="14"/>
        <v>333.33332999999999</v>
      </c>
      <c r="AH176" s="70">
        <f t="shared" si="15"/>
        <v>23.809523571428571</v>
      </c>
      <c r="AI176" s="70">
        <f t="shared" si="16"/>
        <v>76.190476428571429</v>
      </c>
      <c r="AJ176" s="67">
        <v>2</v>
      </c>
      <c r="AK176" s="67">
        <v>54</v>
      </c>
      <c r="AL176" s="73">
        <v>44033</v>
      </c>
      <c r="AN176" s="20">
        <v>0.17397168228865401</v>
      </c>
      <c r="AO176" s="20">
        <v>1.1185079452914699</v>
      </c>
    </row>
    <row r="177" spans="1:41" x14ac:dyDescent="0.2">
      <c r="A177" s="67" t="s">
        <v>748</v>
      </c>
      <c r="B177" s="67">
        <v>272106826</v>
      </c>
      <c r="C177" s="67">
        <v>2018</v>
      </c>
      <c r="D177" s="67">
        <v>161</v>
      </c>
      <c r="E177" s="67" t="s">
        <v>23</v>
      </c>
      <c r="F177" s="67" t="s">
        <v>342</v>
      </c>
      <c r="G177" s="67">
        <v>7</v>
      </c>
      <c r="H177" s="67" t="s">
        <v>96</v>
      </c>
      <c r="I177" s="67">
        <v>0</v>
      </c>
      <c r="J177" s="67">
        <v>0</v>
      </c>
      <c r="K177" s="67">
        <v>0</v>
      </c>
      <c r="L177" s="67">
        <v>1</v>
      </c>
      <c r="M177" s="67" t="s">
        <v>1343</v>
      </c>
      <c r="N177" s="67" t="s">
        <v>1343</v>
      </c>
      <c r="P177" s="73">
        <v>43891</v>
      </c>
      <c r="R177" s="67">
        <v>28.9</v>
      </c>
      <c r="S177" s="67">
        <v>2.25</v>
      </c>
      <c r="T177" s="67">
        <v>2.0699999999999998</v>
      </c>
      <c r="AA177" s="67">
        <v>1</v>
      </c>
      <c r="AD177" s="67">
        <f t="shared" si="12"/>
        <v>28.9</v>
      </c>
      <c r="AE177" s="76">
        <v>3.3333333000000001</v>
      </c>
      <c r="AF177" s="74">
        <f t="shared" si="13"/>
        <v>200</v>
      </c>
      <c r="AG177" s="76">
        <f t="shared" si="14"/>
        <v>666.66665999999998</v>
      </c>
      <c r="AH177" s="70">
        <f t="shared" si="15"/>
        <v>23.068050519031143</v>
      </c>
      <c r="AI177" s="70">
        <f t="shared" si="16"/>
        <v>176.93194948096885</v>
      </c>
      <c r="AJ177" s="67">
        <v>2</v>
      </c>
      <c r="AK177" s="67">
        <v>55</v>
      </c>
      <c r="AL177" s="73">
        <v>44033</v>
      </c>
      <c r="AN177" s="20">
        <v>0.25564761465614899</v>
      </c>
      <c r="AO177" s="20">
        <v>1.1945276009822401</v>
      </c>
    </row>
    <row r="178" spans="1:41" x14ac:dyDescent="0.2">
      <c r="A178" s="67" t="s">
        <v>749</v>
      </c>
      <c r="B178" s="67">
        <v>272106917</v>
      </c>
      <c r="C178" s="67">
        <v>2018</v>
      </c>
      <c r="D178" s="67">
        <v>161</v>
      </c>
      <c r="E178" s="67" t="s">
        <v>23</v>
      </c>
      <c r="F178" s="67" t="s">
        <v>343</v>
      </c>
      <c r="G178" s="67">
        <v>7</v>
      </c>
      <c r="H178" s="67" t="s">
        <v>36</v>
      </c>
      <c r="I178" s="67">
        <v>0</v>
      </c>
      <c r="J178" s="67">
        <v>0</v>
      </c>
      <c r="K178" s="67">
        <v>0</v>
      </c>
      <c r="L178" s="67">
        <v>1</v>
      </c>
      <c r="M178" s="67" t="s">
        <v>1342</v>
      </c>
      <c r="N178" s="67" t="s">
        <v>1343</v>
      </c>
      <c r="P178" s="73">
        <v>43891</v>
      </c>
      <c r="R178" s="67">
        <v>38.1</v>
      </c>
      <c r="S178" s="67">
        <v>1.89</v>
      </c>
      <c r="T178" s="67">
        <v>2.0499999999999998</v>
      </c>
      <c r="AA178" s="67">
        <v>1</v>
      </c>
      <c r="AD178" s="67">
        <f t="shared" si="12"/>
        <v>38.1</v>
      </c>
      <c r="AE178" s="76">
        <v>3.3333333000000001</v>
      </c>
      <c r="AF178" s="74">
        <f t="shared" si="13"/>
        <v>200</v>
      </c>
      <c r="AG178" s="76">
        <f t="shared" si="14"/>
        <v>666.66665999999998</v>
      </c>
      <c r="AH178" s="70">
        <f t="shared" si="15"/>
        <v>17.497812598425195</v>
      </c>
      <c r="AI178" s="70">
        <f t="shared" si="16"/>
        <v>182.50218740157482</v>
      </c>
      <c r="AJ178" s="67">
        <v>2</v>
      </c>
      <c r="AK178" s="67">
        <v>56</v>
      </c>
      <c r="AL178" s="73">
        <v>44033</v>
      </c>
      <c r="AN178" s="20">
        <v>0.38118793440176801</v>
      </c>
      <c r="AO178" s="20">
        <v>1.0293727194970601</v>
      </c>
    </row>
    <row r="179" spans="1:41" x14ac:dyDescent="0.2">
      <c r="A179" s="67" t="s">
        <v>750</v>
      </c>
      <c r="B179" s="67">
        <v>272106918</v>
      </c>
      <c r="C179" s="67">
        <v>2018</v>
      </c>
      <c r="D179" s="67">
        <v>161</v>
      </c>
      <c r="E179" s="67" t="s">
        <v>23</v>
      </c>
      <c r="F179" s="67" t="s">
        <v>344</v>
      </c>
      <c r="G179" s="67">
        <v>7</v>
      </c>
      <c r="H179" s="67" t="s">
        <v>86</v>
      </c>
      <c r="I179" s="67">
        <v>0</v>
      </c>
      <c r="J179" s="67">
        <v>0</v>
      </c>
      <c r="K179" s="67">
        <v>0</v>
      </c>
      <c r="L179" s="67">
        <v>1</v>
      </c>
      <c r="M179" s="67" t="s">
        <v>1342</v>
      </c>
      <c r="N179" s="67" t="s">
        <v>1343</v>
      </c>
      <c r="P179" s="73">
        <v>43891</v>
      </c>
      <c r="R179" s="67">
        <v>46.9</v>
      </c>
      <c r="S179" s="67">
        <v>1.74</v>
      </c>
      <c r="T179" s="67">
        <v>1.17</v>
      </c>
      <c r="AA179" s="67">
        <v>1</v>
      </c>
      <c r="AD179" s="67">
        <f t="shared" si="12"/>
        <v>46.9</v>
      </c>
      <c r="AE179" s="76">
        <v>3.3333333000000001</v>
      </c>
      <c r="AF179" s="74">
        <f t="shared" si="13"/>
        <v>200</v>
      </c>
      <c r="AG179" s="76">
        <f t="shared" si="14"/>
        <v>666.66665999999998</v>
      </c>
      <c r="AH179" s="70">
        <f t="shared" si="15"/>
        <v>14.214640938166312</v>
      </c>
      <c r="AI179" s="70">
        <f t="shared" si="16"/>
        <v>185.78535906183367</v>
      </c>
      <c r="AJ179" s="67">
        <v>2</v>
      </c>
      <c r="AK179" s="67">
        <v>57</v>
      </c>
      <c r="AL179" s="73">
        <v>44033</v>
      </c>
      <c r="AN179" s="20">
        <v>0.25559003245148199</v>
      </c>
      <c r="AO179" s="20">
        <v>1.11586611021899</v>
      </c>
    </row>
    <row r="180" spans="1:41" x14ac:dyDescent="0.2">
      <c r="A180" s="67" t="s">
        <v>751</v>
      </c>
      <c r="B180" s="67">
        <v>272106919</v>
      </c>
      <c r="C180" s="67">
        <v>2018</v>
      </c>
      <c r="D180" s="67">
        <v>161</v>
      </c>
      <c r="E180" s="67" t="s">
        <v>23</v>
      </c>
      <c r="F180" s="67" t="s">
        <v>345</v>
      </c>
      <c r="G180" s="67">
        <v>7</v>
      </c>
      <c r="H180" s="67" t="s">
        <v>97</v>
      </c>
      <c r="I180" s="67">
        <v>0</v>
      </c>
      <c r="J180" s="67">
        <v>0</v>
      </c>
      <c r="K180" s="67">
        <v>0</v>
      </c>
      <c r="L180" s="67">
        <v>1</v>
      </c>
      <c r="M180" s="67" t="s">
        <v>1342</v>
      </c>
      <c r="N180" s="67" t="s">
        <v>1343</v>
      </c>
      <c r="P180" s="73">
        <v>43891</v>
      </c>
      <c r="R180" s="67">
        <v>27.8</v>
      </c>
      <c r="S180" s="67">
        <v>1.98</v>
      </c>
      <c r="T180" s="67">
        <v>2.78</v>
      </c>
      <c r="AA180" s="67">
        <v>1</v>
      </c>
      <c r="AD180" s="67">
        <f t="shared" si="12"/>
        <v>27.8</v>
      </c>
      <c r="AE180" s="76">
        <v>3.3333333000000001</v>
      </c>
      <c r="AF180" s="74">
        <f t="shared" si="13"/>
        <v>200</v>
      </c>
      <c r="AG180" s="76">
        <f t="shared" si="14"/>
        <v>666.66665999999998</v>
      </c>
      <c r="AH180" s="70">
        <f t="shared" si="15"/>
        <v>23.980815107913667</v>
      </c>
      <c r="AI180" s="70">
        <f t="shared" si="16"/>
        <v>176.01918489208634</v>
      </c>
      <c r="AJ180" s="67">
        <v>2</v>
      </c>
      <c r="AK180" s="67">
        <v>58</v>
      </c>
      <c r="AL180" s="73">
        <v>44033</v>
      </c>
      <c r="AN180" s="20">
        <v>0.26195810592891899</v>
      </c>
      <c r="AO180" s="20">
        <v>1.1256671718660001</v>
      </c>
    </row>
    <row r="181" spans="1:41" x14ac:dyDescent="0.2">
      <c r="A181" s="67" t="s">
        <v>752</v>
      </c>
      <c r="B181" s="67">
        <v>272107587</v>
      </c>
      <c r="C181" s="67">
        <v>2018</v>
      </c>
      <c r="D181" s="67">
        <v>162</v>
      </c>
      <c r="E181" s="67" t="s">
        <v>23</v>
      </c>
      <c r="F181" s="67" t="s">
        <v>346</v>
      </c>
      <c r="G181" s="67">
        <v>7</v>
      </c>
      <c r="H181" s="67" t="s">
        <v>37</v>
      </c>
      <c r="I181" s="67">
        <v>0</v>
      </c>
      <c r="J181" s="67">
        <v>0</v>
      </c>
      <c r="K181" s="67">
        <v>0</v>
      </c>
      <c r="L181" s="67">
        <v>1</v>
      </c>
      <c r="M181" s="67" t="s">
        <v>1342</v>
      </c>
      <c r="N181" s="67" t="s">
        <v>1343</v>
      </c>
      <c r="P181" s="73">
        <v>43891</v>
      </c>
      <c r="R181" s="67">
        <v>11.2</v>
      </c>
      <c r="S181" s="67">
        <v>1.87</v>
      </c>
      <c r="T181" s="67">
        <v>2.78</v>
      </c>
      <c r="AA181" s="67">
        <v>1</v>
      </c>
      <c r="AD181" s="67">
        <f t="shared" si="12"/>
        <v>11.2</v>
      </c>
      <c r="AE181" s="76">
        <v>3.3333333000000001</v>
      </c>
      <c r="AF181" s="74">
        <f t="shared" si="13"/>
        <v>100</v>
      </c>
      <c r="AG181" s="76">
        <f t="shared" si="14"/>
        <v>333.33332999999999</v>
      </c>
      <c r="AH181" s="70">
        <f t="shared" si="15"/>
        <v>29.761904464285717</v>
      </c>
      <c r="AI181" s="70">
        <f t="shared" si="16"/>
        <v>70.23809553571428</v>
      </c>
      <c r="AJ181" s="67">
        <v>2</v>
      </c>
      <c r="AK181" s="67">
        <v>59</v>
      </c>
      <c r="AL181" s="73">
        <v>44033</v>
      </c>
      <c r="AN181" s="20">
        <v>0.18750988791151799</v>
      </c>
      <c r="AO181" s="20">
        <v>1.1227335339698901</v>
      </c>
    </row>
    <row r="182" spans="1:41" x14ac:dyDescent="0.2">
      <c r="A182" s="67" t="s">
        <v>753</v>
      </c>
      <c r="B182" s="67">
        <v>272107588</v>
      </c>
      <c r="C182" s="67">
        <v>2018</v>
      </c>
      <c r="D182" s="67">
        <v>162</v>
      </c>
      <c r="E182" s="67" t="s">
        <v>23</v>
      </c>
      <c r="F182" s="67" t="s">
        <v>347</v>
      </c>
      <c r="G182" s="67">
        <v>7</v>
      </c>
      <c r="H182" s="67" t="s">
        <v>90</v>
      </c>
      <c r="I182" s="67">
        <v>0</v>
      </c>
      <c r="J182" s="67">
        <v>0</v>
      </c>
      <c r="K182" s="67">
        <v>0</v>
      </c>
      <c r="L182" s="67">
        <v>1</v>
      </c>
      <c r="M182" s="67" t="s">
        <v>1342</v>
      </c>
      <c r="N182" s="67" t="s">
        <v>1343</v>
      </c>
      <c r="P182" s="73">
        <v>43891</v>
      </c>
      <c r="R182" s="67">
        <v>16.899999999999999</v>
      </c>
      <c r="S182" s="67">
        <v>2.04</v>
      </c>
      <c r="T182" s="67">
        <v>2.4</v>
      </c>
      <c r="U182" s="67" t="s">
        <v>1351</v>
      </c>
      <c r="AA182" s="67">
        <v>1</v>
      </c>
      <c r="AD182" s="67">
        <f t="shared" si="12"/>
        <v>16.899999999999999</v>
      </c>
      <c r="AE182" s="76">
        <v>3.3333333000000001</v>
      </c>
      <c r="AF182" s="74">
        <f t="shared" si="13"/>
        <v>100</v>
      </c>
      <c r="AG182" s="76">
        <f t="shared" si="14"/>
        <v>333.33332999999999</v>
      </c>
      <c r="AH182" s="70">
        <f t="shared" si="15"/>
        <v>19.723865680473374</v>
      </c>
      <c r="AI182" s="70">
        <f t="shared" si="16"/>
        <v>80.276134319526619</v>
      </c>
      <c r="AJ182" s="67">
        <v>2</v>
      </c>
      <c r="AK182" s="67">
        <v>60</v>
      </c>
      <c r="AL182" s="73">
        <v>44033</v>
      </c>
      <c r="AN182" s="20">
        <v>0.16346374073255099</v>
      </c>
      <c r="AO182" s="20">
        <v>1.08599735693352</v>
      </c>
    </row>
    <row r="183" spans="1:41" x14ac:dyDescent="0.2">
      <c r="A183" s="67" t="s">
        <v>754</v>
      </c>
      <c r="B183" s="67">
        <v>272107589</v>
      </c>
      <c r="C183" s="67">
        <v>2018</v>
      </c>
      <c r="D183" s="67">
        <v>162</v>
      </c>
      <c r="E183" s="67" t="s">
        <v>23</v>
      </c>
      <c r="F183" s="67" t="s">
        <v>348</v>
      </c>
      <c r="G183" s="67">
        <v>7</v>
      </c>
      <c r="H183" s="67" t="s">
        <v>101</v>
      </c>
      <c r="I183" s="67">
        <v>0</v>
      </c>
      <c r="J183" s="67">
        <v>0</v>
      </c>
      <c r="K183" s="67">
        <v>0</v>
      </c>
      <c r="L183" s="67">
        <v>1</v>
      </c>
      <c r="M183" s="67" t="s">
        <v>1342</v>
      </c>
      <c r="N183" s="67" t="s">
        <v>1343</v>
      </c>
      <c r="P183" s="73">
        <v>43891</v>
      </c>
      <c r="R183" s="67">
        <v>32.4</v>
      </c>
      <c r="S183" s="67">
        <v>1.93</v>
      </c>
      <c r="T183" s="67">
        <v>1.69</v>
      </c>
      <c r="AA183" s="67">
        <v>1</v>
      </c>
      <c r="AD183" s="67">
        <f t="shared" si="12"/>
        <v>32.4</v>
      </c>
      <c r="AE183" s="76">
        <v>3.3333333000000001</v>
      </c>
      <c r="AF183" s="74">
        <f t="shared" si="13"/>
        <v>200</v>
      </c>
      <c r="AG183" s="76">
        <f t="shared" si="14"/>
        <v>666.66665999999998</v>
      </c>
      <c r="AH183" s="70">
        <f t="shared" si="15"/>
        <v>20.576131481481482</v>
      </c>
      <c r="AI183" s="70">
        <f t="shared" si="16"/>
        <v>179.42386851851853</v>
      </c>
      <c r="AJ183" s="67">
        <v>2</v>
      </c>
      <c r="AK183" s="67">
        <v>61</v>
      </c>
      <c r="AL183" s="73">
        <v>44033</v>
      </c>
      <c r="AN183" s="20">
        <v>0.193919127777512</v>
      </c>
      <c r="AO183" s="20">
        <v>1.0737443560877</v>
      </c>
    </row>
    <row r="184" spans="1:41" x14ac:dyDescent="0.2">
      <c r="A184" s="67" t="s">
        <v>755</v>
      </c>
      <c r="B184" s="67">
        <v>272107590</v>
      </c>
      <c r="C184" s="67">
        <v>2018</v>
      </c>
      <c r="D184" s="67">
        <v>162</v>
      </c>
      <c r="E184" s="67" t="s">
        <v>23</v>
      </c>
      <c r="F184" s="67" t="s">
        <v>349</v>
      </c>
      <c r="G184" s="67">
        <v>7</v>
      </c>
      <c r="H184" s="67" t="s">
        <v>41</v>
      </c>
      <c r="I184" s="67">
        <v>0</v>
      </c>
      <c r="J184" s="67">
        <v>0</v>
      </c>
      <c r="K184" s="67">
        <v>0</v>
      </c>
      <c r="L184" s="67">
        <v>1</v>
      </c>
      <c r="M184" s="67" t="s">
        <v>1342</v>
      </c>
      <c r="N184" s="67" t="s">
        <v>1343</v>
      </c>
      <c r="P184" s="73">
        <v>43891</v>
      </c>
      <c r="R184" s="67">
        <v>11.4</v>
      </c>
      <c r="S184" s="67">
        <v>2.39</v>
      </c>
      <c r="T184" s="67">
        <v>1.63</v>
      </c>
      <c r="AA184" s="67">
        <v>1</v>
      </c>
      <c r="AD184" s="67">
        <f t="shared" si="12"/>
        <v>11.4</v>
      </c>
      <c r="AE184" s="76">
        <v>3.3333333000000001</v>
      </c>
      <c r="AF184" s="74">
        <f t="shared" si="13"/>
        <v>100</v>
      </c>
      <c r="AG184" s="76">
        <f t="shared" si="14"/>
        <v>333.33332999999999</v>
      </c>
      <c r="AH184" s="70">
        <f t="shared" si="15"/>
        <v>29.239765789473683</v>
      </c>
      <c r="AI184" s="70">
        <f t="shared" si="16"/>
        <v>70.76023421052632</v>
      </c>
      <c r="AJ184" s="67">
        <v>2</v>
      </c>
      <c r="AK184" s="67">
        <v>62</v>
      </c>
      <c r="AL184" s="73">
        <v>44033</v>
      </c>
      <c r="AN184" s="20">
        <v>9.90460313828882E-2</v>
      </c>
      <c r="AO184" s="20">
        <v>1.2161700240632101</v>
      </c>
    </row>
    <row r="185" spans="1:41" x14ac:dyDescent="0.2">
      <c r="A185" s="67" t="s">
        <v>756</v>
      </c>
      <c r="B185" s="67">
        <v>272107591</v>
      </c>
      <c r="C185" s="67">
        <v>2018</v>
      </c>
      <c r="D185" s="67">
        <v>162</v>
      </c>
      <c r="E185" s="67" t="s">
        <v>23</v>
      </c>
      <c r="F185" s="67" t="s">
        <v>350</v>
      </c>
      <c r="G185" s="67">
        <v>7</v>
      </c>
      <c r="H185" s="67" t="s">
        <v>91</v>
      </c>
      <c r="I185" s="67">
        <v>0</v>
      </c>
      <c r="J185" s="67">
        <v>0</v>
      </c>
      <c r="K185" s="67">
        <v>0</v>
      </c>
      <c r="L185" s="67">
        <v>1</v>
      </c>
      <c r="M185" s="67" t="s">
        <v>1342</v>
      </c>
      <c r="N185" s="67" t="s">
        <v>1343</v>
      </c>
      <c r="P185" s="73">
        <v>43891</v>
      </c>
      <c r="R185" s="67">
        <v>26.7</v>
      </c>
      <c r="S185" s="67">
        <v>1.9</v>
      </c>
      <c r="T185" s="67">
        <v>3.14</v>
      </c>
      <c r="AA185" s="67">
        <v>1</v>
      </c>
      <c r="AD185" s="67">
        <f t="shared" si="12"/>
        <v>26.7</v>
      </c>
      <c r="AE185" s="76">
        <v>3.3333333000000001</v>
      </c>
      <c r="AF185" s="74">
        <f t="shared" si="13"/>
        <v>200</v>
      </c>
      <c r="AG185" s="76">
        <f t="shared" si="14"/>
        <v>666.66665999999998</v>
      </c>
      <c r="AH185" s="70">
        <f t="shared" si="15"/>
        <v>24.968788764044945</v>
      </c>
      <c r="AI185" s="70">
        <f t="shared" si="16"/>
        <v>175.03121123595506</v>
      </c>
      <c r="AJ185" s="67">
        <v>2</v>
      </c>
      <c r="AK185" s="67">
        <v>63</v>
      </c>
      <c r="AL185" s="73">
        <v>44033</v>
      </c>
      <c r="AN185" s="20">
        <v>0.18843313462227401</v>
      </c>
      <c r="AO185" s="20">
        <v>1.10572282356792</v>
      </c>
    </row>
    <row r="186" spans="1:41" x14ac:dyDescent="0.2">
      <c r="A186" s="67" t="s">
        <v>757</v>
      </c>
      <c r="B186" s="67">
        <v>272107593</v>
      </c>
      <c r="C186" s="67">
        <v>2018</v>
      </c>
      <c r="D186" s="67">
        <v>162</v>
      </c>
      <c r="E186" s="67" t="s">
        <v>23</v>
      </c>
      <c r="F186" s="67" t="s">
        <v>351</v>
      </c>
      <c r="G186" s="67">
        <v>7</v>
      </c>
      <c r="H186" s="67" t="s">
        <v>102</v>
      </c>
      <c r="I186" s="67">
        <v>0</v>
      </c>
      <c r="J186" s="67">
        <v>0</v>
      </c>
      <c r="K186" s="67">
        <v>0</v>
      </c>
      <c r="L186" s="67">
        <v>1</v>
      </c>
      <c r="M186" s="67" t="s">
        <v>1343</v>
      </c>
      <c r="N186" s="67" t="s">
        <v>1343</v>
      </c>
      <c r="P186" s="73">
        <v>43891</v>
      </c>
      <c r="R186" s="67">
        <v>14.9</v>
      </c>
      <c r="S186" s="67">
        <v>2.58</v>
      </c>
      <c r="T186" s="67">
        <v>3.26</v>
      </c>
      <c r="AA186" s="67">
        <v>1</v>
      </c>
      <c r="AD186" s="67">
        <f t="shared" si="12"/>
        <v>14.9</v>
      </c>
      <c r="AE186" s="76">
        <v>3.3333333000000001</v>
      </c>
      <c r="AF186" s="74">
        <f t="shared" si="13"/>
        <v>100</v>
      </c>
      <c r="AG186" s="76">
        <f t="shared" si="14"/>
        <v>333.33332999999999</v>
      </c>
      <c r="AH186" s="70">
        <f t="shared" si="15"/>
        <v>22.3713644295302</v>
      </c>
      <c r="AI186" s="70">
        <f t="shared" si="16"/>
        <v>77.628635570469797</v>
      </c>
      <c r="AJ186" s="67">
        <v>2</v>
      </c>
      <c r="AK186" s="67">
        <v>64</v>
      </c>
      <c r="AL186" s="73">
        <v>44033</v>
      </c>
      <c r="AN186" s="20">
        <v>0.29994534148695001</v>
      </c>
      <c r="AO186" s="20">
        <v>1.08875341809783</v>
      </c>
    </row>
    <row r="187" spans="1:41" x14ac:dyDescent="0.2">
      <c r="A187" s="67" t="s">
        <v>758</v>
      </c>
      <c r="B187" s="67">
        <v>272107594</v>
      </c>
      <c r="C187" s="67">
        <v>2018</v>
      </c>
      <c r="D187" s="67">
        <v>162</v>
      </c>
      <c r="E187" s="67" t="s">
        <v>23</v>
      </c>
      <c r="F187" s="67" t="s">
        <v>352</v>
      </c>
      <c r="G187" s="67">
        <v>7</v>
      </c>
      <c r="H187" s="67" t="s">
        <v>42</v>
      </c>
      <c r="I187" s="67">
        <v>0</v>
      </c>
      <c r="J187" s="67">
        <v>0</v>
      </c>
      <c r="K187" s="67">
        <v>0</v>
      </c>
      <c r="L187" s="67">
        <v>1</v>
      </c>
      <c r="M187" s="67" t="s">
        <v>1342</v>
      </c>
      <c r="N187" s="67" t="s">
        <v>1343</v>
      </c>
      <c r="P187" s="73">
        <v>43891</v>
      </c>
      <c r="R187" s="67">
        <v>23.7</v>
      </c>
      <c r="S187" s="67">
        <v>1.85</v>
      </c>
      <c r="T187" s="67">
        <v>2.44</v>
      </c>
      <c r="U187" s="67" t="s">
        <v>1351</v>
      </c>
      <c r="AA187" s="67">
        <v>1</v>
      </c>
      <c r="AD187" s="67">
        <f t="shared" si="12"/>
        <v>23.7</v>
      </c>
      <c r="AE187" s="76">
        <v>3.3333333000000001</v>
      </c>
      <c r="AF187" s="74">
        <f t="shared" si="13"/>
        <v>100</v>
      </c>
      <c r="AG187" s="76">
        <f t="shared" si="14"/>
        <v>333.33332999999999</v>
      </c>
      <c r="AH187" s="70">
        <f t="shared" si="15"/>
        <v>14.06469746835443</v>
      </c>
      <c r="AI187" s="70">
        <f t="shared" si="16"/>
        <v>85.935302531645576</v>
      </c>
      <c r="AJ187" s="67">
        <v>2</v>
      </c>
      <c r="AK187" s="67">
        <v>65</v>
      </c>
      <c r="AL187" s="73">
        <v>44033</v>
      </c>
      <c r="AN187" s="20">
        <v>0.310948173939742</v>
      </c>
      <c r="AO187" s="20">
        <v>1.0562873614719599</v>
      </c>
    </row>
    <row r="188" spans="1:41" x14ac:dyDescent="0.2">
      <c r="A188" s="67" t="s">
        <v>759</v>
      </c>
      <c r="B188" s="67">
        <v>272107595</v>
      </c>
      <c r="C188" s="67">
        <v>2018</v>
      </c>
      <c r="D188" s="67">
        <v>162</v>
      </c>
      <c r="E188" s="67" t="s">
        <v>23</v>
      </c>
      <c r="F188" s="67" t="s">
        <v>353</v>
      </c>
      <c r="G188" s="67">
        <v>7</v>
      </c>
      <c r="H188" s="67" t="s">
        <v>92</v>
      </c>
      <c r="I188" s="67">
        <v>0</v>
      </c>
      <c r="J188" s="67">
        <v>0</v>
      </c>
      <c r="K188" s="67">
        <v>0</v>
      </c>
      <c r="L188" s="67">
        <v>1</v>
      </c>
      <c r="M188" s="67" t="s">
        <v>1342</v>
      </c>
      <c r="N188" s="67" t="s">
        <v>1343</v>
      </c>
      <c r="P188" s="73">
        <v>43891</v>
      </c>
      <c r="R188" s="67">
        <v>41.1</v>
      </c>
      <c r="S188" s="67">
        <v>1.97</v>
      </c>
      <c r="T188" s="67">
        <v>1.62</v>
      </c>
      <c r="AA188" s="67">
        <v>1</v>
      </c>
      <c r="AD188" s="67">
        <f t="shared" si="12"/>
        <v>41.1</v>
      </c>
      <c r="AE188" s="76">
        <v>3.3333333000000001</v>
      </c>
      <c r="AF188" s="74">
        <f t="shared" si="13"/>
        <v>200</v>
      </c>
      <c r="AG188" s="76">
        <f t="shared" si="14"/>
        <v>666.66665999999998</v>
      </c>
      <c r="AH188" s="70">
        <f t="shared" si="15"/>
        <v>16.220599999999997</v>
      </c>
      <c r="AI188" s="70">
        <f t="shared" si="16"/>
        <v>183.77940000000001</v>
      </c>
      <c r="AJ188" s="67">
        <v>2</v>
      </c>
      <c r="AK188" s="67">
        <v>66</v>
      </c>
      <c r="AL188" s="73">
        <v>44033</v>
      </c>
      <c r="AN188" s="20">
        <v>0.23111715900705901</v>
      </c>
      <c r="AO188" s="20">
        <v>1.0926809444219701</v>
      </c>
    </row>
    <row r="189" spans="1:41" x14ac:dyDescent="0.2">
      <c r="A189" s="67" t="s">
        <v>760</v>
      </c>
      <c r="B189" s="67">
        <v>272107597</v>
      </c>
      <c r="C189" s="67">
        <v>2018</v>
      </c>
      <c r="D189" s="67">
        <v>162</v>
      </c>
      <c r="E189" s="67" t="s">
        <v>23</v>
      </c>
      <c r="F189" s="67" t="s">
        <v>354</v>
      </c>
      <c r="G189" s="67">
        <v>7</v>
      </c>
      <c r="H189" s="67" t="s">
        <v>103</v>
      </c>
      <c r="I189" s="67">
        <v>0</v>
      </c>
      <c r="J189" s="67">
        <v>0</v>
      </c>
      <c r="K189" s="67">
        <v>0</v>
      </c>
      <c r="L189" s="67">
        <v>1</v>
      </c>
      <c r="M189" s="67" t="s">
        <v>1343</v>
      </c>
      <c r="N189" s="67" t="s">
        <v>1343</v>
      </c>
      <c r="P189" s="73">
        <v>43891</v>
      </c>
      <c r="R189" s="67">
        <v>32.6</v>
      </c>
      <c r="S189" s="67">
        <v>1.93</v>
      </c>
      <c r="T189" s="67">
        <v>1.96</v>
      </c>
      <c r="AA189" s="67">
        <v>1</v>
      </c>
      <c r="AD189" s="67">
        <f t="shared" si="12"/>
        <v>32.6</v>
      </c>
      <c r="AE189" s="76">
        <v>3.3333333000000001</v>
      </c>
      <c r="AF189" s="74">
        <f t="shared" si="13"/>
        <v>200</v>
      </c>
      <c r="AG189" s="76">
        <f t="shared" si="14"/>
        <v>666.66665999999998</v>
      </c>
      <c r="AH189" s="70">
        <f t="shared" si="15"/>
        <v>20.44989754601227</v>
      </c>
      <c r="AI189" s="70">
        <f t="shared" si="16"/>
        <v>179.55010245398773</v>
      </c>
      <c r="AJ189" s="67">
        <v>2</v>
      </c>
      <c r="AK189" s="67">
        <v>67</v>
      </c>
      <c r="AL189" s="73">
        <v>44033</v>
      </c>
      <c r="AN189" s="20">
        <v>0.366161616178031</v>
      </c>
      <c r="AO189" s="20">
        <v>1.0394534789462799</v>
      </c>
    </row>
    <row r="190" spans="1:41" x14ac:dyDescent="0.2">
      <c r="A190" s="67" t="s">
        <v>761</v>
      </c>
      <c r="B190" s="67">
        <v>272106827</v>
      </c>
      <c r="C190" s="67">
        <v>2018</v>
      </c>
      <c r="D190" s="67">
        <v>162</v>
      </c>
      <c r="E190" s="67" t="s">
        <v>23</v>
      </c>
      <c r="F190" s="67" t="s">
        <v>355</v>
      </c>
      <c r="G190" s="67">
        <v>7</v>
      </c>
      <c r="H190" s="67" t="s">
        <v>43</v>
      </c>
      <c r="I190" s="67">
        <v>0</v>
      </c>
      <c r="J190" s="67">
        <v>0</v>
      </c>
      <c r="K190" s="67">
        <v>0</v>
      </c>
      <c r="L190" s="67">
        <v>1</v>
      </c>
      <c r="M190" s="67" t="s">
        <v>1343</v>
      </c>
      <c r="N190" s="67" t="s">
        <v>1343</v>
      </c>
      <c r="P190" s="73">
        <v>43891</v>
      </c>
      <c r="R190" s="67">
        <v>37.4</v>
      </c>
      <c r="S190" s="67">
        <v>1.94</v>
      </c>
      <c r="T190" s="67">
        <v>2.29</v>
      </c>
      <c r="U190" s="67" t="s">
        <v>1351</v>
      </c>
      <c r="AA190" s="67">
        <v>1</v>
      </c>
      <c r="AD190" s="67">
        <f t="shared" si="12"/>
        <v>37.4</v>
      </c>
      <c r="AE190" s="76">
        <v>3.3333333000000001</v>
      </c>
      <c r="AF190" s="74">
        <f t="shared" si="13"/>
        <v>200</v>
      </c>
      <c r="AG190" s="76">
        <f t="shared" si="14"/>
        <v>666.66665999999998</v>
      </c>
      <c r="AH190" s="70">
        <f t="shared" si="15"/>
        <v>17.825311764705884</v>
      </c>
      <c r="AI190" s="70">
        <f t="shared" si="16"/>
        <v>182.17468823529413</v>
      </c>
      <c r="AJ190" s="67">
        <v>2</v>
      </c>
      <c r="AK190" s="67">
        <v>68</v>
      </c>
      <c r="AL190" s="73">
        <v>44033</v>
      </c>
      <c r="AN190" s="20">
        <v>0.285954366369503</v>
      </c>
      <c r="AO190" s="20">
        <v>1.04903076898783</v>
      </c>
    </row>
    <row r="191" spans="1:41" x14ac:dyDescent="0.2">
      <c r="A191" s="67" t="s">
        <v>762</v>
      </c>
      <c r="B191" s="67">
        <v>272106828</v>
      </c>
      <c r="C191" s="67">
        <v>2018</v>
      </c>
      <c r="D191" s="67">
        <v>162</v>
      </c>
      <c r="E191" s="67" t="s">
        <v>23</v>
      </c>
      <c r="F191" s="67" t="s">
        <v>356</v>
      </c>
      <c r="G191" s="67">
        <v>7</v>
      </c>
      <c r="H191" s="67" t="s">
        <v>104</v>
      </c>
      <c r="I191" s="67">
        <v>0</v>
      </c>
      <c r="J191" s="67">
        <v>0</v>
      </c>
      <c r="K191" s="67">
        <v>0</v>
      </c>
      <c r="L191" s="67">
        <v>1</v>
      </c>
      <c r="M191" s="67" t="s">
        <v>1342</v>
      </c>
      <c r="N191" s="67" t="s">
        <v>1343</v>
      </c>
      <c r="P191" s="73">
        <v>43891</v>
      </c>
      <c r="R191" s="67">
        <v>17.399999999999999</v>
      </c>
      <c r="S191" s="67">
        <v>1.98</v>
      </c>
      <c r="T191" s="67">
        <v>2.66</v>
      </c>
      <c r="AA191" s="67">
        <v>1</v>
      </c>
      <c r="AD191" s="67">
        <f t="shared" si="12"/>
        <v>17.399999999999999</v>
      </c>
      <c r="AE191" s="76">
        <v>3.3333333000000001</v>
      </c>
      <c r="AF191" s="74">
        <f t="shared" si="13"/>
        <v>100</v>
      </c>
      <c r="AG191" s="76">
        <f t="shared" si="14"/>
        <v>333.33332999999999</v>
      </c>
      <c r="AH191" s="70">
        <f t="shared" si="15"/>
        <v>19.157087931034482</v>
      </c>
      <c r="AI191" s="70">
        <f t="shared" si="16"/>
        <v>80.842912068965518</v>
      </c>
      <c r="AJ191" s="67">
        <v>2</v>
      </c>
      <c r="AK191" s="67">
        <v>69</v>
      </c>
      <c r="AL191" s="73">
        <v>44033</v>
      </c>
      <c r="AN191" s="20">
        <v>0.241184346386809</v>
      </c>
      <c r="AO191" s="20">
        <v>1.0631784786824301</v>
      </c>
    </row>
    <row r="192" spans="1:41" x14ac:dyDescent="0.2">
      <c r="A192" s="67" t="s">
        <v>763</v>
      </c>
      <c r="B192" s="67">
        <v>272106829</v>
      </c>
      <c r="C192" s="67">
        <v>2018</v>
      </c>
      <c r="D192" s="67">
        <v>162</v>
      </c>
      <c r="E192" s="67" t="s">
        <v>23</v>
      </c>
      <c r="F192" s="67" t="s">
        <v>357</v>
      </c>
      <c r="G192" s="67">
        <v>7</v>
      </c>
      <c r="H192" s="67" t="s">
        <v>44</v>
      </c>
      <c r="I192" s="67">
        <v>0</v>
      </c>
      <c r="J192" s="67">
        <v>0</v>
      </c>
      <c r="K192" s="67">
        <v>0</v>
      </c>
      <c r="L192" s="67">
        <v>1</v>
      </c>
      <c r="M192" s="67" t="s">
        <v>1342</v>
      </c>
      <c r="N192" s="67" t="s">
        <v>1343</v>
      </c>
      <c r="P192" s="73">
        <v>43891</v>
      </c>
      <c r="R192" s="67">
        <v>30</v>
      </c>
      <c r="S192" s="67">
        <v>2.0699999999999998</v>
      </c>
      <c r="T192" s="67">
        <v>2.83</v>
      </c>
      <c r="AA192" s="67">
        <v>1</v>
      </c>
      <c r="AD192" s="67">
        <f t="shared" si="12"/>
        <v>30</v>
      </c>
      <c r="AE192" s="76">
        <v>3.3333333000000001</v>
      </c>
      <c r="AF192" s="74">
        <f t="shared" si="13"/>
        <v>200</v>
      </c>
      <c r="AG192" s="76">
        <f t="shared" si="14"/>
        <v>666.66665999999998</v>
      </c>
      <c r="AH192" s="70">
        <f t="shared" si="15"/>
        <v>22.222221999999999</v>
      </c>
      <c r="AI192" s="70">
        <f t="shared" si="16"/>
        <v>177.77777800000001</v>
      </c>
      <c r="AJ192" s="67">
        <v>2</v>
      </c>
      <c r="AK192" s="67">
        <v>70</v>
      </c>
      <c r="AL192" s="73">
        <v>44033</v>
      </c>
      <c r="AN192" s="20">
        <v>0.25231142323818301</v>
      </c>
      <c r="AO192" s="20">
        <v>1.0738282415490601</v>
      </c>
    </row>
    <row r="193" spans="1:41" x14ac:dyDescent="0.2">
      <c r="A193" s="67" t="s">
        <v>764</v>
      </c>
      <c r="B193" s="67">
        <v>272106830</v>
      </c>
      <c r="C193" s="67">
        <v>2018</v>
      </c>
      <c r="D193" s="67">
        <v>162</v>
      </c>
      <c r="E193" s="67" t="s">
        <v>23</v>
      </c>
      <c r="F193" s="67" t="s">
        <v>358</v>
      </c>
      <c r="G193" s="67">
        <v>7</v>
      </c>
      <c r="H193" s="67" t="s">
        <v>93</v>
      </c>
      <c r="I193" s="67">
        <v>0</v>
      </c>
      <c r="J193" s="67">
        <v>0</v>
      </c>
      <c r="K193" s="67">
        <v>0</v>
      </c>
      <c r="L193" s="67">
        <v>1</v>
      </c>
      <c r="M193" s="67" t="s">
        <v>1342</v>
      </c>
      <c r="N193" s="67" t="s">
        <v>1343</v>
      </c>
      <c r="P193" s="73">
        <v>43891</v>
      </c>
      <c r="R193" s="67">
        <v>16.8</v>
      </c>
      <c r="S193" s="67">
        <v>2.0099999999999998</v>
      </c>
      <c r="T193" s="67">
        <v>2.9</v>
      </c>
      <c r="AA193" s="67">
        <v>1</v>
      </c>
      <c r="AD193" s="67">
        <f t="shared" si="12"/>
        <v>16.8</v>
      </c>
      <c r="AE193" s="76">
        <v>3.3333333000000001</v>
      </c>
      <c r="AF193" s="74">
        <f t="shared" si="13"/>
        <v>100</v>
      </c>
      <c r="AG193" s="76">
        <f t="shared" si="14"/>
        <v>333.33332999999999</v>
      </c>
      <c r="AH193" s="70">
        <f t="shared" si="15"/>
        <v>19.841269642857142</v>
      </c>
      <c r="AI193" s="70">
        <f t="shared" si="16"/>
        <v>80.158730357142858</v>
      </c>
      <c r="AJ193" s="67">
        <v>2</v>
      </c>
      <c r="AK193" s="67">
        <v>71</v>
      </c>
      <c r="AL193" s="73">
        <v>44033</v>
      </c>
      <c r="AN193" s="20">
        <v>0.249759269858497</v>
      </c>
      <c r="AO193" s="20">
        <v>1.0817782053232201</v>
      </c>
    </row>
    <row r="194" spans="1:41" x14ac:dyDescent="0.2">
      <c r="A194" s="67" t="s">
        <v>765</v>
      </c>
      <c r="B194" s="67">
        <v>272106831</v>
      </c>
      <c r="C194" s="67">
        <v>2018</v>
      </c>
      <c r="D194" s="67">
        <v>162</v>
      </c>
      <c r="E194" s="67" t="s">
        <v>23</v>
      </c>
      <c r="F194" s="67" t="s">
        <v>359</v>
      </c>
      <c r="G194" s="67">
        <v>7</v>
      </c>
      <c r="H194" s="67" t="s">
        <v>105</v>
      </c>
      <c r="I194" s="67">
        <v>0</v>
      </c>
      <c r="J194" s="67">
        <v>0</v>
      </c>
      <c r="K194" s="67">
        <v>0</v>
      </c>
      <c r="L194" s="67">
        <v>1</v>
      </c>
      <c r="M194" s="67" t="s">
        <v>1342</v>
      </c>
      <c r="N194" s="67" t="s">
        <v>1343</v>
      </c>
      <c r="P194" s="73">
        <v>43891</v>
      </c>
      <c r="R194" s="67">
        <v>6.9</v>
      </c>
      <c r="S194" s="67">
        <v>2.35</v>
      </c>
      <c r="T194" s="67">
        <v>2.14</v>
      </c>
      <c r="U194" s="67" t="s">
        <v>1351</v>
      </c>
      <c r="W194" s="69">
        <v>43905</v>
      </c>
      <c r="X194" s="67">
        <v>21.3</v>
      </c>
      <c r="Y194" s="67">
        <v>1.84</v>
      </c>
      <c r="Z194" s="67">
        <v>1.1599999999999999</v>
      </c>
      <c r="AA194" s="67">
        <v>2</v>
      </c>
      <c r="AB194" s="67" t="b">
        <f>R194&gt;X194</f>
        <v>0</v>
      </c>
      <c r="AC194" s="67" t="b">
        <f>T194&gt;Z194</f>
        <v>1</v>
      </c>
      <c r="AD194" s="67">
        <f t="shared" ref="AD194:AD257" si="19">IF(AA194=1, R194,X194)</f>
        <v>21.3</v>
      </c>
      <c r="AE194" s="76">
        <v>3.3333333000000001</v>
      </c>
      <c r="AF194" s="74">
        <f t="shared" ref="AF194:AF257" si="20">IF(AD194&lt;25, 100, IF(AD194&lt;75, 200, IF(AD194&gt;150, 1000, 500)))</f>
        <v>100</v>
      </c>
      <c r="AG194" s="76">
        <f t="shared" ref="AG194:AG257" si="21">AF194*AE194</f>
        <v>333.33332999999999</v>
      </c>
      <c r="AH194" s="70">
        <f t="shared" ref="AH194:AH257" si="22">AG194/AD194</f>
        <v>15.649452112676055</v>
      </c>
      <c r="AI194" s="70">
        <f t="shared" ref="AI194:AI257" si="23">AF194-AH194</f>
        <v>84.350547887323941</v>
      </c>
      <c r="AJ194" s="67">
        <v>2</v>
      </c>
      <c r="AK194" s="67">
        <v>72</v>
      </c>
      <c r="AL194" s="73">
        <v>44033</v>
      </c>
      <c r="AN194" s="20">
        <v>0.194523462247674</v>
      </c>
      <c r="AO194" s="20">
        <v>1.2446966601231799</v>
      </c>
    </row>
    <row r="195" spans="1:41" x14ac:dyDescent="0.2">
      <c r="A195" s="67" t="s">
        <v>766</v>
      </c>
      <c r="B195" s="67">
        <v>272107435</v>
      </c>
      <c r="C195" s="67">
        <v>2018</v>
      </c>
      <c r="D195" s="67">
        <v>163</v>
      </c>
      <c r="E195" s="67" t="s">
        <v>23</v>
      </c>
      <c r="F195" s="67" t="s">
        <v>360</v>
      </c>
      <c r="G195" s="67">
        <v>7</v>
      </c>
      <c r="H195" s="67" t="s">
        <v>45</v>
      </c>
      <c r="I195" s="67">
        <v>0</v>
      </c>
      <c r="J195" s="67">
        <v>0</v>
      </c>
      <c r="K195" s="67">
        <v>0</v>
      </c>
      <c r="L195" s="67">
        <v>1</v>
      </c>
      <c r="M195" s="67" t="s">
        <v>1343</v>
      </c>
      <c r="N195" s="67" t="s">
        <v>1343</v>
      </c>
      <c r="P195" s="73">
        <v>43891</v>
      </c>
      <c r="R195" s="67">
        <v>14.5</v>
      </c>
      <c r="S195" s="67">
        <v>2.2799999999999998</v>
      </c>
      <c r="T195" s="67">
        <v>3.66</v>
      </c>
      <c r="AA195" s="67">
        <v>1</v>
      </c>
      <c r="AD195" s="67">
        <f t="shared" si="19"/>
        <v>14.5</v>
      </c>
      <c r="AE195" s="76">
        <v>3.3333333000000001</v>
      </c>
      <c r="AF195" s="74">
        <f t="shared" si="20"/>
        <v>100</v>
      </c>
      <c r="AG195" s="76">
        <f t="shared" si="21"/>
        <v>333.33332999999999</v>
      </c>
      <c r="AH195" s="70">
        <f t="shared" si="22"/>
        <v>22.988505517241379</v>
      </c>
      <c r="AI195" s="70">
        <f t="shared" si="23"/>
        <v>77.011494482758621</v>
      </c>
      <c r="AJ195" s="67">
        <v>2</v>
      </c>
      <c r="AK195" s="67">
        <v>73</v>
      </c>
      <c r="AL195" s="73">
        <v>44033</v>
      </c>
      <c r="AN195" s="20">
        <v>0.202227750735992</v>
      </c>
      <c r="AO195" s="20">
        <v>1.1941413361982001</v>
      </c>
    </row>
    <row r="196" spans="1:41" x14ac:dyDescent="0.2">
      <c r="A196" s="67" t="s">
        <v>767</v>
      </c>
      <c r="B196" s="67">
        <v>272107436</v>
      </c>
      <c r="C196" s="67">
        <v>2018</v>
      </c>
      <c r="D196" s="67">
        <v>163</v>
      </c>
      <c r="E196" s="67" t="s">
        <v>23</v>
      </c>
      <c r="F196" s="67" t="s">
        <v>361</v>
      </c>
      <c r="G196" s="67">
        <v>7</v>
      </c>
      <c r="H196" s="67" t="s">
        <v>94</v>
      </c>
      <c r="I196" s="67">
        <v>0</v>
      </c>
      <c r="J196" s="67">
        <v>0</v>
      </c>
      <c r="K196" s="67">
        <v>0</v>
      </c>
      <c r="L196" s="67">
        <v>1</v>
      </c>
      <c r="M196" s="67" t="s">
        <v>1343</v>
      </c>
      <c r="N196" s="67" t="s">
        <v>1343</v>
      </c>
      <c r="P196" s="73">
        <v>43891</v>
      </c>
      <c r="R196" s="67">
        <v>32.299999999999997</v>
      </c>
      <c r="S196" s="67">
        <v>1.99</v>
      </c>
      <c r="T196" s="67">
        <v>1.56</v>
      </c>
      <c r="AA196" s="67">
        <v>1</v>
      </c>
      <c r="AD196" s="67">
        <f t="shared" si="19"/>
        <v>32.299999999999997</v>
      </c>
      <c r="AE196" s="76">
        <v>3.3333333000000001</v>
      </c>
      <c r="AF196" s="74">
        <f t="shared" si="20"/>
        <v>200</v>
      </c>
      <c r="AG196" s="76">
        <f t="shared" si="21"/>
        <v>666.66665999999998</v>
      </c>
      <c r="AH196" s="70">
        <f t="shared" si="22"/>
        <v>20.6398346749226</v>
      </c>
      <c r="AI196" s="70">
        <f t="shared" si="23"/>
        <v>179.36016532507739</v>
      </c>
      <c r="AJ196" s="67">
        <v>2</v>
      </c>
      <c r="AK196" s="67">
        <v>74</v>
      </c>
      <c r="AL196" s="73">
        <v>44033</v>
      </c>
      <c r="AN196" s="20">
        <v>0.182882778181854</v>
      </c>
      <c r="AO196" s="20">
        <v>1.37596158572899</v>
      </c>
    </row>
    <row r="197" spans="1:41" x14ac:dyDescent="0.2">
      <c r="A197" s="67" t="s">
        <v>768</v>
      </c>
      <c r="B197" s="67">
        <v>272107433</v>
      </c>
      <c r="C197" s="67">
        <v>2018</v>
      </c>
      <c r="D197" s="67">
        <v>163</v>
      </c>
      <c r="E197" s="67" t="s">
        <v>23</v>
      </c>
      <c r="F197" s="67" t="s">
        <v>362</v>
      </c>
      <c r="G197" s="67">
        <v>7</v>
      </c>
      <c r="H197" s="67" t="s">
        <v>106</v>
      </c>
      <c r="I197" s="67">
        <v>0</v>
      </c>
      <c r="J197" s="67">
        <v>0</v>
      </c>
      <c r="K197" s="67">
        <v>0</v>
      </c>
      <c r="L197" s="67">
        <v>1</v>
      </c>
      <c r="M197" s="67" t="s">
        <v>1343</v>
      </c>
      <c r="N197" s="67" t="s">
        <v>1343</v>
      </c>
      <c r="P197" s="73">
        <v>43891</v>
      </c>
      <c r="R197" s="67">
        <v>28.6</v>
      </c>
      <c r="S197" s="67">
        <v>2.12</v>
      </c>
      <c r="T197" s="67">
        <v>1.57</v>
      </c>
      <c r="AA197" s="67">
        <v>1</v>
      </c>
      <c r="AD197" s="67">
        <f t="shared" si="19"/>
        <v>28.6</v>
      </c>
      <c r="AE197" s="76">
        <v>3.3333333000000001</v>
      </c>
      <c r="AF197" s="74">
        <f t="shared" si="20"/>
        <v>200</v>
      </c>
      <c r="AG197" s="76">
        <f t="shared" si="21"/>
        <v>666.66665999999998</v>
      </c>
      <c r="AH197" s="70">
        <f t="shared" si="22"/>
        <v>23.310023076923073</v>
      </c>
      <c r="AI197" s="70">
        <f t="shared" si="23"/>
        <v>176.68997692307693</v>
      </c>
      <c r="AJ197" s="67">
        <v>2</v>
      </c>
      <c r="AK197" s="67">
        <v>75</v>
      </c>
      <c r="AL197" s="73">
        <v>44033</v>
      </c>
      <c r="AN197" s="20">
        <v>0.21341662048108301</v>
      </c>
      <c r="AO197" s="20">
        <v>1.1225769072149101</v>
      </c>
    </row>
    <row r="198" spans="1:41" x14ac:dyDescent="0.2">
      <c r="A198" s="67" t="s">
        <v>769</v>
      </c>
      <c r="B198" s="67">
        <v>272107439</v>
      </c>
      <c r="C198" s="67">
        <v>2018</v>
      </c>
      <c r="D198" s="67">
        <v>163</v>
      </c>
      <c r="E198" s="67" t="s">
        <v>23</v>
      </c>
      <c r="F198" s="67" t="s">
        <v>363</v>
      </c>
      <c r="G198" s="67">
        <v>7</v>
      </c>
      <c r="H198" s="67" t="s">
        <v>46</v>
      </c>
      <c r="I198" s="67">
        <v>0</v>
      </c>
      <c r="J198" s="67">
        <v>0</v>
      </c>
      <c r="K198" s="67">
        <v>0</v>
      </c>
      <c r="L198" s="67">
        <v>1</v>
      </c>
      <c r="M198" s="67" t="s">
        <v>1343</v>
      </c>
      <c r="N198" s="67" t="s">
        <v>1343</v>
      </c>
      <c r="P198" s="73">
        <v>43891</v>
      </c>
      <c r="R198" s="67">
        <v>25.9</v>
      </c>
      <c r="S198" s="67">
        <v>2.29</v>
      </c>
      <c r="T198" s="67">
        <v>1.66</v>
      </c>
      <c r="AA198" s="67">
        <v>1</v>
      </c>
      <c r="AD198" s="67">
        <f t="shared" si="19"/>
        <v>25.9</v>
      </c>
      <c r="AE198" s="76">
        <v>3.3333333000000001</v>
      </c>
      <c r="AF198" s="74">
        <f t="shared" si="20"/>
        <v>200</v>
      </c>
      <c r="AG198" s="76">
        <f t="shared" si="21"/>
        <v>666.66665999999998</v>
      </c>
      <c r="AH198" s="70">
        <f t="shared" si="22"/>
        <v>25.740025482625484</v>
      </c>
      <c r="AI198" s="70">
        <f t="shared" si="23"/>
        <v>174.25997451737453</v>
      </c>
      <c r="AJ198" s="67">
        <v>2</v>
      </c>
      <c r="AK198" s="67">
        <v>76</v>
      </c>
      <c r="AL198" s="73">
        <v>44033</v>
      </c>
      <c r="AN198" s="20">
        <v>0.31090258992818598</v>
      </c>
      <c r="AO198" s="20">
        <v>1.2003235950042099</v>
      </c>
    </row>
    <row r="199" spans="1:41" x14ac:dyDescent="0.2">
      <c r="A199" s="67" t="s">
        <v>770</v>
      </c>
      <c r="B199" s="67">
        <v>272107437</v>
      </c>
      <c r="C199" s="67">
        <v>2018</v>
      </c>
      <c r="D199" s="67">
        <v>163</v>
      </c>
      <c r="E199" s="67" t="s">
        <v>23</v>
      </c>
      <c r="F199" s="67" t="s">
        <v>364</v>
      </c>
      <c r="G199" s="67">
        <v>7</v>
      </c>
      <c r="H199" s="67" t="s">
        <v>47</v>
      </c>
      <c r="I199" s="67">
        <v>0</v>
      </c>
      <c r="J199" s="67">
        <v>0</v>
      </c>
      <c r="K199" s="67">
        <v>0</v>
      </c>
      <c r="L199" s="67">
        <v>1</v>
      </c>
      <c r="M199" s="67" t="s">
        <v>1343</v>
      </c>
      <c r="N199" s="67" t="s">
        <v>1343</v>
      </c>
      <c r="P199" s="73">
        <v>43891</v>
      </c>
      <c r="R199" s="67">
        <v>39.700000000000003</v>
      </c>
      <c r="S199" s="67">
        <v>1.86</v>
      </c>
      <c r="T199" s="67">
        <v>2.1800000000000002</v>
      </c>
      <c r="AA199" s="67">
        <v>1</v>
      </c>
      <c r="AD199" s="67">
        <f t="shared" si="19"/>
        <v>39.700000000000003</v>
      </c>
      <c r="AE199" s="76">
        <v>3.3333333000000001</v>
      </c>
      <c r="AF199" s="74">
        <f t="shared" si="20"/>
        <v>200</v>
      </c>
      <c r="AG199" s="76">
        <f t="shared" si="21"/>
        <v>666.66665999999998</v>
      </c>
      <c r="AH199" s="70">
        <f t="shared" si="22"/>
        <v>16.792611083123425</v>
      </c>
      <c r="AI199" s="70">
        <f t="shared" si="23"/>
        <v>183.20738891687657</v>
      </c>
      <c r="AJ199" s="67">
        <v>2</v>
      </c>
      <c r="AK199" s="67">
        <v>77</v>
      </c>
      <c r="AL199" s="73">
        <v>44033</v>
      </c>
      <c r="AN199" s="20">
        <v>0.150769906271954</v>
      </c>
      <c r="AO199" s="20">
        <v>1.12410050368396</v>
      </c>
    </row>
    <row r="200" spans="1:41" x14ac:dyDescent="0.2">
      <c r="A200" s="67" t="s">
        <v>771</v>
      </c>
      <c r="B200" s="67">
        <v>272107430</v>
      </c>
      <c r="C200" s="67">
        <v>2018</v>
      </c>
      <c r="D200" s="67">
        <v>163</v>
      </c>
      <c r="E200" s="67" t="s">
        <v>23</v>
      </c>
      <c r="F200" s="67" t="s">
        <v>365</v>
      </c>
      <c r="G200" s="67">
        <v>7</v>
      </c>
      <c r="H200" s="67" t="s">
        <v>48</v>
      </c>
      <c r="I200" s="67">
        <v>0</v>
      </c>
      <c r="J200" s="67">
        <v>0</v>
      </c>
      <c r="K200" s="67">
        <v>0</v>
      </c>
      <c r="L200" s="67">
        <v>1</v>
      </c>
      <c r="M200" s="67" t="s">
        <v>1343</v>
      </c>
      <c r="N200" s="67" t="s">
        <v>1343</v>
      </c>
      <c r="P200" s="73">
        <v>43891</v>
      </c>
      <c r="R200" s="67">
        <v>7.7</v>
      </c>
      <c r="S200" s="67">
        <v>2.39</v>
      </c>
      <c r="T200" s="67">
        <v>4.51</v>
      </c>
      <c r="W200" s="69">
        <v>43905</v>
      </c>
      <c r="X200" s="67">
        <v>16.600000000000001</v>
      </c>
      <c r="Y200" s="67">
        <v>1.76</v>
      </c>
      <c r="Z200" s="67">
        <v>0.99</v>
      </c>
      <c r="AA200" s="67">
        <v>2</v>
      </c>
      <c r="AB200" s="67" t="b">
        <f>R200&gt;X200</f>
        <v>0</v>
      </c>
      <c r="AC200" s="67" t="b">
        <f>T200&gt;Z200</f>
        <v>1</v>
      </c>
      <c r="AD200" s="67">
        <f t="shared" si="19"/>
        <v>16.600000000000001</v>
      </c>
      <c r="AE200" s="76">
        <v>3.3333333000000001</v>
      </c>
      <c r="AF200" s="74">
        <f t="shared" si="20"/>
        <v>100</v>
      </c>
      <c r="AG200" s="76">
        <f t="shared" si="21"/>
        <v>333.33332999999999</v>
      </c>
      <c r="AH200" s="70">
        <f t="shared" si="22"/>
        <v>20.080321084337346</v>
      </c>
      <c r="AI200" s="70">
        <f t="shared" si="23"/>
        <v>79.919678915662658</v>
      </c>
      <c r="AJ200" s="67">
        <v>2</v>
      </c>
      <c r="AK200" s="67">
        <v>78</v>
      </c>
      <c r="AL200" s="73">
        <v>44033</v>
      </c>
      <c r="AN200" s="20">
        <v>0.49105155000348899</v>
      </c>
      <c r="AO200" s="20">
        <v>1.1058859621239601</v>
      </c>
    </row>
    <row r="201" spans="1:41" x14ac:dyDescent="0.2">
      <c r="A201" s="67" t="s">
        <v>772</v>
      </c>
      <c r="B201" s="67">
        <v>272107432</v>
      </c>
      <c r="C201" s="67">
        <v>2018</v>
      </c>
      <c r="D201" s="67">
        <v>163</v>
      </c>
      <c r="E201" s="67" t="s">
        <v>23</v>
      </c>
      <c r="F201" s="67" t="s">
        <v>366</v>
      </c>
      <c r="G201" s="67">
        <v>7</v>
      </c>
      <c r="H201" s="67" t="s">
        <v>49</v>
      </c>
      <c r="I201" s="67">
        <v>0</v>
      </c>
      <c r="J201" s="67">
        <v>0</v>
      </c>
      <c r="K201" s="67">
        <v>0</v>
      </c>
      <c r="L201" s="67">
        <v>1</v>
      </c>
      <c r="M201" s="67" t="s">
        <v>1342</v>
      </c>
      <c r="N201" s="67" t="s">
        <v>1343</v>
      </c>
      <c r="P201" s="73">
        <v>43891</v>
      </c>
      <c r="R201" s="67">
        <v>26.2</v>
      </c>
      <c r="S201" s="67">
        <v>2.1</v>
      </c>
      <c r="T201" s="67">
        <v>2.5499999999999998</v>
      </c>
      <c r="AA201" s="67">
        <v>1</v>
      </c>
      <c r="AD201" s="67">
        <f t="shared" si="19"/>
        <v>26.2</v>
      </c>
      <c r="AE201" s="76">
        <v>3.3333333000000001</v>
      </c>
      <c r="AF201" s="74">
        <f t="shared" si="20"/>
        <v>200</v>
      </c>
      <c r="AG201" s="76">
        <f t="shared" si="21"/>
        <v>666.66665999999998</v>
      </c>
      <c r="AH201" s="70">
        <f t="shared" si="22"/>
        <v>25.445292366412215</v>
      </c>
      <c r="AI201" s="70">
        <f t="shared" si="23"/>
        <v>174.55470763358778</v>
      </c>
      <c r="AJ201" s="67">
        <v>2</v>
      </c>
      <c r="AK201" s="67">
        <v>79</v>
      </c>
      <c r="AL201" s="73">
        <v>44033</v>
      </c>
      <c r="AN201" s="20">
        <v>0.27766934193071302</v>
      </c>
      <c r="AO201" s="20">
        <v>1.1102080961349201</v>
      </c>
    </row>
    <row r="202" spans="1:41" x14ac:dyDescent="0.2">
      <c r="A202" s="67" t="s">
        <v>773</v>
      </c>
      <c r="B202" s="67">
        <v>272107431</v>
      </c>
      <c r="C202" s="67">
        <v>2018</v>
      </c>
      <c r="D202" s="67">
        <v>163</v>
      </c>
      <c r="E202" s="67" t="s">
        <v>23</v>
      </c>
      <c r="F202" s="67" t="s">
        <v>367</v>
      </c>
      <c r="G202" s="67">
        <v>7</v>
      </c>
      <c r="H202" s="67" t="s">
        <v>50</v>
      </c>
      <c r="I202" s="67">
        <v>0</v>
      </c>
      <c r="J202" s="67">
        <v>0</v>
      </c>
      <c r="K202" s="67">
        <v>0</v>
      </c>
      <c r="L202" s="67">
        <v>1</v>
      </c>
      <c r="M202" s="67" t="s">
        <v>1342</v>
      </c>
      <c r="N202" s="67" t="s">
        <v>1343</v>
      </c>
      <c r="P202" s="73">
        <v>43891</v>
      </c>
      <c r="R202" s="67">
        <v>11.9</v>
      </c>
      <c r="S202" s="67">
        <v>2.5499999999999998</v>
      </c>
      <c r="T202" s="67">
        <v>2.79</v>
      </c>
      <c r="AA202" s="67">
        <v>1</v>
      </c>
      <c r="AD202" s="67">
        <f t="shared" si="19"/>
        <v>11.9</v>
      </c>
      <c r="AE202" s="76">
        <v>3.3333333000000001</v>
      </c>
      <c r="AF202" s="74">
        <f t="shared" si="20"/>
        <v>100</v>
      </c>
      <c r="AG202" s="76">
        <f t="shared" si="21"/>
        <v>333.33332999999999</v>
      </c>
      <c r="AH202" s="70">
        <f t="shared" si="22"/>
        <v>28.01120420168067</v>
      </c>
      <c r="AI202" s="70">
        <f t="shared" si="23"/>
        <v>71.98879579831933</v>
      </c>
      <c r="AJ202" s="67">
        <v>2</v>
      </c>
      <c r="AK202" s="67">
        <v>80</v>
      </c>
      <c r="AL202" s="73">
        <v>44033</v>
      </c>
      <c r="AN202" s="20">
        <v>0.29325900614436501</v>
      </c>
      <c r="AO202" s="20">
        <v>1.0517874900387001</v>
      </c>
    </row>
    <row r="203" spans="1:41" x14ac:dyDescent="0.2">
      <c r="A203" s="67" t="s">
        <v>774</v>
      </c>
      <c r="B203" s="67">
        <v>272107428</v>
      </c>
      <c r="C203" s="67">
        <v>2018</v>
      </c>
      <c r="D203" s="67">
        <v>163</v>
      </c>
      <c r="E203" s="67" t="s">
        <v>23</v>
      </c>
      <c r="F203" s="67" t="s">
        <v>368</v>
      </c>
      <c r="G203" s="67">
        <v>7</v>
      </c>
      <c r="H203" s="67" t="s">
        <v>51</v>
      </c>
      <c r="I203" s="67">
        <v>0</v>
      </c>
      <c r="J203" s="67">
        <v>0</v>
      </c>
      <c r="K203" s="67">
        <v>0</v>
      </c>
      <c r="L203" s="67">
        <v>1</v>
      </c>
      <c r="M203" s="67" t="s">
        <v>1342</v>
      </c>
      <c r="N203" s="67" t="s">
        <v>1343</v>
      </c>
      <c r="P203" s="73">
        <v>43891</v>
      </c>
      <c r="R203" s="67">
        <v>18</v>
      </c>
      <c r="S203" s="67">
        <v>2.0499999999999998</v>
      </c>
      <c r="T203" s="67">
        <v>1.9</v>
      </c>
      <c r="AA203" s="67">
        <v>1</v>
      </c>
      <c r="AD203" s="67">
        <f t="shared" si="19"/>
        <v>18</v>
      </c>
      <c r="AE203" s="76">
        <v>3.3333333000000001</v>
      </c>
      <c r="AF203" s="74">
        <f t="shared" si="20"/>
        <v>100</v>
      </c>
      <c r="AG203" s="76">
        <f t="shared" si="21"/>
        <v>333.33332999999999</v>
      </c>
      <c r="AH203" s="70">
        <f t="shared" si="22"/>
        <v>18.518518333333333</v>
      </c>
      <c r="AI203" s="70">
        <f t="shared" si="23"/>
        <v>81.481481666666667</v>
      </c>
      <c r="AJ203" s="67">
        <v>2</v>
      </c>
      <c r="AK203" s="67">
        <v>81</v>
      </c>
      <c r="AL203" s="73">
        <v>44033</v>
      </c>
      <c r="AN203" s="20">
        <v>0.297856283656732</v>
      </c>
      <c r="AO203" s="20">
        <v>1.07967665498955</v>
      </c>
    </row>
    <row r="204" spans="1:41" x14ac:dyDescent="0.2">
      <c r="A204" s="67" t="s">
        <v>775</v>
      </c>
      <c r="B204" s="67">
        <v>272107429</v>
      </c>
      <c r="C204" s="67">
        <v>2018</v>
      </c>
      <c r="D204" s="67">
        <v>163</v>
      </c>
      <c r="E204" s="67" t="s">
        <v>23</v>
      </c>
      <c r="F204" s="67" t="s">
        <v>369</v>
      </c>
      <c r="G204" s="67">
        <v>7</v>
      </c>
      <c r="H204" s="67" t="s">
        <v>52</v>
      </c>
      <c r="I204" s="67">
        <v>0</v>
      </c>
      <c r="J204" s="67">
        <v>0</v>
      </c>
      <c r="K204" s="67">
        <v>0</v>
      </c>
      <c r="L204" s="67">
        <v>1</v>
      </c>
      <c r="M204" s="67" t="s">
        <v>1342</v>
      </c>
      <c r="N204" s="67" t="s">
        <v>1343</v>
      </c>
      <c r="P204" s="73">
        <v>43891</v>
      </c>
      <c r="R204" s="67">
        <v>21.3</v>
      </c>
      <c r="S204" s="67">
        <v>2.36</v>
      </c>
      <c r="T204" s="67">
        <v>2.73</v>
      </c>
      <c r="AA204" s="67">
        <v>1</v>
      </c>
      <c r="AD204" s="67">
        <f t="shared" si="19"/>
        <v>21.3</v>
      </c>
      <c r="AE204" s="76">
        <v>3.3333333000000001</v>
      </c>
      <c r="AF204" s="74">
        <f t="shared" si="20"/>
        <v>100</v>
      </c>
      <c r="AG204" s="76">
        <f t="shared" si="21"/>
        <v>333.33332999999999</v>
      </c>
      <c r="AH204" s="70">
        <f t="shared" si="22"/>
        <v>15.649452112676055</v>
      </c>
      <c r="AI204" s="70">
        <f t="shared" si="23"/>
        <v>84.350547887323941</v>
      </c>
      <c r="AJ204" s="67">
        <v>2</v>
      </c>
      <c r="AK204" s="67">
        <v>82</v>
      </c>
      <c r="AL204" s="73">
        <v>44033</v>
      </c>
      <c r="AN204" s="20">
        <v>0.205658648865188</v>
      </c>
      <c r="AO204" s="20">
        <v>1.2168931241848</v>
      </c>
    </row>
    <row r="205" spans="1:41" x14ac:dyDescent="0.2">
      <c r="A205" s="67" t="s">
        <v>776</v>
      </c>
      <c r="B205" s="67">
        <v>272107440</v>
      </c>
      <c r="C205" s="67">
        <v>2018</v>
      </c>
      <c r="D205" s="67">
        <v>163</v>
      </c>
      <c r="E205" s="67" t="s">
        <v>23</v>
      </c>
      <c r="F205" s="67" t="s">
        <v>370</v>
      </c>
      <c r="G205" s="67">
        <v>7</v>
      </c>
      <c r="H205" s="67" t="s">
        <v>53</v>
      </c>
      <c r="I205" s="67">
        <v>0</v>
      </c>
      <c r="J205" s="67">
        <v>0</v>
      </c>
      <c r="K205" s="67">
        <v>0</v>
      </c>
      <c r="L205" s="67">
        <v>1</v>
      </c>
      <c r="M205" s="67" t="s">
        <v>1342</v>
      </c>
      <c r="N205" s="67" t="s">
        <v>1343</v>
      </c>
      <c r="P205" s="73">
        <v>43891</v>
      </c>
      <c r="R205" s="67">
        <v>19.600000000000001</v>
      </c>
      <c r="S205" s="67">
        <v>2.1800000000000002</v>
      </c>
      <c r="T205" s="67">
        <v>2.77</v>
      </c>
      <c r="AA205" s="67">
        <v>1</v>
      </c>
      <c r="AD205" s="67">
        <f t="shared" si="19"/>
        <v>19.600000000000001</v>
      </c>
      <c r="AE205" s="76">
        <v>3.3333333000000001</v>
      </c>
      <c r="AF205" s="74">
        <f t="shared" si="20"/>
        <v>100</v>
      </c>
      <c r="AG205" s="76">
        <f t="shared" si="21"/>
        <v>333.33332999999999</v>
      </c>
      <c r="AH205" s="70">
        <f t="shared" si="22"/>
        <v>17.006802551020407</v>
      </c>
      <c r="AI205" s="70">
        <f t="shared" si="23"/>
        <v>82.9931974489796</v>
      </c>
      <c r="AJ205" s="67">
        <v>2</v>
      </c>
      <c r="AK205" s="67">
        <v>83</v>
      </c>
      <c r="AL205" s="73">
        <v>44033</v>
      </c>
      <c r="AN205" s="20">
        <v>0.23719439928636399</v>
      </c>
      <c r="AO205" s="20">
        <v>1.1784855223398101</v>
      </c>
    </row>
    <row r="206" spans="1:41" x14ac:dyDescent="0.2">
      <c r="A206" s="67" t="s">
        <v>777</v>
      </c>
      <c r="B206" s="67">
        <v>272107442</v>
      </c>
      <c r="C206" s="67">
        <v>2018</v>
      </c>
      <c r="D206" s="67">
        <v>163</v>
      </c>
      <c r="E206" s="67" t="s">
        <v>23</v>
      </c>
      <c r="F206" s="67" t="s">
        <v>371</v>
      </c>
      <c r="G206" s="67">
        <v>7</v>
      </c>
      <c r="H206" s="67" t="s">
        <v>54</v>
      </c>
      <c r="I206" s="67">
        <v>0</v>
      </c>
      <c r="J206" s="67">
        <v>0</v>
      </c>
      <c r="K206" s="67">
        <v>0</v>
      </c>
      <c r="L206" s="67">
        <v>1</v>
      </c>
      <c r="M206" s="67" t="s">
        <v>1342</v>
      </c>
      <c r="N206" s="67" t="s">
        <v>1343</v>
      </c>
      <c r="P206" s="73">
        <v>43891</v>
      </c>
      <c r="R206" s="67">
        <v>32</v>
      </c>
      <c r="S206" s="67">
        <v>1.96</v>
      </c>
      <c r="T206" s="67">
        <v>2.23</v>
      </c>
      <c r="U206" s="67" t="s">
        <v>1351</v>
      </c>
      <c r="AA206" s="67">
        <v>1</v>
      </c>
      <c r="AD206" s="67">
        <f t="shared" si="19"/>
        <v>32</v>
      </c>
      <c r="AE206" s="76">
        <v>3.3333333000000001</v>
      </c>
      <c r="AF206" s="74">
        <f t="shared" si="20"/>
        <v>200</v>
      </c>
      <c r="AG206" s="76">
        <f t="shared" si="21"/>
        <v>666.66665999999998</v>
      </c>
      <c r="AH206" s="70">
        <f t="shared" si="22"/>
        <v>20.833333124999999</v>
      </c>
      <c r="AI206" s="70">
        <f t="shared" si="23"/>
        <v>179.166666875</v>
      </c>
      <c r="AJ206" s="67">
        <v>2</v>
      </c>
      <c r="AK206" s="67">
        <v>84</v>
      </c>
      <c r="AL206" s="73">
        <v>44033</v>
      </c>
      <c r="AN206" s="20">
        <v>0.23074305487132599</v>
      </c>
      <c r="AO206" s="20">
        <v>1.0745960961488701</v>
      </c>
    </row>
    <row r="207" spans="1:41" x14ac:dyDescent="0.2">
      <c r="A207" s="67" t="s">
        <v>778</v>
      </c>
      <c r="B207" s="67">
        <v>272107443</v>
      </c>
      <c r="C207" s="67">
        <v>2018</v>
      </c>
      <c r="D207" s="67">
        <v>163</v>
      </c>
      <c r="E207" s="67" t="s">
        <v>23</v>
      </c>
      <c r="F207" s="67" t="s">
        <v>372</v>
      </c>
      <c r="G207" s="67">
        <v>7</v>
      </c>
      <c r="H207" s="67" t="s">
        <v>55</v>
      </c>
      <c r="I207" s="67">
        <v>0</v>
      </c>
      <c r="J207" s="67">
        <v>0</v>
      </c>
      <c r="K207" s="67">
        <v>0</v>
      </c>
      <c r="L207" s="67">
        <v>1</v>
      </c>
      <c r="M207" s="67" t="s">
        <v>1342</v>
      </c>
      <c r="N207" s="67" t="s">
        <v>1343</v>
      </c>
      <c r="P207" s="73">
        <v>43891</v>
      </c>
      <c r="R207" s="67">
        <v>17.100000000000001</v>
      </c>
      <c r="S207" s="67">
        <v>2.08</v>
      </c>
      <c r="T207" s="67">
        <v>2.69</v>
      </c>
      <c r="AA207" s="67">
        <v>1</v>
      </c>
      <c r="AD207" s="67">
        <f t="shared" si="19"/>
        <v>17.100000000000001</v>
      </c>
      <c r="AE207" s="76">
        <v>3.3333333000000001</v>
      </c>
      <c r="AF207" s="74">
        <f t="shared" si="20"/>
        <v>100</v>
      </c>
      <c r="AG207" s="76">
        <f t="shared" si="21"/>
        <v>333.33332999999999</v>
      </c>
      <c r="AH207" s="70">
        <f t="shared" si="22"/>
        <v>19.493177192982454</v>
      </c>
      <c r="AI207" s="70">
        <f t="shared" si="23"/>
        <v>80.506822807017542</v>
      </c>
      <c r="AJ207" s="67">
        <v>2</v>
      </c>
      <c r="AK207" s="67">
        <v>85</v>
      </c>
      <c r="AL207" s="73">
        <v>44033</v>
      </c>
      <c r="AN207" s="20">
        <v>0.19160584808787601</v>
      </c>
      <c r="AO207" s="20">
        <v>1.16442522842812</v>
      </c>
    </row>
    <row r="208" spans="1:41" x14ac:dyDescent="0.2">
      <c r="A208" s="67" t="s">
        <v>779</v>
      </c>
      <c r="B208" s="67">
        <v>272107444</v>
      </c>
      <c r="C208" s="67">
        <v>2018</v>
      </c>
      <c r="D208" s="67">
        <v>163</v>
      </c>
      <c r="E208" s="67" t="s">
        <v>23</v>
      </c>
      <c r="F208" s="67" t="s">
        <v>373</v>
      </c>
      <c r="G208" s="67">
        <v>7</v>
      </c>
      <c r="H208" s="67" t="s">
        <v>56</v>
      </c>
      <c r="I208" s="67">
        <v>0</v>
      </c>
      <c r="J208" s="67">
        <v>0</v>
      </c>
      <c r="K208" s="67">
        <v>0</v>
      </c>
      <c r="L208" s="67">
        <v>1</v>
      </c>
      <c r="M208" s="67" t="s">
        <v>1342</v>
      </c>
      <c r="N208" s="67" t="s">
        <v>1343</v>
      </c>
      <c r="P208" s="73">
        <v>43891</v>
      </c>
      <c r="R208" s="67">
        <v>26.4</v>
      </c>
      <c r="S208" s="67">
        <v>2.2000000000000002</v>
      </c>
      <c r="T208" s="67">
        <v>2.61</v>
      </c>
      <c r="AA208" s="67">
        <v>1</v>
      </c>
      <c r="AD208" s="67">
        <f t="shared" si="19"/>
        <v>26.4</v>
      </c>
      <c r="AE208" s="76">
        <v>3.3333333000000001</v>
      </c>
      <c r="AF208" s="74">
        <f t="shared" si="20"/>
        <v>200</v>
      </c>
      <c r="AG208" s="76">
        <f t="shared" si="21"/>
        <v>666.66665999999998</v>
      </c>
      <c r="AH208" s="70">
        <f t="shared" si="22"/>
        <v>25.252525000000002</v>
      </c>
      <c r="AI208" s="70">
        <f t="shared" si="23"/>
        <v>174.74747500000001</v>
      </c>
      <c r="AJ208" s="67">
        <v>2</v>
      </c>
      <c r="AK208" s="67">
        <v>86</v>
      </c>
      <c r="AL208" s="73">
        <v>44033</v>
      </c>
      <c r="AN208" s="20">
        <v>0.29902771498521802</v>
      </c>
      <c r="AO208" s="20">
        <v>1.13762886635672</v>
      </c>
    </row>
    <row r="209" spans="1:41" x14ac:dyDescent="0.2">
      <c r="A209" s="67" t="s">
        <v>780</v>
      </c>
      <c r="B209" s="67">
        <v>272107448</v>
      </c>
      <c r="C209" s="67">
        <v>2018</v>
      </c>
      <c r="D209" s="67">
        <v>163</v>
      </c>
      <c r="E209" s="67" t="s">
        <v>23</v>
      </c>
      <c r="F209" s="67" t="s">
        <v>374</v>
      </c>
      <c r="G209" s="67">
        <v>7</v>
      </c>
      <c r="H209" s="67" t="s">
        <v>57</v>
      </c>
      <c r="I209" s="67">
        <v>0</v>
      </c>
      <c r="J209" s="67">
        <v>0</v>
      </c>
      <c r="K209" s="67">
        <v>0</v>
      </c>
      <c r="L209" s="67">
        <v>1</v>
      </c>
      <c r="M209" s="67" t="s">
        <v>1342</v>
      </c>
      <c r="N209" s="67" t="s">
        <v>1343</v>
      </c>
      <c r="P209" s="73">
        <v>43891</v>
      </c>
      <c r="R209" s="67">
        <v>14.8</v>
      </c>
      <c r="S209" s="67">
        <v>1.94</v>
      </c>
      <c r="T209" s="67">
        <v>2.73</v>
      </c>
      <c r="AA209" s="67">
        <v>1</v>
      </c>
      <c r="AD209" s="67">
        <f t="shared" si="19"/>
        <v>14.8</v>
      </c>
      <c r="AE209" s="76">
        <v>3.3333333000000001</v>
      </c>
      <c r="AF209" s="74">
        <f t="shared" si="20"/>
        <v>100</v>
      </c>
      <c r="AG209" s="76">
        <f t="shared" si="21"/>
        <v>333.33332999999999</v>
      </c>
      <c r="AH209" s="70">
        <f t="shared" si="22"/>
        <v>22.522522297297296</v>
      </c>
      <c r="AI209" s="70">
        <f t="shared" si="23"/>
        <v>77.4774777027027</v>
      </c>
      <c r="AJ209" s="67">
        <v>2</v>
      </c>
      <c r="AK209" s="67">
        <v>87</v>
      </c>
      <c r="AL209" s="73">
        <v>44033</v>
      </c>
      <c r="AN209" s="20">
        <v>0.120926577237757</v>
      </c>
      <c r="AO209" s="20">
        <v>1.1787140025284499</v>
      </c>
    </row>
    <row r="210" spans="1:41" x14ac:dyDescent="0.2">
      <c r="A210" s="67" t="s">
        <v>781</v>
      </c>
      <c r="B210" s="67">
        <v>272107449</v>
      </c>
      <c r="C210" s="67">
        <v>2018</v>
      </c>
      <c r="D210" s="67">
        <v>163</v>
      </c>
      <c r="E210" s="67" t="s">
        <v>23</v>
      </c>
      <c r="F210" s="67" t="s">
        <v>375</v>
      </c>
      <c r="G210" s="67">
        <v>7</v>
      </c>
      <c r="H210" s="67" t="s">
        <v>58</v>
      </c>
      <c r="I210" s="67">
        <v>0</v>
      </c>
      <c r="J210" s="67">
        <v>0</v>
      </c>
      <c r="K210" s="67">
        <v>0</v>
      </c>
      <c r="L210" s="67">
        <v>1</v>
      </c>
      <c r="M210" s="67" t="s">
        <v>1342</v>
      </c>
      <c r="N210" s="67" t="s">
        <v>1343</v>
      </c>
      <c r="P210" s="73">
        <v>43891</v>
      </c>
      <c r="R210" s="67">
        <v>12.8</v>
      </c>
      <c r="S210" s="67">
        <v>2.0699999999999998</v>
      </c>
      <c r="T210" s="67">
        <v>1.97</v>
      </c>
      <c r="U210" s="67" t="s">
        <v>1351</v>
      </c>
      <c r="AA210" s="67">
        <v>1</v>
      </c>
      <c r="AD210" s="67">
        <f t="shared" si="19"/>
        <v>12.8</v>
      </c>
      <c r="AE210" s="76">
        <v>3.3333333000000001</v>
      </c>
      <c r="AF210" s="74">
        <f t="shared" si="20"/>
        <v>100</v>
      </c>
      <c r="AG210" s="76">
        <f t="shared" si="21"/>
        <v>333.33332999999999</v>
      </c>
      <c r="AH210" s="70">
        <f t="shared" si="22"/>
        <v>26.041666406249998</v>
      </c>
      <c r="AI210" s="70">
        <f t="shared" si="23"/>
        <v>73.958333593749998</v>
      </c>
      <c r="AJ210" s="67">
        <v>2</v>
      </c>
      <c r="AK210" s="67">
        <v>88</v>
      </c>
      <c r="AL210" s="73">
        <v>44033</v>
      </c>
      <c r="AN210" s="20">
        <v>0.18408156128046901</v>
      </c>
      <c r="AO210" s="20">
        <v>1.0442238288772301</v>
      </c>
    </row>
    <row r="211" spans="1:41" x14ac:dyDescent="0.2">
      <c r="A211" s="67" t="s">
        <v>782</v>
      </c>
      <c r="B211" s="67">
        <v>272107445</v>
      </c>
      <c r="C211" s="67">
        <v>2018</v>
      </c>
      <c r="D211" s="67">
        <v>163</v>
      </c>
      <c r="E211" s="67" t="s">
        <v>23</v>
      </c>
      <c r="F211" s="67" t="s">
        <v>376</v>
      </c>
      <c r="G211" s="67">
        <v>7</v>
      </c>
      <c r="H211" s="67" t="s">
        <v>59</v>
      </c>
      <c r="I211" s="67">
        <v>0</v>
      </c>
      <c r="J211" s="67">
        <v>0</v>
      </c>
      <c r="K211" s="67">
        <v>0</v>
      </c>
      <c r="L211" s="67">
        <v>1</v>
      </c>
      <c r="M211" s="67" t="s">
        <v>1342</v>
      </c>
      <c r="N211" s="67" t="s">
        <v>1343</v>
      </c>
      <c r="P211" s="73">
        <v>43891</v>
      </c>
      <c r="R211" s="67">
        <v>27.4</v>
      </c>
      <c r="S211" s="67">
        <v>1.96</v>
      </c>
      <c r="T211" s="67">
        <v>1.64</v>
      </c>
      <c r="AA211" s="67">
        <v>1</v>
      </c>
      <c r="AD211" s="67">
        <f t="shared" si="19"/>
        <v>27.4</v>
      </c>
      <c r="AE211" s="76">
        <v>3.3333333000000001</v>
      </c>
      <c r="AF211" s="74">
        <f t="shared" si="20"/>
        <v>200</v>
      </c>
      <c r="AG211" s="76">
        <f t="shared" si="21"/>
        <v>666.66665999999998</v>
      </c>
      <c r="AH211" s="70">
        <f t="shared" si="22"/>
        <v>24.3309</v>
      </c>
      <c r="AI211" s="70">
        <f t="shared" si="23"/>
        <v>175.66910000000001</v>
      </c>
      <c r="AJ211" s="67">
        <v>2</v>
      </c>
      <c r="AK211" s="67">
        <v>89</v>
      </c>
      <c r="AL211" s="73">
        <v>44033</v>
      </c>
      <c r="AN211" s="20">
        <v>0.16440663402970901</v>
      </c>
      <c r="AO211" s="20">
        <v>1.1250155107994799</v>
      </c>
    </row>
    <row r="212" spans="1:41" x14ac:dyDescent="0.2">
      <c r="A212" s="67" t="s">
        <v>783</v>
      </c>
      <c r="B212" s="67">
        <v>272107446</v>
      </c>
      <c r="C212" s="67">
        <v>2018</v>
      </c>
      <c r="D212" s="67">
        <v>163</v>
      </c>
      <c r="E212" s="67" t="s">
        <v>23</v>
      </c>
      <c r="F212" s="67" t="s">
        <v>377</v>
      </c>
      <c r="G212" s="67">
        <v>7</v>
      </c>
      <c r="H212" s="67" t="s">
        <v>60</v>
      </c>
      <c r="I212" s="67">
        <v>0</v>
      </c>
      <c r="J212" s="67">
        <v>0</v>
      </c>
      <c r="K212" s="67">
        <v>0</v>
      </c>
      <c r="L212" s="67">
        <v>1</v>
      </c>
      <c r="M212" s="67" t="s">
        <v>1343</v>
      </c>
      <c r="N212" s="67" t="s">
        <v>1343</v>
      </c>
      <c r="P212" s="73">
        <v>43891</v>
      </c>
      <c r="R212" s="67">
        <v>24.3</v>
      </c>
      <c r="S212" s="67">
        <v>1.73</v>
      </c>
      <c r="T212" s="67">
        <v>1.31</v>
      </c>
      <c r="AA212" s="67">
        <v>1</v>
      </c>
      <c r="AD212" s="67">
        <f t="shared" si="19"/>
        <v>24.3</v>
      </c>
      <c r="AE212" s="76">
        <v>3.3333333000000001</v>
      </c>
      <c r="AF212" s="74">
        <f t="shared" si="20"/>
        <v>100</v>
      </c>
      <c r="AG212" s="76">
        <f t="shared" si="21"/>
        <v>333.33332999999999</v>
      </c>
      <c r="AH212" s="70">
        <f t="shared" si="22"/>
        <v>13.71742098765432</v>
      </c>
      <c r="AI212" s="70">
        <f t="shared" si="23"/>
        <v>86.282579012345678</v>
      </c>
      <c r="AJ212" s="67">
        <v>2</v>
      </c>
      <c r="AK212" s="67">
        <v>90</v>
      </c>
      <c r="AL212" s="73">
        <v>44033</v>
      </c>
      <c r="AN212" s="20">
        <v>7.5253064313343901E-2</v>
      </c>
      <c r="AO212" s="20">
        <v>1.2663605106781799</v>
      </c>
    </row>
    <row r="213" spans="1:41" x14ac:dyDescent="0.2">
      <c r="A213" s="67" t="s">
        <v>784</v>
      </c>
      <c r="B213" s="67">
        <v>272107447</v>
      </c>
      <c r="C213" s="67">
        <v>2018</v>
      </c>
      <c r="D213" s="67">
        <v>163</v>
      </c>
      <c r="E213" s="67" t="s">
        <v>23</v>
      </c>
      <c r="F213" s="67" t="s">
        <v>378</v>
      </c>
      <c r="G213" s="67">
        <v>7</v>
      </c>
      <c r="H213" s="67" t="s">
        <v>61</v>
      </c>
      <c r="I213" s="67">
        <v>0</v>
      </c>
      <c r="J213" s="67">
        <v>0</v>
      </c>
      <c r="K213" s="67">
        <v>0</v>
      </c>
      <c r="L213" s="67">
        <v>1</v>
      </c>
      <c r="M213" s="67" t="s">
        <v>1343</v>
      </c>
      <c r="N213" s="67" t="s">
        <v>1343</v>
      </c>
      <c r="P213" s="73">
        <v>43891</v>
      </c>
      <c r="R213" s="67">
        <v>18.8</v>
      </c>
      <c r="S213" s="67">
        <v>1.74</v>
      </c>
      <c r="T213" s="67">
        <v>1.46</v>
      </c>
      <c r="AA213" s="67">
        <v>1</v>
      </c>
      <c r="AD213" s="67">
        <f t="shared" si="19"/>
        <v>18.8</v>
      </c>
      <c r="AE213" s="76">
        <v>3.3333333000000001</v>
      </c>
      <c r="AF213" s="74">
        <f t="shared" si="20"/>
        <v>100</v>
      </c>
      <c r="AG213" s="76">
        <f t="shared" si="21"/>
        <v>333.33332999999999</v>
      </c>
      <c r="AH213" s="70">
        <f t="shared" si="22"/>
        <v>17.730496276595744</v>
      </c>
      <c r="AI213" s="70">
        <f t="shared" si="23"/>
        <v>82.269503723404256</v>
      </c>
      <c r="AJ213" s="67">
        <v>2</v>
      </c>
      <c r="AK213" s="67">
        <v>91</v>
      </c>
      <c r="AL213" s="73">
        <v>44033</v>
      </c>
      <c r="AN213" s="20">
        <v>0.25038974129310598</v>
      </c>
      <c r="AO213" s="20">
        <v>1.0886773717831999</v>
      </c>
    </row>
    <row r="214" spans="1:41" x14ac:dyDescent="0.2">
      <c r="A214" s="67" t="s">
        <v>785</v>
      </c>
      <c r="B214" s="67">
        <v>272106846</v>
      </c>
      <c r="C214" s="67">
        <v>2018</v>
      </c>
      <c r="D214" s="67">
        <v>163</v>
      </c>
      <c r="E214" s="67" t="s">
        <v>23</v>
      </c>
      <c r="F214" s="67" t="s">
        <v>379</v>
      </c>
      <c r="G214" s="67">
        <v>7</v>
      </c>
      <c r="H214" s="67" t="s">
        <v>62</v>
      </c>
      <c r="I214" s="67">
        <v>0</v>
      </c>
      <c r="J214" s="67">
        <v>0</v>
      </c>
      <c r="K214" s="67">
        <v>0</v>
      </c>
      <c r="L214" s="67">
        <v>1</v>
      </c>
      <c r="M214" s="67" t="s">
        <v>1342</v>
      </c>
      <c r="N214" s="67" t="s">
        <v>1343</v>
      </c>
      <c r="P214" s="73">
        <v>43891</v>
      </c>
      <c r="R214" s="67">
        <v>24.1</v>
      </c>
      <c r="S214" s="67">
        <v>1.97</v>
      </c>
      <c r="T214" s="67">
        <v>1.6</v>
      </c>
      <c r="AA214" s="67">
        <v>1</v>
      </c>
      <c r="AD214" s="67">
        <f t="shared" si="19"/>
        <v>24.1</v>
      </c>
      <c r="AE214" s="76">
        <v>3.3333333000000001</v>
      </c>
      <c r="AF214" s="74">
        <f t="shared" si="20"/>
        <v>100</v>
      </c>
      <c r="AG214" s="76">
        <f t="shared" si="21"/>
        <v>333.33332999999999</v>
      </c>
      <c r="AH214" s="70">
        <f t="shared" si="22"/>
        <v>13.831258506224065</v>
      </c>
      <c r="AI214" s="70">
        <f t="shared" si="23"/>
        <v>86.16874149377594</v>
      </c>
      <c r="AJ214" s="67">
        <v>2</v>
      </c>
      <c r="AK214" s="67">
        <v>92</v>
      </c>
      <c r="AL214" s="73">
        <v>44033</v>
      </c>
      <c r="AN214" s="20">
        <v>0.38219710351790798</v>
      </c>
      <c r="AO214" s="20">
        <v>1.0340490108584599</v>
      </c>
    </row>
    <row r="215" spans="1:41" x14ac:dyDescent="0.2">
      <c r="A215" s="67" t="s">
        <v>786</v>
      </c>
      <c r="B215" s="67">
        <v>272106847</v>
      </c>
      <c r="C215" s="67">
        <v>2018</v>
      </c>
      <c r="D215" s="67">
        <v>163</v>
      </c>
      <c r="E215" s="67" t="s">
        <v>23</v>
      </c>
      <c r="F215" s="67" t="s">
        <v>380</v>
      </c>
      <c r="G215" s="67">
        <v>7</v>
      </c>
      <c r="H215" s="67" t="s">
        <v>63</v>
      </c>
      <c r="I215" s="67">
        <v>0</v>
      </c>
      <c r="J215" s="67">
        <v>0</v>
      </c>
      <c r="K215" s="67">
        <v>0</v>
      </c>
      <c r="L215" s="67">
        <v>1</v>
      </c>
      <c r="M215" s="67" t="s">
        <v>1343</v>
      </c>
      <c r="N215" s="67" t="s">
        <v>1343</v>
      </c>
      <c r="P215" s="73">
        <v>43891</v>
      </c>
      <c r="R215" s="67">
        <v>13.8</v>
      </c>
      <c r="S215" s="67">
        <v>2.08</v>
      </c>
      <c r="T215" s="67">
        <v>1.41</v>
      </c>
      <c r="U215" s="67" t="s">
        <v>1351</v>
      </c>
      <c r="AA215" s="67">
        <v>1</v>
      </c>
      <c r="AD215" s="67">
        <f t="shared" si="19"/>
        <v>13.8</v>
      </c>
      <c r="AE215" s="76">
        <v>3.3333333000000001</v>
      </c>
      <c r="AF215" s="74">
        <f t="shared" si="20"/>
        <v>100</v>
      </c>
      <c r="AG215" s="76">
        <f t="shared" si="21"/>
        <v>333.33332999999999</v>
      </c>
      <c r="AH215" s="70">
        <f t="shared" si="22"/>
        <v>24.154589130434779</v>
      </c>
      <c r="AI215" s="70">
        <f t="shared" si="23"/>
        <v>75.845410869565228</v>
      </c>
      <c r="AJ215" s="67">
        <v>2</v>
      </c>
      <c r="AK215" s="67">
        <v>93</v>
      </c>
      <c r="AL215" s="73">
        <v>44033</v>
      </c>
      <c r="AN215" s="20">
        <v>0.236359724903276</v>
      </c>
      <c r="AO215" s="20">
        <v>1.0619729790963801</v>
      </c>
    </row>
    <row r="216" spans="1:41" x14ac:dyDescent="0.2">
      <c r="A216" s="67" t="s">
        <v>787</v>
      </c>
      <c r="B216" s="67">
        <v>272106848</v>
      </c>
      <c r="C216" s="67">
        <v>2018</v>
      </c>
      <c r="D216" s="67">
        <v>163</v>
      </c>
      <c r="E216" s="67" t="s">
        <v>23</v>
      </c>
      <c r="F216" s="67" t="s">
        <v>381</v>
      </c>
      <c r="G216" s="67">
        <v>7</v>
      </c>
      <c r="H216" s="67" t="s">
        <v>64</v>
      </c>
      <c r="I216" s="67">
        <v>0</v>
      </c>
      <c r="J216" s="67">
        <v>0</v>
      </c>
      <c r="K216" s="67">
        <v>0</v>
      </c>
      <c r="L216" s="67">
        <v>1</v>
      </c>
      <c r="M216" s="67" t="s">
        <v>1342</v>
      </c>
      <c r="N216" s="67" t="s">
        <v>1343</v>
      </c>
      <c r="P216" s="73">
        <v>43891</v>
      </c>
      <c r="R216" s="67">
        <v>9.4</v>
      </c>
      <c r="S216" s="67">
        <v>1.91</v>
      </c>
      <c r="T216" s="67">
        <v>0.93</v>
      </c>
      <c r="U216" s="67" t="s">
        <v>1351</v>
      </c>
      <c r="W216" s="69">
        <v>43905</v>
      </c>
      <c r="X216" s="67">
        <v>16.3</v>
      </c>
      <c r="Y216" s="67">
        <v>1.7</v>
      </c>
      <c r="Z216" s="67">
        <v>0.86</v>
      </c>
      <c r="AA216" s="67">
        <v>2</v>
      </c>
      <c r="AB216" s="67" t="b">
        <f>R216&gt;X216</f>
        <v>0</v>
      </c>
      <c r="AC216" s="67" t="b">
        <f>T216&gt;Z216</f>
        <v>1</v>
      </c>
      <c r="AD216" s="67">
        <f t="shared" si="19"/>
        <v>16.3</v>
      </c>
      <c r="AE216" s="76">
        <v>3.3333333000000001</v>
      </c>
      <c r="AF216" s="74">
        <f t="shared" si="20"/>
        <v>100</v>
      </c>
      <c r="AG216" s="76">
        <f t="shared" si="21"/>
        <v>333.33332999999999</v>
      </c>
      <c r="AH216" s="70">
        <f t="shared" si="22"/>
        <v>20.44989754601227</v>
      </c>
      <c r="AI216" s="70">
        <f t="shared" si="23"/>
        <v>79.550102453987733</v>
      </c>
      <c r="AJ216" s="67">
        <v>2</v>
      </c>
      <c r="AK216" s="67">
        <v>94</v>
      </c>
      <c r="AL216" s="73">
        <v>44033</v>
      </c>
      <c r="AN216" s="20">
        <v>0.20698006380324599</v>
      </c>
      <c r="AO216" s="20">
        <v>1.1542566464427699</v>
      </c>
    </row>
    <row r="217" spans="1:41" x14ac:dyDescent="0.2">
      <c r="A217" s="67" t="s">
        <v>788</v>
      </c>
      <c r="B217" s="67">
        <v>272106849</v>
      </c>
      <c r="C217" s="67">
        <v>2018</v>
      </c>
      <c r="D217" s="67">
        <v>163</v>
      </c>
      <c r="E217" s="67" t="s">
        <v>23</v>
      </c>
      <c r="F217" s="67" t="s">
        <v>382</v>
      </c>
      <c r="G217" s="67">
        <v>7</v>
      </c>
      <c r="H217" s="67" t="s">
        <v>65</v>
      </c>
      <c r="I217" s="67">
        <v>0</v>
      </c>
      <c r="J217" s="67">
        <v>0</v>
      </c>
      <c r="K217" s="67">
        <v>0</v>
      </c>
      <c r="L217" s="67">
        <v>1</v>
      </c>
      <c r="M217" s="67" t="s">
        <v>1343</v>
      </c>
      <c r="N217" s="67" t="s">
        <v>1343</v>
      </c>
      <c r="P217" s="73">
        <v>43891</v>
      </c>
      <c r="R217" s="67">
        <v>18.8</v>
      </c>
      <c r="S217" s="67">
        <v>1.7</v>
      </c>
      <c r="T217" s="67">
        <v>1.1200000000000001</v>
      </c>
      <c r="U217" s="67" t="s">
        <v>1351</v>
      </c>
      <c r="AA217" s="67">
        <v>1</v>
      </c>
      <c r="AD217" s="67">
        <f t="shared" si="19"/>
        <v>18.8</v>
      </c>
      <c r="AE217" s="76">
        <v>3.3333333000000001</v>
      </c>
      <c r="AF217" s="74">
        <f t="shared" si="20"/>
        <v>100</v>
      </c>
      <c r="AG217" s="76">
        <f t="shared" si="21"/>
        <v>333.33332999999999</v>
      </c>
      <c r="AH217" s="70">
        <f t="shared" si="22"/>
        <v>17.730496276595744</v>
      </c>
      <c r="AI217" s="70">
        <f t="shared" si="23"/>
        <v>82.269503723404256</v>
      </c>
      <c r="AJ217" s="67">
        <v>2</v>
      </c>
      <c r="AK217" s="67">
        <v>95</v>
      </c>
      <c r="AL217" s="73">
        <v>44033</v>
      </c>
      <c r="AN217" s="20">
        <v>0.22800719406169601</v>
      </c>
      <c r="AO217" s="20">
        <v>1.0757563535032899</v>
      </c>
    </row>
    <row r="218" spans="1:41" x14ac:dyDescent="0.2">
      <c r="A218" s="67" t="s">
        <v>789</v>
      </c>
      <c r="B218" s="67">
        <v>272106850</v>
      </c>
      <c r="C218" s="67">
        <v>2018</v>
      </c>
      <c r="D218" s="67">
        <v>163</v>
      </c>
      <c r="E218" s="67" t="s">
        <v>23</v>
      </c>
      <c r="F218" s="67" t="s">
        <v>383</v>
      </c>
      <c r="G218" s="67">
        <v>8</v>
      </c>
      <c r="H218" s="67" t="s">
        <v>26</v>
      </c>
      <c r="I218" s="67">
        <v>0</v>
      </c>
      <c r="J218" s="67">
        <v>0</v>
      </c>
      <c r="K218" s="67">
        <v>0</v>
      </c>
      <c r="L218" s="67">
        <v>1</v>
      </c>
      <c r="M218" s="67" t="s">
        <v>1342</v>
      </c>
      <c r="N218" s="67" t="s">
        <v>1343</v>
      </c>
      <c r="P218" s="73">
        <v>43891</v>
      </c>
      <c r="R218" s="67">
        <v>21.3</v>
      </c>
      <c r="S218" s="67">
        <v>2</v>
      </c>
      <c r="T218" s="67">
        <v>1.62</v>
      </c>
      <c r="AA218" s="67">
        <v>1</v>
      </c>
      <c r="AD218" s="67">
        <f t="shared" si="19"/>
        <v>21.3</v>
      </c>
      <c r="AE218" s="76">
        <v>3.3333333000000001</v>
      </c>
      <c r="AF218" s="74">
        <f t="shared" si="20"/>
        <v>100</v>
      </c>
      <c r="AG218" s="76">
        <f t="shared" si="21"/>
        <v>333.33332999999999</v>
      </c>
      <c r="AH218" s="70">
        <f t="shared" si="22"/>
        <v>15.649452112676055</v>
      </c>
      <c r="AI218" s="70">
        <f t="shared" si="23"/>
        <v>84.350547887323941</v>
      </c>
      <c r="AJ218" s="67">
        <v>2</v>
      </c>
      <c r="AK218" s="67">
        <v>96</v>
      </c>
      <c r="AL218" s="73">
        <v>44033</v>
      </c>
      <c r="AN218" s="20">
        <v>0.25933600639271198</v>
      </c>
      <c r="AO218" s="20">
        <v>1.05049087894173</v>
      </c>
    </row>
    <row r="219" spans="1:41" x14ac:dyDescent="0.2">
      <c r="A219" s="67" t="s">
        <v>790</v>
      </c>
      <c r="B219" s="67">
        <v>272106832</v>
      </c>
      <c r="C219" s="67">
        <v>2018</v>
      </c>
      <c r="D219" s="67">
        <v>163</v>
      </c>
      <c r="E219" s="67" t="s">
        <v>23</v>
      </c>
      <c r="F219" s="67" t="s">
        <v>384</v>
      </c>
      <c r="G219" s="67">
        <v>8</v>
      </c>
      <c r="H219" s="67" t="s">
        <v>66</v>
      </c>
      <c r="I219" s="67">
        <v>0</v>
      </c>
      <c r="J219" s="67">
        <v>0</v>
      </c>
      <c r="K219" s="67">
        <v>0</v>
      </c>
      <c r="L219" s="67">
        <v>1</v>
      </c>
      <c r="M219" s="67" t="s">
        <v>1342</v>
      </c>
      <c r="N219" s="67" t="s">
        <v>1343</v>
      </c>
      <c r="P219" s="73">
        <v>43891</v>
      </c>
      <c r="R219" s="67">
        <v>30.5</v>
      </c>
      <c r="S219" s="67">
        <v>1.92</v>
      </c>
      <c r="T219" s="67">
        <v>1.48</v>
      </c>
      <c r="AA219" s="67">
        <v>1</v>
      </c>
      <c r="AD219" s="67">
        <f t="shared" si="19"/>
        <v>30.5</v>
      </c>
      <c r="AE219" s="76">
        <v>3.3333333000000001</v>
      </c>
      <c r="AF219" s="74">
        <f t="shared" si="20"/>
        <v>200</v>
      </c>
      <c r="AG219" s="76">
        <f t="shared" si="21"/>
        <v>666.66665999999998</v>
      </c>
      <c r="AH219" s="70">
        <f t="shared" si="22"/>
        <v>21.857923278688524</v>
      </c>
      <c r="AI219" s="70">
        <f t="shared" si="23"/>
        <v>178.14207672131147</v>
      </c>
      <c r="AJ219" s="67">
        <v>2</v>
      </c>
      <c r="AK219" s="67">
        <v>97</v>
      </c>
      <c r="AL219" s="73">
        <v>44033</v>
      </c>
      <c r="AN219" s="20">
        <v>0.373364294047628</v>
      </c>
      <c r="AO219" s="20">
        <v>1.08476439940895</v>
      </c>
    </row>
    <row r="220" spans="1:41" x14ac:dyDescent="0.2">
      <c r="A220" s="67" t="s">
        <v>791</v>
      </c>
      <c r="B220" s="67">
        <v>272106833</v>
      </c>
      <c r="C220" s="67">
        <v>2018</v>
      </c>
      <c r="D220" s="67">
        <v>163</v>
      </c>
      <c r="E220" s="67" t="s">
        <v>23</v>
      </c>
      <c r="F220" s="67" t="s">
        <v>385</v>
      </c>
      <c r="G220" s="67">
        <v>8</v>
      </c>
      <c r="H220" s="67" t="s">
        <v>67</v>
      </c>
      <c r="I220" s="67">
        <v>0</v>
      </c>
      <c r="J220" s="67">
        <v>0</v>
      </c>
      <c r="K220" s="67">
        <v>0</v>
      </c>
      <c r="L220" s="67">
        <v>1</v>
      </c>
      <c r="M220" s="67" t="s">
        <v>1342</v>
      </c>
      <c r="N220" s="67" t="s">
        <v>1343</v>
      </c>
      <c r="P220" s="73">
        <v>43891</v>
      </c>
      <c r="R220" s="67">
        <v>18</v>
      </c>
      <c r="S220" s="67">
        <v>1.69</v>
      </c>
      <c r="T220" s="67">
        <v>1.18</v>
      </c>
      <c r="U220" s="67" t="s">
        <v>1351</v>
      </c>
      <c r="AA220" s="67">
        <v>1</v>
      </c>
      <c r="AD220" s="67">
        <f t="shared" si="19"/>
        <v>18</v>
      </c>
      <c r="AE220" s="76">
        <v>3.3333333000000001</v>
      </c>
      <c r="AF220" s="74">
        <f t="shared" si="20"/>
        <v>100</v>
      </c>
      <c r="AG220" s="76">
        <f t="shared" si="21"/>
        <v>333.33332999999999</v>
      </c>
      <c r="AH220" s="70">
        <f t="shared" si="22"/>
        <v>18.518518333333333</v>
      </c>
      <c r="AI220" s="70">
        <f t="shared" si="23"/>
        <v>81.481481666666667</v>
      </c>
      <c r="AJ220" s="67">
        <v>2</v>
      </c>
      <c r="AK220" s="67">
        <v>98</v>
      </c>
      <c r="AL220" s="73">
        <v>44033</v>
      </c>
      <c r="AN220" s="20">
        <v>0.291549466920345</v>
      </c>
      <c r="AO220" s="20">
        <v>1.09520807170376</v>
      </c>
    </row>
    <row r="221" spans="1:41" x14ac:dyDescent="0.2">
      <c r="A221" s="67" t="s">
        <v>792</v>
      </c>
      <c r="B221" s="67">
        <v>272106834</v>
      </c>
      <c r="C221" s="67">
        <v>2018</v>
      </c>
      <c r="D221" s="67">
        <v>163</v>
      </c>
      <c r="E221" s="67" t="s">
        <v>23</v>
      </c>
      <c r="F221" s="67" t="s">
        <v>386</v>
      </c>
      <c r="G221" s="67">
        <v>8</v>
      </c>
      <c r="H221" s="67" t="s">
        <v>27</v>
      </c>
      <c r="I221" s="67">
        <v>0</v>
      </c>
      <c r="J221" s="67">
        <v>0</v>
      </c>
      <c r="K221" s="67">
        <v>0</v>
      </c>
      <c r="L221" s="67">
        <v>1</v>
      </c>
      <c r="M221" s="67" t="s">
        <v>1342</v>
      </c>
      <c r="N221" s="67" t="s">
        <v>1343</v>
      </c>
      <c r="P221" s="73">
        <v>43891</v>
      </c>
      <c r="R221" s="67">
        <v>15.7</v>
      </c>
      <c r="S221" s="67">
        <v>2.04</v>
      </c>
      <c r="T221" s="67">
        <v>1.29</v>
      </c>
      <c r="AA221" s="67">
        <v>1</v>
      </c>
      <c r="AD221" s="67">
        <f t="shared" si="19"/>
        <v>15.7</v>
      </c>
      <c r="AE221" s="76">
        <v>3.3333333000000001</v>
      </c>
      <c r="AF221" s="74">
        <f t="shared" si="20"/>
        <v>100</v>
      </c>
      <c r="AG221" s="76">
        <f t="shared" si="21"/>
        <v>333.33332999999999</v>
      </c>
      <c r="AH221" s="70">
        <f t="shared" si="22"/>
        <v>21.231422292993631</v>
      </c>
      <c r="AI221" s="70">
        <f t="shared" si="23"/>
        <v>78.768577707006372</v>
      </c>
      <c r="AJ221" s="67">
        <v>2</v>
      </c>
      <c r="AK221" s="67">
        <v>99</v>
      </c>
      <c r="AL221" s="73">
        <v>44033</v>
      </c>
      <c r="AN221" s="20">
        <v>0.257863989303939</v>
      </c>
      <c r="AO221" s="20">
        <v>1.1070252901306701</v>
      </c>
    </row>
    <row r="222" spans="1:41" x14ac:dyDescent="0.2">
      <c r="A222" s="67" t="s">
        <v>793</v>
      </c>
      <c r="B222" s="67">
        <v>272106835</v>
      </c>
      <c r="C222" s="67">
        <v>2018</v>
      </c>
      <c r="D222" s="67">
        <v>163</v>
      </c>
      <c r="E222" s="67" t="s">
        <v>23</v>
      </c>
      <c r="F222" s="67" t="s">
        <v>387</v>
      </c>
      <c r="G222" s="67">
        <v>8</v>
      </c>
      <c r="H222" s="67" t="s">
        <v>68</v>
      </c>
      <c r="I222" s="67">
        <v>0</v>
      </c>
      <c r="J222" s="67">
        <v>0</v>
      </c>
      <c r="K222" s="67">
        <v>0</v>
      </c>
      <c r="L222" s="67">
        <v>1</v>
      </c>
      <c r="M222" s="67" t="s">
        <v>1342</v>
      </c>
      <c r="N222" s="67" t="s">
        <v>1343</v>
      </c>
      <c r="P222" s="73">
        <v>43891</v>
      </c>
      <c r="R222" s="67">
        <v>60.1</v>
      </c>
      <c r="S222" s="67">
        <v>0.51</v>
      </c>
      <c r="T222" s="67">
        <v>0.5</v>
      </c>
      <c r="U222" s="67" t="s">
        <v>1352</v>
      </c>
      <c r="W222" s="69">
        <v>43905</v>
      </c>
      <c r="X222" s="67">
        <v>24.9</v>
      </c>
      <c r="Y222" s="67">
        <v>0.42</v>
      </c>
      <c r="Z222" s="67">
        <v>0.36</v>
      </c>
      <c r="AA222" s="67">
        <v>2</v>
      </c>
      <c r="AB222" s="67" t="b">
        <f>R222&gt;X222</f>
        <v>1</v>
      </c>
      <c r="AC222" s="67" t="b">
        <f>T222&gt;Z222</f>
        <v>1</v>
      </c>
      <c r="AD222" s="67">
        <f t="shared" si="19"/>
        <v>24.9</v>
      </c>
      <c r="AE222" s="76">
        <v>3.3333333000000001</v>
      </c>
      <c r="AF222" s="74">
        <f t="shared" si="20"/>
        <v>100</v>
      </c>
      <c r="AG222" s="76">
        <f t="shared" si="21"/>
        <v>333.33332999999999</v>
      </c>
      <c r="AH222" s="70">
        <f t="shared" si="22"/>
        <v>13.386880722891567</v>
      </c>
      <c r="AI222" s="70">
        <f t="shared" si="23"/>
        <v>86.613119277108439</v>
      </c>
      <c r="AJ222" s="67">
        <v>2</v>
      </c>
      <c r="AK222" s="67">
        <v>100</v>
      </c>
      <c r="AL222" s="73">
        <v>44033</v>
      </c>
      <c r="AN222" s="20">
        <v>2.2099037558712498E-2</v>
      </c>
      <c r="AO222" s="20">
        <v>1.3258133518744399</v>
      </c>
    </row>
    <row r="223" spans="1:41" x14ac:dyDescent="0.2">
      <c r="A223" s="67" t="s">
        <v>794</v>
      </c>
      <c r="B223" s="67">
        <v>272106836</v>
      </c>
      <c r="C223" s="67">
        <v>2018</v>
      </c>
      <c r="D223" s="67">
        <v>163</v>
      </c>
      <c r="E223" s="67" t="s">
        <v>23</v>
      </c>
      <c r="F223" s="67" t="s">
        <v>388</v>
      </c>
      <c r="G223" s="67">
        <v>8</v>
      </c>
      <c r="H223" s="67" t="s">
        <v>69</v>
      </c>
      <c r="I223" s="67">
        <v>0</v>
      </c>
      <c r="J223" s="67">
        <v>0</v>
      </c>
      <c r="K223" s="67">
        <v>0</v>
      </c>
      <c r="L223" s="67">
        <v>1</v>
      </c>
      <c r="M223" s="67" t="s">
        <v>1342</v>
      </c>
      <c r="N223" s="67" t="s">
        <v>1343</v>
      </c>
      <c r="P223" s="73">
        <v>43891</v>
      </c>
      <c r="R223" s="67">
        <v>22.8</v>
      </c>
      <c r="S223" s="67">
        <v>1.66</v>
      </c>
      <c r="T223" s="67">
        <v>1.62</v>
      </c>
      <c r="AA223" s="67">
        <v>1</v>
      </c>
      <c r="AD223" s="67">
        <f t="shared" si="19"/>
        <v>22.8</v>
      </c>
      <c r="AE223" s="76">
        <v>3.3333333000000001</v>
      </c>
      <c r="AF223" s="74">
        <f t="shared" si="20"/>
        <v>100</v>
      </c>
      <c r="AG223" s="76">
        <f t="shared" si="21"/>
        <v>333.33332999999999</v>
      </c>
      <c r="AH223" s="70">
        <f t="shared" si="22"/>
        <v>14.619882894736842</v>
      </c>
      <c r="AI223" s="70">
        <f t="shared" si="23"/>
        <v>85.380117105263153</v>
      </c>
      <c r="AJ223" s="67">
        <v>2</v>
      </c>
      <c r="AK223" s="67">
        <v>101</v>
      </c>
      <c r="AL223" s="73">
        <v>44033</v>
      </c>
      <c r="AN223" s="20">
        <v>0.27151090708881298</v>
      </c>
      <c r="AO223" s="20">
        <v>1.0776224408713</v>
      </c>
    </row>
    <row r="224" spans="1:41" x14ac:dyDescent="0.2">
      <c r="A224" s="67" t="s">
        <v>795</v>
      </c>
      <c r="B224" s="67">
        <v>272106838</v>
      </c>
      <c r="C224" s="67">
        <v>2018</v>
      </c>
      <c r="D224" s="67">
        <v>163</v>
      </c>
      <c r="E224" s="67" t="s">
        <v>23</v>
      </c>
      <c r="F224" s="67" t="s">
        <v>389</v>
      </c>
      <c r="G224" s="67">
        <v>8</v>
      </c>
      <c r="H224" s="67" t="s">
        <v>28</v>
      </c>
      <c r="I224" s="67">
        <v>0</v>
      </c>
      <c r="J224" s="67">
        <v>0</v>
      </c>
      <c r="K224" s="67">
        <v>0</v>
      </c>
      <c r="L224" s="67">
        <v>1</v>
      </c>
      <c r="M224" s="67" t="s">
        <v>1342</v>
      </c>
      <c r="N224" s="67" t="s">
        <v>1343</v>
      </c>
      <c r="P224" s="73">
        <v>43891</v>
      </c>
      <c r="R224" s="67">
        <v>14.9</v>
      </c>
      <c r="S224" s="67">
        <v>1.62</v>
      </c>
      <c r="T224" s="67">
        <v>0.99</v>
      </c>
      <c r="U224" s="67" t="s">
        <v>1351</v>
      </c>
      <c r="AA224" s="67">
        <v>1</v>
      </c>
      <c r="AD224" s="67">
        <f t="shared" si="19"/>
        <v>14.9</v>
      </c>
      <c r="AE224" s="76">
        <v>3.3333333000000001</v>
      </c>
      <c r="AF224" s="74">
        <f t="shared" si="20"/>
        <v>100</v>
      </c>
      <c r="AG224" s="76">
        <f t="shared" si="21"/>
        <v>333.33332999999999</v>
      </c>
      <c r="AH224" s="70">
        <f t="shared" si="22"/>
        <v>22.3713644295302</v>
      </c>
      <c r="AI224" s="70">
        <f t="shared" si="23"/>
        <v>77.628635570469797</v>
      </c>
      <c r="AJ224" s="67">
        <v>2</v>
      </c>
      <c r="AK224" s="67">
        <v>102</v>
      </c>
      <c r="AL224" s="73">
        <v>44033</v>
      </c>
      <c r="AN224" s="20">
        <v>0.18353395995717101</v>
      </c>
      <c r="AO224" s="20">
        <v>1.0804938460426901</v>
      </c>
    </row>
    <row r="225" spans="1:41" x14ac:dyDescent="0.2">
      <c r="A225" s="67" t="s">
        <v>796</v>
      </c>
      <c r="B225" s="67">
        <v>272106839</v>
      </c>
      <c r="C225" s="67">
        <v>2018</v>
      </c>
      <c r="D225" s="67">
        <v>163</v>
      </c>
      <c r="E225" s="67" t="s">
        <v>23</v>
      </c>
      <c r="F225" s="67" t="s">
        <v>390</v>
      </c>
      <c r="G225" s="67">
        <v>8</v>
      </c>
      <c r="H225" s="67" t="s">
        <v>70</v>
      </c>
      <c r="I225" s="67">
        <v>0</v>
      </c>
      <c r="J225" s="67">
        <v>0</v>
      </c>
      <c r="K225" s="67">
        <v>0</v>
      </c>
      <c r="L225" s="67">
        <v>1</v>
      </c>
      <c r="M225" s="67" t="s">
        <v>1342</v>
      </c>
      <c r="N225" s="67" t="s">
        <v>1343</v>
      </c>
      <c r="P225" s="73">
        <v>43891</v>
      </c>
      <c r="R225" s="67">
        <v>11.9</v>
      </c>
      <c r="S225" s="67">
        <v>1.8</v>
      </c>
      <c r="T225" s="67">
        <v>1.1000000000000001</v>
      </c>
      <c r="AA225" s="67">
        <v>1</v>
      </c>
      <c r="AD225" s="67">
        <f t="shared" si="19"/>
        <v>11.9</v>
      </c>
      <c r="AE225" s="76">
        <v>3.3333333000000001</v>
      </c>
      <c r="AF225" s="74">
        <f t="shared" si="20"/>
        <v>100</v>
      </c>
      <c r="AG225" s="76">
        <f t="shared" si="21"/>
        <v>333.33332999999999</v>
      </c>
      <c r="AH225" s="70">
        <f t="shared" si="22"/>
        <v>28.01120420168067</v>
      </c>
      <c r="AI225" s="70">
        <f t="shared" si="23"/>
        <v>71.98879579831933</v>
      </c>
      <c r="AJ225" s="67">
        <v>2</v>
      </c>
      <c r="AK225" s="67">
        <v>103</v>
      </c>
      <c r="AL225" s="73">
        <v>44033</v>
      </c>
      <c r="AN225" s="20">
        <v>0.306928293782747</v>
      </c>
      <c r="AO225" s="20">
        <v>1.0753692080406501</v>
      </c>
    </row>
    <row r="226" spans="1:41" x14ac:dyDescent="0.2">
      <c r="A226" s="67" t="s">
        <v>797</v>
      </c>
      <c r="B226" s="67">
        <v>272106840</v>
      </c>
      <c r="C226" s="67">
        <v>2018</v>
      </c>
      <c r="D226" s="67">
        <v>163</v>
      </c>
      <c r="E226" s="67" t="s">
        <v>23</v>
      </c>
      <c r="F226" s="67" t="s">
        <v>391</v>
      </c>
      <c r="G226" s="67">
        <v>8</v>
      </c>
      <c r="H226" s="67" t="s">
        <v>71</v>
      </c>
      <c r="I226" s="67">
        <v>0</v>
      </c>
      <c r="J226" s="67">
        <v>0</v>
      </c>
      <c r="K226" s="67">
        <v>0</v>
      </c>
      <c r="L226" s="67">
        <v>1</v>
      </c>
      <c r="M226" s="67" t="s">
        <v>1342</v>
      </c>
      <c r="N226" s="67" t="s">
        <v>1343</v>
      </c>
      <c r="P226" s="73">
        <v>43891</v>
      </c>
      <c r="R226" s="67">
        <v>7</v>
      </c>
      <c r="S226" s="67">
        <v>1.58</v>
      </c>
      <c r="T226" s="67">
        <v>0.93</v>
      </c>
      <c r="W226" s="69">
        <v>43905</v>
      </c>
      <c r="X226" s="67">
        <v>20.6</v>
      </c>
      <c r="Y226" s="67">
        <v>1.69</v>
      </c>
      <c r="Z226" s="67">
        <v>1.06</v>
      </c>
      <c r="AA226" s="67">
        <v>2</v>
      </c>
      <c r="AB226" s="67" t="b">
        <f>R226&gt;X226</f>
        <v>0</v>
      </c>
      <c r="AC226" s="67" t="b">
        <f>T226&gt;Z226</f>
        <v>0</v>
      </c>
      <c r="AD226" s="67">
        <f t="shared" si="19"/>
        <v>20.6</v>
      </c>
      <c r="AE226" s="76">
        <v>3.3333333000000001</v>
      </c>
      <c r="AF226" s="74">
        <f t="shared" si="20"/>
        <v>100</v>
      </c>
      <c r="AG226" s="76">
        <f t="shared" si="21"/>
        <v>333.33332999999999</v>
      </c>
      <c r="AH226" s="70">
        <f t="shared" si="22"/>
        <v>16.181229611650483</v>
      </c>
      <c r="AI226" s="70">
        <f t="shared" si="23"/>
        <v>83.81877038834952</v>
      </c>
      <c r="AJ226" s="67">
        <v>2</v>
      </c>
      <c r="AK226" s="67">
        <v>104</v>
      </c>
      <c r="AL226" s="73">
        <v>44033</v>
      </c>
      <c r="AN226" s="20">
        <v>0.24692524045536501</v>
      </c>
      <c r="AO226" s="20">
        <v>1.2412014566538101</v>
      </c>
    </row>
    <row r="227" spans="1:41" x14ac:dyDescent="0.2">
      <c r="A227" s="67" t="s">
        <v>798</v>
      </c>
      <c r="B227" s="67">
        <v>272106841</v>
      </c>
      <c r="C227" s="67">
        <v>2018</v>
      </c>
      <c r="D227" s="67">
        <v>163</v>
      </c>
      <c r="E227" s="67" t="s">
        <v>23</v>
      </c>
      <c r="F227" s="67" t="s">
        <v>392</v>
      </c>
      <c r="G227" s="67">
        <v>8</v>
      </c>
      <c r="H227" s="67" t="s">
        <v>29</v>
      </c>
      <c r="I227" s="67">
        <v>0</v>
      </c>
      <c r="J227" s="67">
        <v>0</v>
      </c>
      <c r="K227" s="67">
        <v>0</v>
      </c>
      <c r="L227" s="67">
        <v>1</v>
      </c>
      <c r="M227" s="67" t="s">
        <v>1342</v>
      </c>
      <c r="N227" s="67" t="s">
        <v>1343</v>
      </c>
      <c r="P227" s="73">
        <v>43891</v>
      </c>
      <c r="R227" s="67">
        <v>12.6</v>
      </c>
      <c r="S227" s="67">
        <v>1.67</v>
      </c>
      <c r="T227" s="67">
        <v>1.04</v>
      </c>
      <c r="AA227" s="67">
        <v>1</v>
      </c>
      <c r="AD227" s="67">
        <f t="shared" si="19"/>
        <v>12.6</v>
      </c>
      <c r="AE227" s="76">
        <v>3.3333333000000001</v>
      </c>
      <c r="AF227" s="74">
        <f t="shared" si="20"/>
        <v>100</v>
      </c>
      <c r="AG227" s="76">
        <f t="shared" si="21"/>
        <v>333.33332999999999</v>
      </c>
      <c r="AH227" s="70">
        <f t="shared" si="22"/>
        <v>26.45502619047619</v>
      </c>
      <c r="AI227" s="70">
        <f t="shared" si="23"/>
        <v>73.54497380952381</v>
      </c>
      <c r="AJ227" s="67">
        <v>2</v>
      </c>
      <c r="AK227" s="67">
        <v>105</v>
      </c>
      <c r="AL227" s="73">
        <v>44033</v>
      </c>
      <c r="AN227" s="20">
        <v>0.23232204937269699</v>
      </c>
      <c r="AO227" s="20">
        <v>1.1989655607015299</v>
      </c>
    </row>
    <row r="228" spans="1:41" x14ac:dyDescent="0.2">
      <c r="A228" s="67" t="s">
        <v>799</v>
      </c>
      <c r="B228" s="67">
        <v>272106842</v>
      </c>
      <c r="C228" s="67">
        <v>2018</v>
      </c>
      <c r="D228" s="67">
        <v>163</v>
      </c>
      <c r="E228" s="67" t="s">
        <v>23</v>
      </c>
      <c r="F228" s="67" t="s">
        <v>393</v>
      </c>
      <c r="G228" s="67">
        <v>8</v>
      </c>
      <c r="H228" s="67" t="s">
        <v>72</v>
      </c>
      <c r="I228" s="67">
        <v>0</v>
      </c>
      <c r="J228" s="67">
        <v>0</v>
      </c>
      <c r="K228" s="67">
        <v>0</v>
      </c>
      <c r="L228" s="67">
        <v>1</v>
      </c>
      <c r="M228" s="67" t="s">
        <v>1342</v>
      </c>
      <c r="N228" s="67" t="s">
        <v>1343</v>
      </c>
      <c r="P228" s="73">
        <v>43891</v>
      </c>
      <c r="R228" s="67">
        <v>13.7</v>
      </c>
      <c r="S228" s="67">
        <v>1.69</v>
      </c>
      <c r="T228" s="67">
        <v>1.1000000000000001</v>
      </c>
      <c r="AA228" s="67">
        <v>1</v>
      </c>
      <c r="AD228" s="67">
        <f t="shared" si="19"/>
        <v>13.7</v>
      </c>
      <c r="AE228" s="76">
        <v>3.3333333000000001</v>
      </c>
      <c r="AF228" s="74">
        <f t="shared" si="20"/>
        <v>100</v>
      </c>
      <c r="AG228" s="76">
        <f t="shared" si="21"/>
        <v>333.33332999999999</v>
      </c>
      <c r="AH228" s="70">
        <f t="shared" si="22"/>
        <v>24.3309</v>
      </c>
      <c r="AI228" s="70">
        <f t="shared" si="23"/>
        <v>75.6691</v>
      </c>
      <c r="AJ228" s="67">
        <v>2</v>
      </c>
      <c r="AK228" s="67">
        <v>106</v>
      </c>
      <c r="AL228" s="73">
        <v>44033</v>
      </c>
      <c r="AN228" s="20">
        <v>0.182202515205306</v>
      </c>
      <c r="AO228" s="20">
        <v>1.1625174691842799</v>
      </c>
    </row>
    <row r="229" spans="1:41" x14ac:dyDescent="0.2">
      <c r="A229" s="67" t="s">
        <v>800</v>
      </c>
      <c r="B229" s="67">
        <v>156181129</v>
      </c>
      <c r="C229" s="67">
        <v>2018</v>
      </c>
      <c r="D229" s="67">
        <v>163</v>
      </c>
      <c r="E229" s="67" t="s">
        <v>23</v>
      </c>
      <c r="F229" s="67" t="s">
        <v>394</v>
      </c>
      <c r="G229" s="67">
        <v>8</v>
      </c>
      <c r="H229" s="67" t="s">
        <v>73</v>
      </c>
      <c r="I229" s="67">
        <v>0</v>
      </c>
      <c r="J229" s="67">
        <v>0</v>
      </c>
      <c r="K229" s="67">
        <v>0</v>
      </c>
      <c r="L229" s="67">
        <v>1</v>
      </c>
      <c r="M229" s="67" t="s">
        <v>1343</v>
      </c>
      <c r="N229" s="67" t="s">
        <v>1343</v>
      </c>
      <c r="P229" s="73">
        <v>43891</v>
      </c>
      <c r="R229" s="67">
        <v>25.1</v>
      </c>
      <c r="S229" s="67">
        <v>1.94</v>
      </c>
      <c r="T229" s="67">
        <v>1.59</v>
      </c>
      <c r="AA229" s="67">
        <v>1</v>
      </c>
      <c r="AD229" s="67">
        <f t="shared" si="19"/>
        <v>25.1</v>
      </c>
      <c r="AE229" s="76">
        <v>3.3333333000000001</v>
      </c>
      <c r="AF229" s="74">
        <f t="shared" si="20"/>
        <v>200</v>
      </c>
      <c r="AG229" s="76">
        <f t="shared" si="21"/>
        <v>666.66665999999998</v>
      </c>
      <c r="AH229" s="70">
        <f t="shared" si="22"/>
        <v>26.560424701195217</v>
      </c>
      <c r="AI229" s="70">
        <f t="shared" si="23"/>
        <v>173.43957529880478</v>
      </c>
      <c r="AJ229" s="67">
        <v>2</v>
      </c>
      <c r="AK229" s="67">
        <v>107</v>
      </c>
      <c r="AL229" s="73">
        <v>44033</v>
      </c>
      <c r="AN229" s="20">
        <v>0.20466494728257201</v>
      </c>
      <c r="AO229" s="20">
        <v>1.1371905482322899</v>
      </c>
    </row>
    <row r="230" spans="1:41" x14ac:dyDescent="0.2">
      <c r="A230" s="67" t="s">
        <v>801</v>
      </c>
      <c r="B230" s="67">
        <v>156181130</v>
      </c>
      <c r="C230" s="67">
        <v>2018</v>
      </c>
      <c r="D230" s="67">
        <v>163</v>
      </c>
      <c r="E230" s="67" t="s">
        <v>23</v>
      </c>
      <c r="F230" s="67" t="s">
        <v>395</v>
      </c>
      <c r="G230" s="67">
        <v>8</v>
      </c>
      <c r="H230" s="67" t="s">
        <v>30</v>
      </c>
      <c r="I230" s="67">
        <v>0</v>
      </c>
      <c r="J230" s="67">
        <v>0</v>
      </c>
      <c r="K230" s="67">
        <v>0</v>
      </c>
      <c r="L230" s="67">
        <v>1</v>
      </c>
      <c r="M230" s="67" t="s">
        <v>1343</v>
      </c>
      <c r="N230" s="67" t="s">
        <v>1343</v>
      </c>
      <c r="P230" s="73">
        <v>43891</v>
      </c>
      <c r="R230" s="67">
        <v>8.8000000000000007</v>
      </c>
      <c r="S230" s="67">
        <v>1.77</v>
      </c>
      <c r="T230" s="67">
        <v>0.96</v>
      </c>
      <c r="W230" s="69">
        <v>43905</v>
      </c>
      <c r="X230" s="67">
        <v>40.200000000000003</v>
      </c>
      <c r="Y230" s="67">
        <v>1.55</v>
      </c>
      <c r="Z230" s="67">
        <v>0.92</v>
      </c>
      <c r="AA230" s="67">
        <v>2</v>
      </c>
      <c r="AB230" s="67" t="b">
        <f>R230&gt;X230</f>
        <v>0</v>
      </c>
      <c r="AC230" s="67" t="b">
        <f>T230&gt;Z230</f>
        <v>1</v>
      </c>
      <c r="AD230" s="67">
        <f t="shared" si="19"/>
        <v>40.200000000000003</v>
      </c>
      <c r="AE230" s="76">
        <v>3.3333333000000001</v>
      </c>
      <c r="AF230" s="74">
        <f t="shared" si="20"/>
        <v>200</v>
      </c>
      <c r="AG230" s="76">
        <f t="shared" si="21"/>
        <v>666.66665999999998</v>
      </c>
      <c r="AH230" s="70">
        <f t="shared" si="22"/>
        <v>16.583747761194029</v>
      </c>
      <c r="AI230" s="70">
        <f t="shared" si="23"/>
        <v>183.41625223880598</v>
      </c>
      <c r="AJ230" s="67">
        <v>2</v>
      </c>
      <c r="AK230" s="67">
        <v>108</v>
      </c>
      <c r="AL230" s="73">
        <v>44033</v>
      </c>
      <c r="AN230" s="20">
        <v>0.317314969968852</v>
      </c>
      <c r="AO230" s="20">
        <v>1.42380983863414</v>
      </c>
    </row>
    <row r="231" spans="1:41" x14ac:dyDescent="0.2">
      <c r="A231" s="67" t="s">
        <v>802</v>
      </c>
      <c r="B231" s="67">
        <v>156181131</v>
      </c>
      <c r="C231" s="67">
        <v>2018</v>
      </c>
      <c r="D231" s="67">
        <v>163</v>
      </c>
      <c r="E231" s="67" t="s">
        <v>23</v>
      </c>
      <c r="F231" s="67" t="s">
        <v>396</v>
      </c>
      <c r="G231" s="67">
        <v>8</v>
      </c>
      <c r="H231" s="67" t="s">
        <v>74</v>
      </c>
      <c r="I231" s="67">
        <v>0</v>
      </c>
      <c r="J231" s="67">
        <v>0</v>
      </c>
      <c r="K231" s="67">
        <v>0</v>
      </c>
      <c r="L231" s="67">
        <v>1</v>
      </c>
      <c r="M231" s="67" t="s">
        <v>1343</v>
      </c>
      <c r="N231" s="67" t="s">
        <v>1343</v>
      </c>
      <c r="P231" s="73">
        <v>43891</v>
      </c>
      <c r="R231" s="67">
        <v>26.7</v>
      </c>
      <c r="S231" s="67">
        <v>1.82</v>
      </c>
      <c r="T231" s="67">
        <v>1.34</v>
      </c>
      <c r="AA231" s="67">
        <v>1</v>
      </c>
      <c r="AD231" s="67">
        <f t="shared" si="19"/>
        <v>26.7</v>
      </c>
      <c r="AE231" s="76">
        <v>3.3333333000000001</v>
      </c>
      <c r="AF231" s="74">
        <f t="shared" si="20"/>
        <v>200</v>
      </c>
      <c r="AG231" s="76">
        <f t="shared" si="21"/>
        <v>666.66665999999998</v>
      </c>
      <c r="AH231" s="70">
        <f t="shared" si="22"/>
        <v>24.968788764044945</v>
      </c>
      <c r="AI231" s="70">
        <f t="shared" si="23"/>
        <v>175.03121123595506</v>
      </c>
      <c r="AJ231" s="67">
        <v>2</v>
      </c>
      <c r="AK231" s="67">
        <v>109</v>
      </c>
      <c r="AL231" s="73">
        <v>44033</v>
      </c>
      <c r="AN231" s="20">
        <v>0.34682714427776001</v>
      </c>
      <c r="AO231" s="20">
        <v>1.0309176544681899</v>
      </c>
    </row>
    <row r="232" spans="1:41" x14ac:dyDescent="0.2">
      <c r="A232" s="67" t="s">
        <v>803</v>
      </c>
      <c r="B232" s="67">
        <v>272106843</v>
      </c>
      <c r="C232" s="67">
        <v>2018</v>
      </c>
      <c r="D232" s="67">
        <v>163</v>
      </c>
      <c r="E232" s="67" t="s">
        <v>23</v>
      </c>
      <c r="F232" s="67" t="s">
        <v>397</v>
      </c>
      <c r="G232" s="67">
        <v>8</v>
      </c>
      <c r="H232" s="67" t="s">
        <v>75</v>
      </c>
      <c r="I232" s="67">
        <v>0</v>
      </c>
      <c r="J232" s="67">
        <v>0</v>
      </c>
      <c r="K232" s="67">
        <v>0</v>
      </c>
      <c r="L232" s="67">
        <v>1</v>
      </c>
      <c r="M232" s="67" t="s">
        <v>1342</v>
      </c>
      <c r="N232" s="67" t="s">
        <v>1343</v>
      </c>
      <c r="P232" s="73">
        <v>43891</v>
      </c>
      <c r="R232" s="67">
        <v>18.600000000000001</v>
      </c>
      <c r="S232" s="67">
        <v>2.29</v>
      </c>
      <c r="T232" s="67">
        <v>1.1499999999999999</v>
      </c>
      <c r="AA232" s="67">
        <v>1</v>
      </c>
      <c r="AD232" s="67">
        <f t="shared" si="19"/>
        <v>18.600000000000001</v>
      </c>
      <c r="AE232" s="76">
        <v>3.3333333000000001</v>
      </c>
      <c r="AF232" s="74">
        <f t="shared" si="20"/>
        <v>100</v>
      </c>
      <c r="AG232" s="76">
        <f t="shared" si="21"/>
        <v>333.33332999999999</v>
      </c>
      <c r="AH232" s="70">
        <f t="shared" si="22"/>
        <v>17.921146774193545</v>
      </c>
      <c r="AI232" s="70">
        <f t="shared" si="23"/>
        <v>82.078853225806455</v>
      </c>
      <c r="AJ232" s="67">
        <v>2</v>
      </c>
      <c r="AK232" s="67">
        <v>110</v>
      </c>
      <c r="AL232" s="73">
        <v>44033</v>
      </c>
      <c r="AN232" s="20">
        <v>0.222478804107824</v>
      </c>
      <c r="AO232" s="20">
        <v>1.04729876855883</v>
      </c>
    </row>
    <row r="233" spans="1:41" x14ac:dyDescent="0.2">
      <c r="A233" s="67" t="s">
        <v>804</v>
      </c>
      <c r="B233" s="67">
        <v>272106845</v>
      </c>
      <c r="C233" s="67">
        <v>2018</v>
      </c>
      <c r="D233" s="67">
        <v>163</v>
      </c>
      <c r="E233" s="67" t="s">
        <v>23</v>
      </c>
      <c r="F233" s="67" t="s">
        <v>398</v>
      </c>
      <c r="G233" s="67">
        <v>8</v>
      </c>
      <c r="H233" s="67" t="s">
        <v>31</v>
      </c>
      <c r="I233" s="67">
        <v>0</v>
      </c>
      <c r="J233" s="67">
        <v>0</v>
      </c>
      <c r="K233" s="67">
        <v>0</v>
      </c>
      <c r="L233" s="67">
        <v>1</v>
      </c>
      <c r="M233" s="67" t="s">
        <v>1343</v>
      </c>
      <c r="N233" s="67" t="s">
        <v>1343</v>
      </c>
      <c r="P233" s="73">
        <v>43891</v>
      </c>
      <c r="R233" s="67">
        <v>22.7</v>
      </c>
      <c r="S233" s="67">
        <v>1.9</v>
      </c>
      <c r="T233" s="67">
        <v>1.34</v>
      </c>
      <c r="AA233" s="67">
        <v>1</v>
      </c>
      <c r="AD233" s="67">
        <f t="shared" si="19"/>
        <v>22.7</v>
      </c>
      <c r="AE233" s="76">
        <v>3.3333333000000001</v>
      </c>
      <c r="AF233" s="74">
        <f t="shared" si="20"/>
        <v>100</v>
      </c>
      <c r="AG233" s="76">
        <f t="shared" si="21"/>
        <v>333.33332999999999</v>
      </c>
      <c r="AH233" s="70">
        <f t="shared" si="22"/>
        <v>14.684287665198237</v>
      </c>
      <c r="AI233" s="70">
        <f t="shared" si="23"/>
        <v>85.315712334801759</v>
      </c>
      <c r="AJ233" s="67">
        <v>2</v>
      </c>
      <c r="AK233" s="67">
        <v>111</v>
      </c>
      <c r="AL233" s="73">
        <v>44033</v>
      </c>
      <c r="AN233" s="20">
        <v>0.30568500087850298</v>
      </c>
      <c r="AO233" s="20">
        <v>1.0366376829355299</v>
      </c>
    </row>
    <row r="234" spans="1:41" x14ac:dyDescent="0.2">
      <c r="A234" s="67" t="s">
        <v>805</v>
      </c>
      <c r="B234" s="67">
        <v>272106837</v>
      </c>
      <c r="C234" s="67">
        <v>2018</v>
      </c>
      <c r="D234" s="67">
        <v>163</v>
      </c>
      <c r="E234" s="67" t="s">
        <v>23</v>
      </c>
      <c r="F234" s="67" t="s">
        <v>399</v>
      </c>
      <c r="G234" s="67">
        <v>8</v>
      </c>
      <c r="H234" s="67" t="s">
        <v>76</v>
      </c>
      <c r="I234" s="67">
        <v>0</v>
      </c>
      <c r="J234" s="67">
        <v>0</v>
      </c>
      <c r="K234" s="67">
        <v>0</v>
      </c>
      <c r="L234" s="67">
        <v>1</v>
      </c>
      <c r="M234" s="67" t="s">
        <v>1343</v>
      </c>
      <c r="N234" s="67" t="s">
        <v>1343</v>
      </c>
      <c r="P234" s="73">
        <v>43891</v>
      </c>
      <c r="R234" s="67">
        <v>24.7</v>
      </c>
      <c r="S234" s="67">
        <v>1.9</v>
      </c>
      <c r="T234" s="67">
        <v>1.79</v>
      </c>
      <c r="AA234" s="67">
        <v>1</v>
      </c>
      <c r="AD234" s="67">
        <f t="shared" si="19"/>
        <v>24.7</v>
      </c>
      <c r="AE234" s="76">
        <v>3.3333333000000001</v>
      </c>
      <c r="AF234" s="74">
        <f t="shared" si="20"/>
        <v>100</v>
      </c>
      <c r="AG234" s="76">
        <f t="shared" si="21"/>
        <v>333.33332999999999</v>
      </c>
      <c r="AH234" s="70">
        <f t="shared" si="22"/>
        <v>13.495276518218624</v>
      </c>
      <c r="AI234" s="70">
        <f t="shared" si="23"/>
        <v>86.504723481781383</v>
      </c>
      <c r="AJ234" s="67">
        <v>2</v>
      </c>
      <c r="AK234" s="67">
        <v>112</v>
      </c>
      <c r="AL234" s="73">
        <v>44033</v>
      </c>
      <c r="AN234" s="20">
        <v>0.43782410459012799</v>
      </c>
      <c r="AO234" s="20">
        <v>1.0279672712071599</v>
      </c>
    </row>
    <row r="235" spans="1:41" x14ac:dyDescent="0.2">
      <c r="A235" s="67" t="s">
        <v>806</v>
      </c>
      <c r="B235" s="67">
        <v>272107266</v>
      </c>
      <c r="C235" s="67">
        <v>2018</v>
      </c>
      <c r="D235" s="67">
        <v>163</v>
      </c>
      <c r="E235" s="67" t="s">
        <v>23</v>
      </c>
      <c r="F235" s="67" t="s">
        <v>400</v>
      </c>
      <c r="G235" s="67">
        <v>8</v>
      </c>
      <c r="H235" s="67" t="s">
        <v>95</v>
      </c>
      <c r="I235" s="67">
        <v>0</v>
      </c>
      <c r="J235" s="67">
        <v>0</v>
      </c>
      <c r="K235" s="67">
        <v>0</v>
      </c>
      <c r="L235" s="67">
        <v>1</v>
      </c>
      <c r="M235" s="67" t="s">
        <v>1343</v>
      </c>
      <c r="N235" s="67" t="s">
        <v>1343</v>
      </c>
      <c r="P235" s="73">
        <v>43891</v>
      </c>
      <c r="R235" s="67">
        <v>18.2</v>
      </c>
      <c r="S235" s="67">
        <v>1.66</v>
      </c>
      <c r="T235" s="67">
        <v>1.06</v>
      </c>
      <c r="AA235" s="67">
        <v>1</v>
      </c>
      <c r="AD235" s="67">
        <f t="shared" si="19"/>
        <v>18.2</v>
      </c>
      <c r="AE235" s="76">
        <v>3.3333333000000001</v>
      </c>
      <c r="AF235" s="74">
        <f t="shared" si="20"/>
        <v>100</v>
      </c>
      <c r="AG235" s="76">
        <f t="shared" si="21"/>
        <v>333.33332999999999</v>
      </c>
      <c r="AH235" s="70">
        <f t="shared" si="22"/>
        <v>18.315018131868133</v>
      </c>
      <c r="AI235" s="70">
        <f t="shared" si="23"/>
        <v>81.684981868131871</v>
      </c>
      <c r="AJ235" s="67">
        <v>2</v>
      </c>
      <c r="AK235" s="67">
        <v>113</v>
      </c>
      <c r="AL235" s="73">
        <v>44033</v>
      </c>
      <c r="AN235" s="20">
        <v>0.20813201016253699</v>
      </c>
      <c r="AO235" s="20">
        <v>1.10087619123248</v>
      </c>
    </row>
    <row r="236" spans="1:41" x14ac:dyDescent="0.2">
      <c r="A236" s="67" t="s">
        <v>807</v>
      </c>
      <c r="B236" s="67">
        <v>272107267</v>
      </c>
      <c r="C236" s="67">
        <v>2018</v>
      </c>
      <c r="D236" s="67">
        <v>163</v>
      </c>
      <c r="E236" s="67" t="s">
        <v>23</v>
      </c>
      <c r="F236" s="67" t="s">
        <v>401</v>
      </c>
      <c r="G236" s="67">
        <v>8</v>
      </c>
      <c r="H236" s="67" t="s">
        <v>32</v>
      </c>
      <c r="I236" s="67">
        <v>0</v>
      </c>
      <c r="J236" s="67">
        <v>0</v>
      </c>
      <c r="K236" s="67">
        <v>0</v>
      </c>
      <c r="L236" s="67">
        <v>1</v>
      </c>
      <c r="M236" s="67" t="s">
        <v>1342</v>
      </c>
      <c r="N236" s="67" t="s">
        <v>1343</v>
      </c>
      <c r="P236" s="73">
        <v>43891</v>
      </c>
      <c r="R236" s="67">
        <v>34.1</v>
      </c>
      <c r="S236" s="67">
        <v>1.83</v>
      </c>
      <c r="T236" s="67">
        <v>1.67</v>
      </c>
      <c r="U236" s="67" t="s">
        <v>1351</v>
      </c>
      <c r="AA236" s="67">
        <v>1</v>
      </c>
      <c r="AD236" s="67">
        <f t="shared" si="19"/>
        <v>34.1</v>
      </c>
      <c r="AE236" s="76">
        <v>3.3333333000000001</v>
      </c>
      <c r="AF236" s="74">
        <f t="shared" si="20"/>
        <v>200</v>
      </c>
      <c r="AG236" s="76">
        <f t="shared" si="21"/>
        <v>666.66665999999998</v>
      </c>
      <c r="AH236" s="70">
        <f t="shared" si="22"/>
        <v>19.550341935483871</v>
      </c>
      <c r="AI236" s="70">
        <f t="shared" si="23"/>
        <v>180.44965806451614</v>
      </c>
      <c r="AJ236" s="67">
        <v>2</v>
      </c>
      <c r="AK236" s="67">
        <v>114</v>
      </c>
      <c r="AL236" s="73">
        <v>44033</v>
      </c>
      <c r="AN236" s="20">
        <v>0.28782745936536303</v>
      </c>
      <c r="AO236" s="20">
        <v>1.0098574864510099</v>
      </c>
    </row>
    <row r="237" spans="1:41" x14ac:dyDescent="0.2">
      <c r="A237" s="67" t="s">
        <v>808</v>
      </c>
      <c r="B237" s="67">
        <v>272107268</v>
      </c>
      <c r="C237" s="67">
        <v>2018</v>
      </c>
      <c r="D237" s="67">
        <v>163</v>
      </c>
      <c r="E237" s="67" t="s">
        <v>23</v>
      </c>
      <c r="F237" s="67" t="s">
        <v>402</v>
      </c>
      <c r="G237" s="67">
        <v>8</v>
      </c>
      <c r="H237" s="67" t="s">
        <v>77</v>
      </c>
      <c r="I237" s="67">
        <v>0</v>
      </c>
      <c r="J237" s="67">
        <v>0</v>
      </c>
      <c r="K237" s="67">
        <v>0</v>
      </c>
      <c r="L237" s="67">
        <v>1</v>
      </c>
      <c r="M237" s="67" t="s">
        <v>1342</v>
      </c>
      <c r="N237" s="67" t="s">
        <v>1343</v>
      </c>
      <c r="P237" s="73">
        <v>43891</v>
      </c>
      <c r="R237" s="67">
        <v>16.7</v>
      </c>
      <c r="S237" s="67">
        <v>1.8</v>
      </c>
      <c r="T237" s="67">
        <v>1.68</v>
      </c>
      <c r="AA237" s="67">
        <v>1</v>
      </c>
      <c r="AD237" s="67">
        <f t="shared" si="19"/>
        <v>16.7</v>
      </c>
      <c r="AE237" s="76">
        <v>3.3333333000000001</v>
      </c>
      <c r="AF237" s="74">
        <f t="shared" si="20"/>
        <v>100</v>
      </c>
      <c r="AG237" s="76">
        <f t="shared" si="21"/>
        <v>333.33332999999999</v>
      </c>
      <c r="AH237" s="70">
        <f t="shared" si="22"/>
        <v>19.960079640718565</v>
      </c>
      <c r="AI237" s="70">
        <f t="shared" si="23"/>
        <v>80.039920359281439</v>
      </c>
      <c r="AJ237" s="67">
        <v>2</v>
      </c>
      <c r="AK237" s="67">
        <v>115</v>
      </c>
      <c r="AL237" s="73">
        <v>44033</v>
      </c>
      <c r="AN237" s="20">
        <v>0.25912218074875598</v>
      </c>
      <c r="AO237" s="20">
        <v>1.0638875775807399</v>
      </c>
    </row>
    <row r="238" spans="1:41" x14ac:dyDescent="0.2">
      <c r="A238" s="67" t="s">
        <v>809</v>
      </c>
      <c r="B238" s="67">
        <v>272107269</v>
      </c>
      <c r="C238" s="67">
        <v>2018</v>
      </c>
      <c r="D238" s="67">
        <v>163</v>
      </c>
      <c r="E238" s="67" t="s">
        <v>23</v>
      </c>
      <c r="F238" s="67" t="s">
        <v>403</v>
      </c>
      <c r="G238" s="67">
        <v>8</v>
      </c>
      <c r="H238" s="67" t="s">
        <v>78</v>
      </c>
      <c r="I238" s="67">
        <v>0</v>
      </c>
      <c r="J238" s="67">
        <v>0</v>
      </c>
      <c r="K238" s="67">
        <v>0</v>
      </c>
      <c r="L238" s="67">
        <v>1</v>
      </c>
      <c r="M238" s="67" t="s">
        <v>1343</v>
      </c>
      <c r="N238" s="67" t="s">
        <v>1343</v>
      </c>
      <c r="P238" s="73">
        <v>43891</v>
      </c>
      <c r="R238" s="67">
        <v>17.3</v>
      </c>
      <c r="S238" s="67">
        <v>1.8</v>
      </c>
      <c r="T238" s="67">
        <v>1.51</v>
      </c>
      <c r="U238" s="67" t="s">
        <v>1351</v>
      </c>
      <c r="AA238" s="67">
        <v>1</v>
      </c>
      <c r="AD238" s="67">
        <f t="shared" si="19"/>
        <v>17.3</v>
      </c>
      <c r="AE238" s="76">
        <v>3.3333333000000001</v>
      </c>
      <c r="AF238" s="74">
        <f t="shared" si="20"/>
        <v>100</v>
      </c>
      <c r="AG238" s="76">
        <f t="shared" si="21"/>
        <v>333.33332999999999</v>
      </c>
      <c r="AH238" s="70">
        <f t="shared" si="22"/>
        <v>19.267822543352601</v>
      </c>
      <c r="AI238" s="70">
        <f t="shared" si="23"/>
        <v>80.732177456647406</v>
      </c>
      <c r="AJ238" s="67">
        <v>2</v>
      </c>
      <c r="AK238" s="67">
        <v>116</v>
      </c>
      <c r="AL238" s="73">
        <v>44033</v>
      </c>
      <c r="AN238" s="20">
        <v>0.36247816559462198</v>
      </c>
      <c r="AO238" s="20">
        <v>0.99984364187973696</v>
      </c>
    </row>
    <row r="239" spans="1:41" x14ac:dyDescent="0.2">
      <c r="A239" s="67" t="s">
        <v>810</v>
      </c>
      <c r="B239" s="67">
        <v>272107270</v>
      </c>
      <c r="C239" s="67">
        <v>2018</v>
      </c>
      <c r="D239" s="67">
        <v>163</v>
      </c>
      <c r="E239" s="67" t="s">
        <v>23</v>
      </c>
      <c r="F239" s="67" t="s">
        <v>404</v>
      </c>
      <c r="G239" s="67">
        <v>8</v>
      </c>
      <c r="H239" s="67" t="s">
        <v>33</v>
      </c>
      <c r="I239" s="67">
        <v>0</v>
      </c>
      <c r="J239" s="67">
        <v>0</v>
      </c>
      <c r="K239" s="67">
        <v>0</v>
      </c>
      <c r="L239" s="67">
        <v>1</v>
      </c>
      <c r="M239" s="67" t="s">
        <v>1342</v>
      </c>
      <c r="N239" s="67" t="s">
        <v>1343</v>
      </c>
      <c r="P239" s="73">
        <v>43891</v>
      </c>
      <c r="R239" s="67">
        <v>12.4</v>
      </c>
      <c r="S239" s="67">
        <v>1.62</v>
      </c>
      <c r="T239" s="67">
        <v>0.86</v>
      </c>
      <c r="W239" s="69">
        <v>43905</v>
      </c>
      <c r="X239" s="67">
        <v>9.4</v>
      </c>
      <c r="Y239" s="67">
        <v>1.59</v>
      </c>
      <c r="Z239" s="67">
        <v>0.89</v>
      </c>
      <c r="AA239" s="67">
        <v>1</v>
      </c>
      <c r="AB239" s="67" t="b">
        <f>R239&gt;X239</f>
        <v>1</v>
      </c>
      <c r="AC239" s="67" t="b">
        <f>T239&gt;Z239</f>
        <v>0</v>
      </c>
      <c r="AD239" s="67">
        <f t="shared" si="19"/>
        <v>12.4</v>
      </c>
      <c r="AE239" s="76">
        <v>3.3333333000000001</v>
      </c>
      <c r="AF239" s="74">
        <f t="shared" si="20"/>
        <v>100</v>
      </c>
      <c r="AG239" s="76">
        <f t="shared" si="21"/>
        <v>333.33332999999999</v>
      </c>
      <c r="AH239" s="70">
        <f t="shared" si="22"/>
        <v>26.881720161290321</v>
      </c>
      <c r="AI239" s="70">
        <f t="shared" si="23"/>
        <v>73.118279838709682</v>
      </c>
      <c r="AJ239" s="67">
        <v>2</v>
      </c>
      <c r="AK239" s="67">
        <v>117</v>
      </c>
      <c r="AL239" s="73">
        <v>44033</v>
      </c>
      <c r="AN239" s="20">
        <v>0.31436305449574098</v>
      </c>
      <c r="AO239" s="20">
        <v>1.04137499850837</v>
      </c>
    </row>
    <row r="240" spans="1:41" x14ac:dyDescent="0.2">
      <c r="A240" s="67" t="s">
        <v>811</v>
      </c>
      <c r="B240" s="67">
        <v>272106935</v>
      </c>
      <c r="C240" s="67">
        <v>2018</v>
      </c>
      <c r="D240" s="67">
        <v>163</v>
      </c>
      <c r="E240" s="67" t="s">
        <v>23</v>
      </c>
      <c r="F240" s="67" t="s">
        <v>405</v>
      </c>
      <c r="G240" s="67">
        <v>8</v>
      </c>
      <c r="H240" s="67" t="s">
        <v>79</v>
      </c>
      <c r="I240" s="67">
        <v>0</v>
      </c>
      <c r="J240" s="67">
        <v>0</v>
      </c>
      <c r="K240" s="67">
        <v>0</v>
      </c>
      <c r="L240" s="67">
        <v>1</v>
      </c>
      <c r="M240" s="67" t="s">
        <v>1343</v>
      </c>
      <c r="N240" s="67" t="s">
        <v>1343</v>
      </c>
      <c r="P240" s="73">
        <v>43891</v>
      </c>
      <c r="R240" s="67">
        <v>41.6</v>
      </c>
      <c r="S240" s="67">
        <v>1.88</v>
      </c>
      <c r="T240" s="67">
        <v>1.79</v>
      </c>
      <c r="AA240" s="67">
        <v>1</v>
      </c>
      <c r="AD240" s="67">
        <f t="shared" si="19"/>
        <v>41.6</v>
      </c>
      <c r="AE240" s="76">
        <v>3.3333333000000001</v>
      </c>
      <c r="AF240" s="74">
        <f t="shared" si="20"/>
        <v>200</v>
      </c>
      <c r="AG240" s="76">
        <f t="shared" si="21"/>
        <v>666.66665999999998</v>
      </c>
      <c r="AH240" s="70">
        <f t="shared" si="22"/>
        <v>16.025640865384613</v>
      </c>
      <c r="AI240" s="70">
        <f t="shared" si="23"/>
        <v>183.97435913461538</v>
      </c>
      <c r="AJ240" s="67">
        <v>2</v>
      </c>
      <c r="AK240" s="67">
        <v>118</v>
      </c>
      <c r="AL240" s="73">
        <v>44033</v>
      </c>
      <c r="AN240" s="20">
        <v>0.44643383884687099</v>
      </c>
      <c r="AO240" s="20">
        <v>1.02631671033882</v>
      </c>
    </row>
    <row r="241" spans="1:41" x14ac:dyDescent="0.2">
      <c r="A241" s="67" t="s">
        <v>812</v>
      </c>
      <c r="B241" s="67">
        <v>272106940</v>
      </c>
      <c r="C241" s="67">
        <v>2018</v>
      </c>
      <c r="D241" s="67">
        <v>163</v>
      </c>
      <c r="E241" s="67" t="s">
        <v>23</v>
      </c>
      <c r="F241" s="67" t="s">
        <v>406</v>
      </c>
      <c r="G241" s="67">
        <v>8</v>
      </c>
      <c r="H241" s="67" t="s">
        <v>80</v>
      </c>
      <c r="I241" s="67">
        <v>0</v>
      </c>
      <c r="J241" s="67">
        <v>0</v>
      </c>
      <c r="K241" s="67">
        <v>0</v>
      </c>
      <c r="L241" s="67">
        <v>1</v>
      </c>
      <c r="M241" s="67" t="s">
        <v>1342</v>
      </c>
      <c r="N241" s="67" t="s">
        <v>1343</v>
      </c>
      <c r="P241" s="73">
        <v>43891</v>
      </c>
      <c r="R241" s="67">
        <v>25.6</v>
      </c>
      <c r="S241" s="67">
        <v>1.77</v>
      </c>
      <c r="T241" s="67">
        <v>1.47</v>
      </c>
      <c r="U241" s="67" t="s">
        <v>1356</v>
      </c>
      <c r="AA241" s="67">
        <v>1</v>
      </c>
      <c r="AD241" s="67">
        <f t="shared" si="19"/>
        <v>25.6</v>
      </c>
      <c r="AE241" s="76">
        <v>3.3333333000000001</v>
      </c>
      <c r="AF241" s="74">
        <f t="shared" si="20"/>
        <v>200</v>
      </c>
      <c r="AG241" s="76">
        <f t="shared" si="21"/>
        <v>666.66665999999998</v>
      </c>
      <c r="AH241" s="70">
        <f t="shared" si="22"/>
        <v>26.041666406249998</v>
      </c>
      <c r="AI241" s="70">
        <f t="shared" si="23"/>
        <v>173.95833359375001</v>
      </c>
      <c r="AJ241" s="67">
        <v>2</v>
      </c>
      <c r="AK241" s="67">
        <v>119</v>
      </c>
      <c r="AL241" s="73">
        <v>44033</v>
      </c>
      <c r="AN241" s="20">
        <v>0.32238907716788601</v>
      </c>
      <c r="AO241" s="20">
        <v>1.03455628647696</v>
      </c>
    </row>
    <row r="242" spans="1:41" x14ac:dyDescent="0.2">
      <c r="A242" s="67" t="s">
        <v>813</v>
      </c>
      <c r="B242" s="67">
        <v>272107271</v>
      </c>
      <c r="C242" s="67">
        <v>2018</v>
      </c>
      <c r="D242" s="67">
        <v>164</v>
      </c>
      <c r="E242" s="67" t="s">
        <v>23</v>
      </c>
      <c r="F242" s="67" t="s">
        <v>407</v>
      </c>
      <c r="G242" s="67">
        <v>8</v>
      </c>
      <c r="H242" s="67" t="s">
        <v>81</v>
      </c>
      <c r="I242" s="67">
        <v>0</v>
      </c>
      <c r="J242" s="67">
        <v>0</v>
      </c>
      <c r="K242" s="67">
        <v>0</v>
      </c>
      <c r="L242" s="67">
        <v>1</v>
      </c>
      <c r="M242" s="67" t="s">
        <v>1342</v>
      </c>
      <c r="N242" s="67" t="s">
        <v>1343</v>
      </c>
      <c r="P242" s="73">
        <v>43894</v>
      </c>
      <c r="R242" s="67">
        <v>28.1</v>
      </c>
      <c r="S242" s="67">
        <v>1.91</v>
      </c>
      <c r="T242" s="67">
        <v>1.52</v>
      </c>
      <c r="U242" s="74"/>
      <c r="AA242" s="67">
        <v>1</v>
      </c>
      <c r="AD242" s="67">
        <f t="shared" si="19"/>
        <v>28.1</v>
      </c>
      <c r="AE242" s="76">
        <v>3.3333333000000001</v>
      </c>
      <c r="AF242" s="74">
        <f t="shared" si="20"/>
        <v>200</v>
      </c>
      <c r="AG242" s="76">
        <f t="shared" si="21"/>
        <v>666.66665999999998</v>
      </c>
      <c r="AH242" s="70">
        <f t="shared" si="22"/>
        <v>23.724792170818503</v>
      </c>
      <c r="AI242" s="70">
        <f t="shared" si="23"/>
        <v>176.27520782918151</v>
      </c>
      <c r="AJ242" s="67">
        <v>2</v>
      </c>
      <c r="AK242" s="67">
        <v>120</v>
      </c>
      <c r="AL242" s="73">
        <v>44033</v>
      </c>
      <c r="AN242" s="20">
        <v>0.31096633957894398</v>
      </c>
      <c r="AO242" s="20">
        <v>1.1241179739559199</v>
      </c>
    </row>
    <row r="243" spans="1:41" x14ac:dyDescent="0.2">
      <c r="A243" s="67" t="s">
        <v>814</v>
      </c>
      <c r="B243" s="67">
        <v>272107272</v>
      </c>
      <c r="C243" s="67">
        <v>2018</v>
      </c>
      <c r="D243" s="67">
        <v>164</v>
      </c>
      <c r="E243" s="67" t="s">
        <v>23</v>
      </c>
      <c r="F243" s="67" t="s">
        <v>408</v>
      </c>
      <c r="G243" s="67">
        <v>8</v>
      </c>
      <c r="H243" s="67" t="s">
        <v>82</v>
      </c>
      <c r="I243" s="67">
        <v>0</v>
      </c>
      <c r="J243" s="67">
        <v>0</v>
      </c>
      <c r="K243" s="67">
        <v>0</v>
      </c>
      <c r="L243" s="67">
        <v>1</v>
      </c>
      <c r="M243" s="67" t="s">
        <v>1343</v>
      </c>
      <c r="N243" s="67" t="s">
        <v>1343</v>
      </c>
      <c r="P243" s="73">
        <v>43894</v>
      </c>
      <c r="R243" s="67">
        <v>16.600000000000001</v>
      </c>
      <c r="S243" s="67">
        <v>2</v>
      </c>
      <c r="T243" s="67">
        <v>1.1299999999999999</v>
      </c>
      <c r="U243" s="74"/>
      <c r="AA243" s="67">
        <v>1</v>
      </c>
      <c r="AD243" s="67">
        <f t="shared" si="19"/>
        <v>16.600000000000001</v>
      </c>
      <c r="AE243" s="76">
        <v>3.3333333000000001</v>
      </c>
      <c r="AF243" s="74">
        <f t="shared" si="20"/>
        <v>100</v>
      </c>
      <c r="AG243" s="76">
        <f t="shared" si="21"/>
        <v>333.33332999999999</v>
      </c>
      <c r="AH243" s="70">
        <f t="shared" si="22"/>
        <v>20.080321084337346</v>
      </c>
      <c r="AI243" s="70">
        <f t="shared" si="23"/>
        <v>79.919678915662658</v>
      </c>
      <c r="AJ243" s="67">
        <v>2</v>
      </c>
      <c r="AK243" s="67">
        <v>121</v>
      </c>
      <c r="AL243" s="73">
        <v>44033</v>
      </c>
      <c r="AN243" s="20" t="s">
        <v>5</v>
      </c>
      <c r="AO243" s="20" t="s">
        <v>5</v>
      </c>
    </row>
    <row r="244" spans="1:41" x14ac:dyDescent="0.2">
      <c r="A244" s="67" t="s">
        <v>815</v>
      </c>
      <c r="B244" s="67">
        <v>272107274</v>
      </c>
      <c r="C244" s="67">
        <v>2018</v>
      </c>
      <c r="D244" s="67">
        <v>164</v>
      </c>
      <c r="E244" s="67" t="s">
        <v>23</v>
      </c>
      <c r="F244" s="67" t="s">
        <v>409</v>
      </c>
      <c r="G244" s="67">
        <v>8</v>
      </c>
      <c r="H244" s="67" t="s">
        <v>34</v>
      </c>
      <c r="I244" s="67">
        <v>0</v>
      </c>
      <c r="J244" s="67">
        <v>0</v>
      </c>
      <c r="K244" s="67">
        <v>0</v>
      </c>
      <c r="L244" s="67">
        <v>1</v>
      </c>
      <c r="M244" s="67" t="s">
        <v>1342</v>
      </c>
      <c r="N244" s="67" t="s">
        <v>1343</v>
      </c>
      <c r="P244" s="73">
        <v>43894</v>
      </c>
      <c r="R244" s="67">
        <v>18.7</v>
      </c>
      <c r="S244" s="67">
        <v>1.28</v>
      </c>
      <c r="T244" s="67">
        <v>1.7</v>
      </c>
      <c r="U244" s="74"/>
      <c r="AA244" s="67">
        <v>1</v>
      </c>
      <c r="AD244" s="67">
        <f t="shared" si="19"/>
        <v>18.7</v>
      </c>
      <c r="AE244" s="76">
        <v>3.3333333000000001</v>
      </c>
      <c r="AF244" s="74">
        <f t="shared" si="20"/>
        <v>100</v>
      </c>
      <c r="AG244" s="76">
        <f t="shared" si="21"/>
        <v>333.33332999999999</v>
      </c>
      <c r="AH244" s="70">
        <f t="shared" si="22"/>
        <v>17.825311764705884</v>
      </c>
      <c r="AI244" s="70">
        <f t="shared" si="23"/>
        <v>82.174688235294113</v>
      </c>
      <c r="AJ244" s="74">
        <v>3</v>
      </c>
      <c r="AK244" s="74">
        <v>1</v>
      </c>
      <c r="AL244" s="73">
        <v>44035</v>
      </c>
      <c r="AN244" s="20">
        <v>0.18198345889984399</v>
      </c>
      <c r="AO244" s="20">
        <v>1.1080130100966801</v>
      </c>
    </row>
    <row r="245" spans="1:41" x14ac:dyDescent="0.2">
      <c r="A245" s="67" t="s">
        <v>816</v>
      </c>
      <c r="B245" s="67">
        <v>272107275</v>
      </c>
      <c r="C245" s="67">
        <v>2018</v>
      </c>
      <c r="D245" s="67">
        <v>164</v>
      </c>
      <c r="E245" s="67" t="s">
        <v>23</v>
      </c>
      <c r="F245" s="67" t="s">
        <v>410</v>
      </c>
      <c r="G245" s="67">
        <v>8</v>
      </c>
      <c r="H245" s="67" t="s">
        <v>83</v>
      </c>
      <c r="I245" s="67">
        <v>0</v>
      </c>
      <c r="J245" s="67">
        <v>0</v>
      </c>
      <c r="K245" s="67">
        <v>0</v>
      </c>
      <c r="L245" s="67">
        <v>1</v>
      </c>
      <c r="M245" s="67" t="s">
        <v>1342</v>
      </c>
      <c r="N245" s="67" t="s">
        <v>1343</v>
      </c>
      <c r="P245" s="73">
        <v>43894</v>
      </c>
      <c r="R245" s="67">
        <v>17.2</v>
      </c>
      <c r="S245" s="67">
        <v>1.93</v>
      </c>
      <c r="T245" s="67">
        <v>1.1200000000000001</v>
      </c>
      <c r="U245" s="74"/>
      <c r="AA245" s="67">
        <v>1</v>
      </c>
      <c r="AD245" s="67">
        <f t="shared" si="19"/>
        <v>17.2</v>
      </c>
      <c r="AE245" s="76">
        <v>3.3333333000000001</v>
      </c>
      <c r="AF245" s="74">
        <f t="shared" si="20"/>
        <v>100</v>
      </c>
      <c r="AG245" s="76">
        <f t="shared" si="21"/>
        <v>333.33332999999999</v>
      </c>
      <c r="AH245" s="70">
        <f t="shared" si="22"/>
        <v>19.37984476744186</v>
      </c>
      <c r="AI245" s="70">
        <f t="shared" si="23"/>
        <v>80.620155232558147</v>
      </c>
      <c r="AJ245" s="74">
        <v>3</v>
      </c>
      <c r="AK245" s="74">
        <v>2</v>
      </c>
      <c r="AL245" s="73">
        <v>44035</v>
      </c>
      <c r="AN245" s="20">
        <v>0.21487481459718799</v>
      </c>
      <c r="AO245" s="20">
        <v>1.17382815420917</v>
      </c>
    </row>
    <row r="246" spans="1:41" x14ac:dyDescent="0.2">
      <c r="A246" s="67" t="s">
        <v>817</v>
      </c>
      <c r="B246" s="67">
        <v>272107273</v>
      </c>
      <c r="C246" s="67">
        <v>2018</v>
      </c>
      <c r="D246" s="67">
        <v>164</v>
      </c>
      <c r="E246" s="67" t="s">
        <v>23</v>
      </c>
      <c r="F246" s="67" t="s">
        <v>411</v>
      </c>
      <c r="G246" s="67">
        <v>8</v>
      </c>
      <c r="H246" s="67" t="s">
        <v>84</v>
      </c>
      <c r="I246" s="67">
        <v>0</v>
      </c>
      <c r="J246" s="67">
        <v>0</v>
      </c>
      <c r="K246" s="67">
        <v>0</v>
      </c>
      <c r="L246" s="67">
        <v>1</v>
      </c>
      <c r="M246" s="67" t="s">
        <v>1342</v>
      </c>
      <c r="N246" s="67" t="s">
        <v>1343</v>
      </c>
      <c r="P246" s="73">
        <v>43894</v>
      </c>
      <c r="R246" s="67">
        <v>13.8</v>
      </c>
      <c r="S246" s="67">
        <v>2</v>
      </c>
      <c r="T246" s="67">
        <v>1.37</v>
      </c>
      <c r="U246" s="74"/>
      <c r="AA246" s="67">
        <v>1</v>
      </c>
      <c r="AD246" s="67">
        <f t="shared" si="19"/>
        <v>13.8</v>
      </c>
      <c r="AE246" s="76">
        <v>3.3333333000000001</v>
      </c>
      <c r="AF246" s="74">
        <f t="shared" si="20"/>
        <v>100</v>
      </c>
      <c r="AG246" s="76">
        <f t="shared" si="21"/>
        <v>333.33332999999999</v>
      </c>
      <c r="AH246" s="70">
        <f t="shared" si="22"/>
        <v>24.154589130434779</v>
      </c>
      <c r="AI246" s="70">
        <f t="shared" si="23"/>
        <v>75.845410869565228</v>
      </c>
      <c r="AJ246" s="74">
        <v>3</v>
      </c>
      <c r="AK246" s="74">
        <v>3</v>
      </c>
      <c r="AL246" s="73">
        <v>44035</v>
      </c>
      <c r="AN246" s="20">
        <v>0.21096976793614899</v>
      </c>
      <c r="AO246" s="20">
        <v>1.0881171533306</v>
      </c>
    </row>
    <row r="247" spans="1:41" x14ac:dyDescent="0.2">
      <c r="A247" s="67" t="s">
        <v>818</v>
      </c>
      <c r="B247" s="67">
        <v>272107276</v>
      </c>
      <c r="C247" s="67">
        <v>2018</v>
      </c>
      <c r="D247" s="67">
        <v>164</v>
      </c>
      <c r="E247" s="67" t="s">
        <v>23</v>
      </c>
      <c r="F247" s="67" t="s">
        <v>412</v>
      </c>
      <c r="G247" s="67">
        <v>8</v>
      </c>
      <c r="H247" s="67" t="s">
        <v>35</v>
      </c>
      <c r="I247" s="67">
        <v>0</v>
      </c>
      <c r="J247" s="67">
        <v>0</v>
      </c>
      <c r="K247" s="67">
        <v>0</v>
      </c>
      <c r="L247" s="67">
        <v>1</v>
      </c>
      <c r="M247" s="67" t="s">
        <v>1342</v>
      </c>
      <c r="N247" s="67" t="s">
        <v>1343</v>
      </c>
      <c r="P247" s="73">
        <v>43894</v>
      </c>
      <c r="R247" s="67">
        <v>17.2</v>
      </c>
      <c r="S247" s="67">
        <v>1.87</v>
      </c>
      <c r="T247" s="67">
        <v>1.56</v>
      </c>
      <c r="U247" s="74"/>
      <c r="AA247" s="67">
        <v>1</v>
      </c>
      <c r="AD247" s="67">
        <f t="shared" si="19"/>
        <v>17.2</v>
      </c>
      <c r="AE247" s="76">
        <v>3.3333333000000001</v>
      </c>
      <c r="AF247" s="74">
        <f t="shared" si="20"/>
        <v>100</v>
      </c>
      <c r="AG247" s="76">
        <f t="shared" si="21"/>
        <v>333.33332999999999</v>
      </c>
      <c r="AH247" s="70">
        <f t="shared" si="22"/>
        <v>19.37984476744186</v>
      </c>
      <c r="AI247" s="70">
        <f t="shared" si="23"/>
        <v>80.620155232558147</v>
      </c>
      <c r="AJ247" s="74">
        <v>3</v>
      </c>
      <c r="AK247" s="74">
        <v>4</v>
      </c>
      <c r="AL247" s="73">
        <v>44035</v>
      </c>
      <c r="AN247" s="20">
        <v>0.11004909376117</v>
      </c>
      <c r="AO247" s="20">
        <v>1.248093076193</v>
      </c>
    </row>
    <row r="248" spans="1:41" x14ac:dyDescent="0.2">
      <c r="A248" s="67" t="s">
        <v>819</v>
      </c>
      <c r="B248" s="67">
        <v>272107277</v>
      </c>
      <c r="C248" s="67">
        <v>2018</v>
      </c>
      <c r="D248" s="67">
        <v>164</v>
      </c>
      <c r="E248" s="67" t="s">
        <v>23</v>
      </c>
      <c r="F248" s="67" t="s">
        <v>413</v>
      </c>
      <c r="G248" s="67">
        <v>8</v>
      </c>
      <c r="H248" s="67" t="s">
        <v>85</v>
      </c>
      <c r="I248" s="67">
        <v>0</v>
      </c>
      <c r="J248" s="67">
        <v>0</v>
      </c>
      <c r="K248" s="67">
        <v>0</v>
      </c>
      <c r="L248" s="67">
        <v>1</v>
      </c>
      <c r="M248" s="67" t="s">
        <v>1342</v>
      </c>
      <c r="N248" s="67" t="s">
        <v>1343</v>
      </c>
      <c r="P248" s="73">
        <v>43894</v>
      </c>
      <c r="R248" s="67">
        <v>31.2</v>
      </c>
      <c r="S248" s="67">
        <v>1.79</v>
      </c>
      <c r="T248" s="67">
        <v>1.04</v>
      </c>
      <c r="U248" s="74"/>
      <c r="AA248" s="67">
        <v>1</v>
      </c>
      <c r="AD248" s="67">
        <f t="shared" si="19"/>
        <v>31.2</v>
      </c>
      <c r="AE248" s="76">
        <v>3.3333333000000001</v>
      </c>
      <c r="AF248" s="74">
        <f t="shared" si="20"/>
        <v>200</v>
      </c>
      <c r="AG248" s="76">
        <f t="shared" si="21"/>
        <v>666.66665999999998</v>
      </c>
      <c r="AH248" s="70">
        <f t="shared" si="22"/>
        <v>21.367521153846155</v>
      </c>
      <c r="AI248" s="70">
        <f t="shared" si="23"/>
        <v>178.63247884615384</v>
      </c>
      <c r="AJ248" s="74">
        <v>3</v>
      </c>
      <c r="AK248" s="74">
        <v>5</v>
      </c>
      <c r="AL248" s="73">
        <v>44035</v>
      </c>
      <c r="AN248" s="20">
        <v>0.24939371098726201</v>
      </c>
      <c r="AO248" s="20">
        <v>1.2053444395553901</v>
      </c>
    </row>
    <row r="249" spans="1:41" x14ac:dyDescent="0.2">
      <c r="A249" s="67" t="s">
        <v>820</v>
      </c>
      <c r="B249" s="67">
        <v>272107278</v>
      </c>
      <c r="C249" s="67">
        <v>2018</v>
      </c>
      <c r="D249" s="67">
        <v>164</v>
      </c>
      <c r="E249" s="67" t="s">
        <v>23</v>
      </c>
      <c r="F249" s="67" t="s">
        <v>414</v>
      </c>
      <c r="G249" s="67">
        <v>8</v>
      </c>
      <c r="H249" s="67" t="s">
        <v>96</v>
      </c>
      <c r="I249" s="67">
        <v>0</v>
      </c>
      <c r="J249" s="67">
        <v>0</v>
      </c>
      <c r="K249" s="67">
        <v>0</v>
      </c>
      <c r="L249" s="67">
        <v>1</v>
      </c>
      <c r="M249" s="67" t="s">
        <v>1342</v>
      </c>
      <c r="N249" s="67" t="s">
        <v>1343</v>
      </c>
      <c r="P249" s="73">
        <v>43894</v>
      </c>
      <c r="R249" s="67">
        <v>27.1</v>
      </c>
      <c r="S249" s="67">
        <v>1.76</v>
      </c>
      <c r="T249" s="67">
        <v>1.21</v>
      </c>
      <c r="U249" s="74"/>
      <c r="AA249" s="67">
        <v>1</v>
      </c>
      <c r="AD249" s="67">
        <f t="shared" si="19"/>
        <v>27.1</v>
      </c>
      <c r="AE249" s="76">
        <v>3.3333333000000001</v>
      </c>
      <c r="AF249" s="74">
        <f t="shared" si="20"/>
        <v>200</v>
      </c>
      <c r="AG249" s="76">
        <f t="shared" si="21"/>
        <v>666.66665999999998</v>
      </c>
      <c r="AH249" s="70">
        <f t="shared" si="22"/>
        <v>24.600245756457564</v>
      </c>
      <c r="AI249" s="70">
        <f t="shared" si="23"/>
        <v>175.39975424354245</v>
      </c>
      <c r="AJ249" s="74">
        <v>3</v>
      </c>
      <c r="AK249" s="74">
        <v>6</v>
      </c>
      <c r="AL249" s="73">
        <v>44035</v>
      </c>
      <c r="AN249" s="20">
        <v>0.25877753417285898</v>
      </c>
      <c r="AO249" s="20">
        <v>1.1377565856323699</v>
      </c>
    </row>
    <row r="250" spans="1:41" x14ac:dyDescent="0.2">
      <c r="A250" s="67" t="s">
        <v>821</v>
      </c>
      <c r="B250" s="67">
        <v>272107279</v>
      </c>
      <c r="C250" s="67">
        <v>2018</v>
      </c>
      <c r="D250" s="67">
        <v>164</v>
      </c>
      <c r="E250" s="67" t="s">
        <v>23</v>
      </c>
      <c r="F250" s="67" t="s">
        <v>415</v>
      </c>
      <c r="G250" s="67">
        <v>8</v>
      </c>
      <c r="H250" s="67" t="s">
        <v>36</v>
      </c>
      <c r="I250" s="67">
        <v>0</v>
      </c>
      <c r="J250" s="67">
        <v>0</v>
      </c>
      <c r="K250" s="67">
        <v>0</v>
      </c>
      <c r="L250" s="67">
        <v>1</v>
      </c>
      <c r="M250" s="67" t="s">
        <v>1342</v>
      </c>
      <c r="N250" s="67" t="s">
        <v>1343</v>
      </c>
      <c r="P250" s="73">
        <v>43894</v>
      </c>
      <c r="R250" s="67">
        <v>30.4</v>
      </c>
      <c r="S250" s="67">
        <v>1.84</v>
      </c>
      <c r="T250" s="67">
        <v>1.1599999999999999</v>
      </c>
      <c r="U250" s="74"/>
      <c r="AA250" s="67">
        <v>1</v>
      </c>
      <c r="AD250" s="67">
        <f t="shared" si="19"/>
        <v>30.4</v>
      </c>
      <c r="AE250" s="76">
        <v>3.3333333000000001</v>
      </c>
      <c r="AF250" s="74">
        <f t="shared" si="20"/>
        <v>200</v>
      </c>
      <c r="AG250" s="76">
        <f t="shared" si="21"/>
        <v>666.66665999999998</v>
      </c>
      <c r="AH250" s="70">
        <f t="shared" si="22"/>
        <v>21.929824342105263</v>
      </c>
      <c r="AI250" s="70">
        <f t="shared" si="23"/>
        <v>178.07017565789474</v>
      </c>
      <c r="AJ250" s="74">
        <v>3</v>
      </c>
      <c r="AK250" s="74">
        <v>7</v>
      </c>
      <c r="AL250" s="73">
        <v>44035</v>
      </c>
      <c r="AN250" s="20">
        <v>0.26251528654359002</v>
      </c>
      <c r="AO250" s="20">
        <v>1.0816542939627301</v>
      </c>
    </row>
    <row r="251" spans="1:41" x14ac:dyDescent="0.2">
      <c r="A251" s="67" t="s">
        <v>822</v>
      </c>
      <c r="B251" s="67">
        <v>272107280</v>
      </c>
      <c r="C251" s="67">
        <v>2018</v>
      </c>
      <c r="D251" s="67">
        <v>164</v>
      </c>
      <c r="E251" s="67" t="s">
        <v>23</v>
      </c>
      <c r="F251" s="67" t="s">
        <v>416</v>
      </c>
      <c r="G251" s="67">
        <v>8</v>
      </c>
      <c r="H251" s="67" t="s">
        <v>86</v>
      </c>
      <c r="I251" s="67">
        <v>0</v>
      </c>
      <c r="J251" s="67">
        <v>0</v>
      </c>
      <c r="K251" s="67">
        <v>0</v>
      </c>
      <c r="L251" s="67">
        <v>1</v>
      </c>
      <c r="M251" s="67" t="s">
        <v>1342</v>
      </c>
      <c r="N251" s="67" t="s">
        <v>1343</v>
      </c>
      <c r="P251" s="73">
        <v>43894</v>
      </c>
      <c r="R251" s="67">
        <v>29.8</v>
      </c>
      <c r="S251" s="67">
        <v>1.79</v>
      </c>
      <c r="T251" s="67">
        <v>1.48</v>
      </c>
      <c r="U251" s="74"/>
      <c r="AA251" s="67">
        <v>1</v>
      </c>
      <c r="AD251" s="67">
        <f t="shared" si="19"/>
        <v>29.8</v>
      </c>
      <c r="AE251" s="76">
        <v>3.3333333000000001</v>
      </c>
      <c r="AF251" s="74">
        <f t="shared" si="20"/>
        <v>200</v>
      </c>
      <c r="AG251" s="76">
        <f t="shared" si="21"/>
        <v>666.66665999999998</v>
      </c>
      <c r="AH251" s="70">
        <f t="shared" si="22"/>
        <v>22.3713644295302</v>
      </c>
      <c r="AI251" s="70">
        <f t="shared" si="23"/>
        <v>177.62863557046981</v>
      </c>
      <c r="AJ251" s="74">
        <v>3</v>
      </c>
      <c r="AK251" s="74">
        <v>8</v>
      </c>
      <c r="AL251" s="73">
        <v>44035</v>
      </c>
      <c r="AN251" s="20">
        <v>0.25097695927777802</v>
      </c>
      <c r="AO251" s="20">
        <v>1.0847645104147601</v>
      </c>
    </row>
    <row r="252" spans="1:41" x14ac:dyDescent="0.2">
      <c r="A252" s="67" t="s">
        <v>823</v>
      </c>
      <c r="B252" s="67">
        <v>272107691</v>
      </c>
      <c r="C252" s="67">
        <v>2018</v>
      </c>
      <c r="D252" s="67">
        <v>164</v>
      </c>
      <c r="E252" s="67" t="s">
        <v>23</v>
      </c>
      <c r="F252" s="67" t="s">
        <v>417</v>
      </c>
      <c r="G252" s="67">
        <v>8</v>
      </c>
      <c r="H252" s="67" t="s">
        <v>97</v>
      </c>
      <c r="I252" s="67">
        <v>0</v>
      </c>
      <c r="J252" s="67">
        <v>0</v>
      </c>
      <c r="K252" s="67">
        <v>0</v>
      </c>
      <c r="L252" s="67">
        <v>1</v>
      </c>
      <c r="M252" s="67" t="s">
        <v>1342</v>
      </c>
      <c r="N252" s="67" t="s">
        <v>1343</v>
      </c>
      <c r="P252" s="73">
        <v>43894</v>
      </c>
      <c r="R252" s="67">
        <v>26.7</v>
      </c>
      <c r="S252" s="67">
        <v>1.78</v>
      </c>
      <c r="T252" s="67">
        <v>1.74</v>
      </c>
      <c r="U252" s="74"/>
      <c r="AA252" s="67">
        <v>1</v>
      </c>
      <c r="AD252" s="67">
        <f t="shared" si="19"/>
        <v>26.7</v>
      </c>
      <c r="AE252" s="76">
        <v>3.3333333000000001</v>
      </c>
      <c r="AF252" s="74">
        <f t="shared" si="20"/>
        <v>200</v>
      </c>
      <c r="AG252" s="76">
        <f t="shared" si="21"/>
        <v>666.66665999999998</v>
      </c>
      <c r="AH252" s="70">
        <f t="shared" si="22"/>
        <v>24.968788764044945</v>
      </c>
      <c r="AI252" s="70">
        <f t="shared" si="23"/>
        <v>175.03121123595506</v>
      </c>
      <c r="AJ252" s="74">
        <v>3</v>
      </c>
      <c r="AK252" s="74">
        <v>9</v>
      </c>
      <c r="AL252" s="73">
        <v>44035</v>
      </c>
      <c r="AN252" s="20">
        <v>0.175919611697408</v>
      </c>
      <c r="AO252" s="20">
        <v>1.18090908233269</v>
      </c>
    </row>
    <row r="253" spans="1:41" x14ac:dyDescent="0.2">
      <c r="A253" s="67" t="s">
        <v>824</v>
      </c>
      <c r="B253" s="67">
        <v>272107692</v>
      </c>
      <c r="C253" s="67">
        <v>2018</v>
      </c>
      <c r="D253" s="67">
        <v>164</v>
      </c>
      <c r="E253" s="67" t="s">
        <v>23</v>
      </c>
      <c r="F253" s="67" t="s">
        <v>418</v>
      </c>
      <c r="G253" s="67">
        <v>8</v>
      </c>
      <c r="H253" s="67" t="s">
        <v>37</v>
      </c>
      <c r="I253" s="67">
        <v>0</v>
      </c>
      <c r="J253" s="67">
        <v>0</v>
      </c>
      <c r="K253" s="67">
        <v>0</v>
      </c>
      <c r="L253" s="67">
        <v>1</v>
      </c>
      <c r="M253" s="67" t="s">
        <v>1342</v>
      </c>
      <c r="N253" s="67" t="s">
        <v>1343</v>
      </c>
      <c r="P253" s="73">
        <v>43894</v>
      </c>
      <c r="R253" s="67">
        <v>34.799999999999997</v>
      </c>
      <c r="S253" s="67">
        <v>1.99</v>
      </c>
      <c r="T253" s="67">
        <v>1.3</v>
      </c>
      <c r="U253" s="74"/>
      <c r="AA253" s="67">
        <v>1</v>
      </c>
      <c r="AD253" s="67">
        <f t="shared" si="19"/>
        <v>34.799999999999997</v>
      </c>
      <c r="AE253" s="76">
        <v>3.3333333000000001</v>
      </c>
      <c r="AF253" s="74">
        <f t="shared" si="20"/>
        <v>200</v>
      </c>
      <c r="AG253" s="76">
        <f t="shared" si="21"/>
        <v>666.66665999999998</v>
      </c>
      <c r="AH253" s="70">
        <f t="shared" si="22"/>
        <v>19.157087931034482</v>
      </c>
      <c r="AI253" s="70">
        <f t="shared" si="23"/>
        <v>180.84291206896552</v>
      </c>
      <c r="AJ253" s="74">
        <v>3</v>
      </c>
      <c r="AK253" s="74">
        <v>10</v>
      </c>
      <c r="AL253" s="73">
        <v>44035</v>
      </c>
      <c r="AN253" s="20">
        <v>0.181166823680386</v>
      </c>
      <c r="AO253" s="20">
        <v>1.1786217485853201</v>
      </c>
    </row>
    <row r="254" spans="1:41" x14ac:dyDescent="0.2">
      <c r="A254" s="67" t="s">
        <v>825</v>
      </c>
      <c r="B254" s="67">
        <v>156181132</v>
      </c>
      <c r="C254" s="67">
        <v>2018</v>
      </c>
      <c r="D254" s="67">
        <v>164</v>
      </c>
      <c r="E254" s="67" t="s">
        <v>23</v>
      </c>
      <c r="F254" s="67" t="s">
        <v>419</v>
      </c>
      <c r="G254" s="67">
        <v>8</v>
      </c>
      <c r="H254" s="67" t="s">
        <v>90</v>
      </c>
      <c r="I254" s="67">
        <v>0</v>
      </c>
      <c r="J254" s="67">
        <v>0</v>
      </c>
      <c r="K254" s="67">
        <v>0</v>
      </c>
      <c r="L254" s="67">
        <v>1</v>
      </c>
      <c r="M254" s="67" t="s">
        <v>1343</v>
      </c>
      <c r="N254" s="67" t="s">
        <v>1343</v>
      </c>
      <c r="P254" s="73">
        <v>43894</v>
      </c>
      <c r="R254" s="67">
        <v>15.9</v>
      </c>
      <c r="S254" s="67">
        <v>1.66</v>
      </c>
      <c r="T254" s="67">
        <v>1.1100000000000001</v>
      </c>
      <c r="U254" s="74"/>
      <c r="AA254" s="67">
        <v>1</v>
      </c>
      <c r="AD254" s="67">
        <f t="shared" si="19"/>
        <v>15.9</v>
      </c>
      <c r="AE254" s="76">
        <v>3.3333333000000001</v>
      </c>
      <c r="AF254" s="74">
        <f t="shared" si="20"/>
        <v>100</v>
      </c>
      <c r="AG254" s="76">
        <f t="shared" si="21"/>
        <v>333.33332999999999</v>
      </c>
      <c r="AH254" s="70">
        <f t="shared" si="22"/>
        <v>20.964360377358489</v>
      </c>
      <c r="AI254" s="70">
        <f t="shared" si="23"/>
        <v>79.035639622641511</v>
      </c>
      <c r="AJ254" s="74">
        <v>3</v>
      </c>
      <c r="AK254" s="74">
        <v>11</v>
      </c>
      <c r="AL254" s="73">
        <v>44035</v>
      </c>
      <c r="AN254" s="20">
        <v>0.15300627540591</v>
      </c>
      <c r="AO254" s="20">
        <v>1.1323734391248199</v>
      </c>
    </row>
    <row r="255" spans="1:41" x14ac:dyDescent="0.2">
      <c r="A255" s="67" t="s">
        <v>826</v>
      </c>
      <c r="B255" s="67">
        <v>156181133</v>
      </c>
      <c r="C255" s="67">
        <v>2018</v>
      </c>
      <c r="D255" s="67">
        <v>164</v>
      </c>
      <c r="E255" s="67" t="s">
        <v>23</v>
      </c>
      <c r="F255" s="67" t="s">
        <v>420</v>
      </c>
      <c r="G255" s="67">
        <v>8</v>
      </c>
      <c r="H255" s="67" t="s">
        <v>101</v>
      </c>
      <c r="I255" s="67">
        <v>0</v>
      </c>
      <c r="J255" s="67">
        <v>0</v>
      </c>
      <c r="K255" s="67">
        <v>0</v>
      </c>
      <c r="L255" s="67">
        <v>1</v>
      </c>
      <c r="M255" s="67" t="s">
        <v>1343</v>
      </c>
      <c r="N255" s="67" t="s">
        <v>1343</v>
      </c>
      <c r="P255" s="73">
        <v>43894</v>
      </c>
      <c r="R255" s="67">
        <v>32.200000000000003</v>
      </c>
      <c r="S255" s="67">
        <v>1.83</v>
      </c>
      <c r="T255" s="67">
        <v>1.1599999999999999</v>
      </c>
      <c r="U255" s="74"/>
      <c r="AA255" s="67">
        <v>1</v>
      </c>
      <c r="AD255" s="67">
        <f t="shared" si="19"/>
        <v>32.200000000000003</v>
      </c>
      <c r="AE255" s="76">
        <v>3.3333333000000001</v>
      </c>
      <c r="AF255" s="74">
        <f t="shared" si="20"/>
        <v>200</v>
      </c>
      <c r="AG255" s="76">
        <f t="shared" si="21"/>
        <v>666.66665999999998</v>
      </c>
      <c r="AH255" s="70">
        <f t="shared" si="22"/>
        <v>20.703933540372667</v>
      </c>
      <c r="AI255" s="70">
        <f t="shared" si="23"/>
        <v>179.29606645962733</v>
      </c>
      <c r="AJ255" s="74">
        <v>3</v>
      </c>
      <c r="AK255" s="74">
        <v>12</v>
      </c>
      <c r="AL255" s="73">
        <v>44035</v>
      </c>
      <c r="AN255" s="20">
        <v>0.33737428282684301</v>
      </c>
      <c r="AO255" s="20">
        <v>1.11990263986925</v>
      </c>
    </row>
    <row r="256" spans="1:41" x14ac:dyDescent="0.2">
      <c r="A256" s="67" t="s">
        <v>827</v>
      </c>
      <c r="B256" s="67">
        <v>156181134</v>
      </c>
      <c r="C256" s="67">
        <v>2018</v>
      </c>
      <c r="D256" s="67">
        <v>164</v>
      </c>
      <c r="E256" s="67" t="s">
        <v>23</v>
      </c>
      <c r="F256" s="67" t="s">
        <v>421</v>
      </c>
      <c r="G256" s="67">
        <v>8</v>
      </c>
      <c r="H256" s="67" t="s">
        <v>41</v>
      </c>
      <c r="I256" s="67">
        <v>0</v>
      </c>
      <c r="J256" s="67">
        <v>0</v>
      </c>
      <c r="K256" s="67">
        <v>0</v>
      </c>
      <c r="L256" s="67">
        <v>1</v>
      </c>
      <c r="M256" s="67" t="s">
        <v>1343</v>
      </c>
      <c r="N256" s="67" t="s">
        <v>1343</v>
      </c>
      <c r="P256" s="73">
        <v>43894</v>
      </c>
      <c r="R256" s="67">
        <v>30.5</v>
      </c>
      <c r="S256" s="67">
        <v>1.81</v>
      </c>
      <c r="T256" s="67">
        <v>1.43</v>
      </c>
      <c r="U256" s="74"/>
      <c r="AA256" s="67">
        <v>1</v>
      </c>
      <c r="AD256" s="67">
        <f t="shared" si="19"/>
        <v>30.5</v>
      </c>
      <c r="AE256" s="76">
        <v>3.3333333000000001</v>
      </c>
      <c r="AF256" s="74">
        <f t="shared" si="20"/>
        <v>200</v>
      </c>
      <c r="AG256" s="76">
        <f t="shared" si="21"/>
        <v>666.66665999999998</v>
      </c>
      <c r="AH256" s="70">
        <f t="shared" si="22"/>
        <v>21.857923278688524</v>
      </c>
      <c r="AI256" s="70">
        <f t="shared" si="23"/>
        <v>178.14207672131147</v>
      </c>
      <c r="AJ256" s="74">
        <v>3</v>
      </c>
      <c r="AK256" s="74">
        <v>13</v>
      </c>
      <c r="AL256" s="73">
        <v>44035</v>
      </c>
      <c r="AN256" s="20">
        <v>0.20125322121699701</v>
      </c>
      <c r="AO256" s="20">
        <v>1.10525860303811</v>
      </c>
    </row>
    <row r="257" spans="1:41" x14ac:dyDescent="0.2">
      <c r="A257" s="67" t="s">
        <v>828</v>
      </c>
      <c r="B257" s="67">
        <v>156181135</v>
      </c>
      <c r="C257" s="67">
        <v>2018</v>
      </c>
      <c r="D257" s="67">
        <v>164</v>
      </c>
      <c r="E257" s="67" t="s">
        <v>23</v>
      </c>
      <c r="F257" s="67" t="s">
        <v>422</v>
      </c>
      <c r="G257" s="67">
        <v>8</v>
      </c>
      <c r="H257" s="67" t="s">
        <v>91</v>
      </c>
      <c r="I257" s="67">
        <v>0</v>
      </c>
      <c r="J257" s="67">
        <v>0</v>
      </c>
      <c r="K257" s="67">
        <v>0</v>
      </c>
      <c r="L257" s="67">
        <v>1</v>
      </c>
      <c r="M257" s="67" t="s">
        <v>1343</v>
      </c>
      <c r="N257" s="67" t="s">
        <v>1343</v>
      </c>
      <c r="P257" s="73">
        <v>43894</v>
      </c>
      <c r="R257" s="67">
        <v>29.3</v>
      </c>
      <c r="S257" s="67">
        <v>1.84</v>
      </c>
      <c r="T257" s="67">
        <v>1.62</v>
      </c>
      <c r="U257" s="74"/>
      <c r="AA257" s="67">
        <v>1</v>
      </c>
      <c r="AD257" s="67">
        <f t="shared" si="19"/>
        <v>29.3</v>
      </c>
      <c r="AE257" s="76">
        <v>3.3333333000000001</v>
      </c>
      <c r="AF257" s="74">
        <f t="shared" si="20"/>
        <v>200</v>
      </c>
      <c r="AG257" s="76">
        <f t="shared" si="21"/>
        <v>666.66665999999998</v>
      </c>
      <c r="AH257" s="70">
        <f t="shared" si="22"/>
        <v>22.753128327645051</v>
      </c>
      <c r="AI257" s="70">
        <f t="shared" si="23"/>
        <v>177.24687167235496</v>
      </c>
      <c r="AJ257" s="74">
        <v>3</v>
      </c>
      <c r="AK257" s="74">
        <v>14</v>
      </c>
      <c r="AL257" s="73">
        <v>44035</v>
      </c>
      <c r="AN257" s="20">
        <v>0.21832973289496399</v>
      </c>
      <c r="AO257" s="20">
        <v>1.10357728539594</v>
      </c>
    </row>
    <row r="258" spans="1:41" x14ac:dyDescent="0.2">
      <c r="A258" s="67" t="s">
        <v>829</v>
      </c>
      <c r="B258" s="67">
        <v>156181136</v>
      </c>
      <c r="C258" s="67">
        <v>2018</v>
      </c>
      <c r="D258" s="67">
        <v>164</v>
      </c>
      <c r="E258" s="67" t="s">
        <v>23</v>
      </c>
      <c r="F258" s="67" t="s">
        <v>423</v>
      </c>
      <c r="G258" s="67">
        <v>8</v>
      </c>
      <c r="H258" s="67" t="s">
        <v>102</v>
      </c>
      <c r="I258" s="67">
        <v>0</v>
      </c>
      <c r="J258" s="67">
        <v>0</v>
      </c>
      <c r="K258" s="67">
        <v>0</v>
      </c>
      <c r="L258" s="67">
        <v>1</v>
      </c>
      <c r="M258" s="67" t="s">
        <v>1343</v>
      </c>
      <c r="N258" s="67" t="s">
        <v>1343</v>
      </c>
      <c r="P258" s="73">
        <v>43894</v>
      </c>
      <c r="R258" s="67">
        <v>39.299999999999997</v>
      </c>
      <c r="S258" s="67">
        <v>1.94</v>
      </c>
      <c r="T258" s="67">
        <v>1.85</v>
      </c>
      <c r="U258" s="74"/>
      <c r="AA258" s="67">
        <v>1</v>
      </c>
      <c r="AD258" s="67">
        <f t="shared" ref="AD258:AD321" si="24">IF(AA258=1, R258,X258)</f>
        <v>39.299999999999997</v>
      </c>
      <c r="AE258" s="76">
        <v>3.3333333000000001</v>
      </c>
      <c r="AF258" s="74">
        <f t="shared" ref="AF258:AF321" si="25">IF(AD258&lt;25, 100, IF(AD258&lt;75, 200, IF(AD258&gt;150, 1000, 500)))</f>
        <v>200</v>
      </c>
      <c r="AG258" s="76">
        <f t="shared" ref="AG258:AG321" si="26">AF258*AE258</f>
        <v>666.66665999999998</v>
      </c>
      <c r="AH258" s="70">
        <f t="shared" ref="AH258:AH321" si="27">AG258/AD258</f>
        <v>16.963528244274809</v>
      </c>
      <c r="AI258" s="70">
        <f t="shared" ref="AI258:AI321" si="28">AF258-AH258</f>
        <v>183.03647175572519</v>
      </c>
      <c r="AJ258" s="74">
        <v>3</v>
      </c>
      <c r="AK258" s="74">
        <v>15</v>
      </c>
      <c r="AL258" s="73">
        <v>44035</v>
      </c>
      <c r="AN258" s="20">
        <v>0.20864240649094101</v>
      </c>
      <c r="AO258" s="20">
        <v>1.1554254763176399</v>
      </c>
    </row>
    <row r="259" spans="1:41" x14ac:dyDescent="0.2">
      <c r="A259" s="67" t="s">
        <v>830</v>
      </c>
      <c r="B259" s="67">
        <v>156181137</v>
      </c>
      <c r="C259" s="67">
        <v>2018</v>
      </c>
      <c r="D259" s="67">
        <v>164</v>
      </c>
      <c r="E259" s="67" t="s">
        <v>23</v>
      </c>
      <c r="F259" s="67" t="s">
        <v>424</v>
      </c>
      <c r="G259" s="67">
        <v>8</v>
      </c>
      <c r="H259" s="67" t="s">
        <v>42</v>
      </c>
      <c r="I259" s="67">
        <v>0</v>
      </c>
      <c r="J259" s="67">
        <v>0</v>
      </c>
      <c r="K259" s="67">
        <v>0</v>
      </c>
      <c r="L259" s="67">
        <v>1</v>
      </c>
      <c r="M259" s="67" t="s">
        <v>1343</v>
      </c>
      <c r="N259" s="67" t="s">
        <v>1343</v>
      </c>
      <c r="P259" s="73">
        <v>43894</v>
      </c>
      <c r="R259" s="67">
        <v>14.5</v>
      </c>
      <c r="S259" s="67">
        <v>1.95</v>
      </c>
      <c r="T259" s="67">
        <v>1.43</v>
      </c>
      <c r="U259" s="74"/>
      <c r="AA259" s="67">
        <v>1</v>
      </c>
      <c r="AD259" s="67">
        <f t="shared" si="24"/>
        <v>14.5</v>
      </c>
      <c r="AE259" s="76">
        <v>3.3333333000000001</v>
      </c>
      <c r="AF259" s="74">
        <f t="shared" si="25"/>
        <v>100</v>
      </c>
      <c r="AG259" s="76">
        <f t="shared" si="26"/>
        <v>333.33332999999999</v>
      </c>
      <c r="AH259" s="70">
        <f t="shared" si="27"/>
        <v>22.988505517241379</v>
      </c>
      <c r="AI259" s="70">
        <f t="shared" si="28"/>
        <v>77.011494482758621</v>
      </c>
      <c r="AJ259" s="74">
        <v>3</v>
      </c>
      <c r="AK259" s="74">
        <v>16</v>
      </c>
      <c r="AL259" s="73">
        <v>44035</v>
      </c>
      <c r="AN259" s="20">
        <v>0.12936077390210701</v>
      </c>
      <c r="AO259" s="20">
        <v>1.24513609108718</v>
      </c>
    </row>
    <row r="260" spans="1:41" x14ac:dyDescent="0.2">
      <c r="A260" s="67" t="s">
        <v>831</v>
      </c>
      <c r="B260" s="67">
        <v>156181138</v>
      </c>
      <c r="C260" s="67">
        <v>2018</v>
      </c>
      <c r="D260" s="67">
        <v>164</v>
      </c>
      <c r="E260" s="67" t="s">
        <v>23</v>
      </c>
      <c r="F260" s="67" t="s">
        <v>425</v>
      </c>
      <c r="G260" s="67">
        <v>8</v>
      </c>
      <c r="H260" s="67" t="s">
        <v>92</v>
      </c>
      <c r="I260" s="67">
        <v>0</v>
      </c>
      <c r="J260" s="67">
        <v>0</v>
      </c>
      <c r="K260" s="67">
        <v>0</v>
      </c>
      <c r="L260" s="67">
        <v>1</v>
      </c>
      <c r="M260" s="67" t="s">
        <v>1343</v>
      </c>
      <c r="N260" s="67" t="s">
        <v>1343</v>
      </c>
      <c r="P260" s="73">
        <v>43894</v>
      </c>
      <c r="R260" s="67">
        <v>24.3</v>
      </c>
      <c r="S260" s="67">
        <v>1.8</v>
      </c>
      <c r="T260" s="67">
        <v>1.53</v>
      </c>
      <c r="U260" s="74"/>
      <c r="AA260" s="67">
        <v>1</v>
      </c>
      <c r="AD260" s="67">
        <f t="shared" si="24"/>
        <v>24.3</v>
      </c>
      <c r="AE260" s="76">
        <v>3.3333333000000001</v>
      </c>
      <c r="AF260" s="74">
        <f t="shared" si="25"/>
        <v>100</v>
      </c>
      <c r="AG260" s="76">
        <f t="shared" si="26"/>
        <v>333.33332999999999</v>
      </c>
      <c r="AH260" s="70">
        <f t="shared" si="27"/>
        <v>13.71742098765432</v>
      </c>
      <c r="AI260" s="70">
        <f t="shared" si="28"/>
        <v>86.282579012345678</v>
      </c>
      <c r="AJ260" s="74">
        <v>3</v>
      </c>
      <c r="AK260" s="74">
        <v>17</v>
      </c>
      <c r="AL260" s="73">
        <v>44035</v>
      </c>
      <c r="AN260" s="20">
        <v>0.132106723614729</v>
      </c>
      <c r="AO260" s="20">
        <v>1.2418343720396201</v>
      </c>
    </row>
    <row r="261" spans="1:41" x14ac:dyDescent="0.2">
      <c r="A261" s="67" t="s">
        <v>832</v>
      </c>
      <c r="B261" s="67">
        <v>156181139</v>
      </c>
      <c r="C261" s="67">
        <v>2018</v>
      </c>
      <c r="D261" s="67">
        <v>164</v>
      </c>
      <c r="E261" s="67" t="s">
        <v>23</v>
      </c>
      <c r="F261" s="67" t="s">
        <v>426</v>
      </c>
      <c r="G261" s="67">
        <v>8</v>
      </c>
      <c r="H261" s="67" t="s">
        <v>103</v>
      </c>
      <c r="I261" s="67">
        <v>0</v>
      </c>
      <c r="J261" s="67">
        <v>0</v>
      </c>
      <c r="K261" s="67">
        <v>0</v>
      </c>
      <c r="L261" s="67">
        <v>1</v>
      </c>
      <c r="M261" s="67" t="s">
        <v>1343</v>
      </c>
      <c r="N261" s="67" t="s">
        <v>1343</v>
      </c>
      <c r="P261" s="73">
        <v>43894</v>
      </c>
      <c r="R261" s="67">
        <v>30.8</v>
      </c>
      <c r="S261" s="67">
        <v>1.8</v>
      </c>
      <c r="T261" s="74">
        <v>1.8</v>
      </c>
      <c r="U261" s="74"/>
      <c r="AA261" s="67">
        <v>1</v>
      </c>
      <c r="AD261" s="67">
        <f t="shared" si="24"/>
        <v>30.8</v>
      </c>
      <c r="AE261" s="76">
        <v>3.3333333000000001</v>
      </c>
      <c r="AF261" s="74">
        <f t="shared" si="25"/>
        <v>200</v>
      </c>
      <c r="AG261" s="76">
        <f t="shared" si="26"/>
        <v>666.66665999999998</v>
      </c>
      <c r="AH261" s="70">
        <f t="shared" si="27"/>
        <v>21.645021428571429</v>
      </c>
      <c r="AI261" s="70">
        <f t="shared" si="28"/>
        <v>178.35497857142857</v>
      </c>
      <c r="AJ261" s="74">
        <v>3</v>
      </c>
      <c r="AK261" s="74">
        <v>18</v>
      </c>
      <c r="AL261" s="73">
        <v>44035</v>
      </c>
      <c r="AN261" s="20">
        <v>0.68424683903231398</v>
      </c>
      <c r="AO261" s="20">
        <v>1.03193868107217</v>
      </c>
    </row>
    <row r="262" spans="1:41" x14ac:dyDescent="0.2">
      <c r="A262" s="67" t="s">
        <v>833</v>
      </c>
      <c r="B262" s="67">
        <v>156181140</v>
      </c>
      <c r="C262" s="67">
        <v>2018</v>
      </c>
      <c r="D262" s="67">
        <v>164</v>
      </c>
      <c r="E262" s="67" t="s">
        <v>23</v>
      </c>
      <c r="F262" s="67" t="s">
        <v>427</v>
      </c>
      <c r="G262" s="67">
        <v>8</v>
      </c>
      <c r="H262" s="67" t="s">
        <v>43</v>
      </c>
      <c r="I262" s="67">
        <v>0</v>
      </c>
      <c r="J262" s="67">
        <v>0</v>
      </c>
      <c r="K262" s="67">
        <v>0</v>
      </c>
      <c r="L262" s="67">
        <v>1</v>
      </c>
      <c r="M262" s="67" t="s">
        <v>1343</v>
      </c>
      <c r="N262" s="67" t="s">
        <v>1343</v>
      </c>
      <c r="P262" s="73">
        <v>43894</v>
      </c>
      <c r="R262" s="67">
        <v>38.5</v>
      </c>
      <c r="S262" s="67">
        <v>1.92</v>
      </c>
      <c r="T262" s="67">
        <v>1.67</v>
      </c>
      <c r="U262" s="74"/>
      <c r="AA262" s="67">
        <v>1</v>
      </c>
      <c r="AD262" s="67">
        <f t="shared" si="24"/>
        <v>38.5</v>
      </c>
      <c r="AE262" s="76">
        <v>3.3333333000000001</v>
      </c>
      <c r="AF262" s="74">
        <f t="shared" si="25"/>
        <v>200</v>
      </c>
      <c r="AG262" s="76">
        <f t="shared" si="26"/>
        <v>666.66665999999998</v>
      </c>
      <c r="AH262" s="70">
        <f t="shared" si="27"/>
        <v>17.316017142857142</v>
      </c>
      <c r="AI262" s="70">
        <f t="shared" si="28"/>
        <v>182.68398285714287</v>
      </c>
      <c r="AJ262" s="74">
        <v>3</v>
      </c>
      <c r="AK262" s="74">
        <v>19</v>
      </c>
      <c r="AL262" s="73">
        <v>44035</v>
      </c>
      <c r="AN262" s="20">
        <v>0.25680653490237298</v>
      </c>
      <c r="AO262" s="20">
        <v>1.1245727673950801</v>
      </c>
    </row>
    <row r="263" spans="1:41" x14ac:dyDescent="0.2">
      <c r="A263" s="67" t="s">
        <v>834</v>
      </c>
      <c r="B263" s="67">
        <v>156181142</v>
      </c>
      <c r="C263" s="67">
        <v>2018</v>
      </c>
      <c r="D263" s="67">
        <v>164</v>
      </c>
      <c r="E263" s="67" t="s">
        <v>23</v>
      </c>
      <c r="F263" s="67" t="s">
        <v>428</v>
      </c>
      <c r="G263" s="67">
        <v>8</v>
      </c>
      <c r="H263" s="67" t="s">
        <v>104</v>
      </c>
      <c r="I263" s="67">
        <v>0</v>
      </c>
      <c r="J263" s="67">
        <v>0</v>
      </c>
      <c r="K263" s="67">
        <v>0</v>
      </c>
      <c r="L263" s="67">
        <v>1</v>
      </c>
      <c r="M263" s="67" t="s">
        <v>1343</v>
      </c>
      <c r="N263" s="67" t="s">
        <v>1343</v>
      </c>
      <c r="P263" s="73">
        <v>43894</v>
      </c>
      <c r="R263" s="67">
        <v>16.2</v>
      </c>
      <c r="S263" s="67">
        <v>1.89</v>
      </c>
      <c r="T263" s="67">
        <v>1.1399999999999999</v>
      </c>
      <c r="U263" s="74"/>
      <c r="AA263" s="67">
        <v>1</v>
      </c>
      <c r="AD263" s="67">
        <f t="shared" si="24"/>
        <v>16.2</v>
      </c>
      <c r="AE263" s="76">
        <v>3.3333333000000001</v>
      </c>
      <c r="AF263" s="74">
        <f t="shared" si="25"/>
        <v>100</v>
      </c>
      <c r="AG263" s="76">
        <f t="shared" si="26"/>
        <v>333.33332999999999</v>
      </c>
      <c r="AH263" s="70">
        <f t="shared" si="27"/>
        <v>20.576131481481482</v>
      </c>
      <c r="AI263" s="70">
        <f t="shared" si="28"/>
        <v>79.423868518518518</v>
      </c>
      <c r="AJ263" s="74">
        <v>3</v>
      </c>
      <c r="AK263" s="74">
        <v>20</v>
      </c>
      <c r="AL263" s="73">
        <v>44035</v>
      </c>
      <c r="AN263" s="20">
        <v>6.0271291935309002E-2</v>
      </c>
      <c r="AO263" s="20">
        <v>1.4202823533117901</v>
      </c>
    </row>
    <row r="264" spans="1:41" x14ac:dyDescent="0.2">
      <c r="A264" s="67" t="s">
        <v>835</v>
      </c>
      <c r="B264" s="67">
        <v>156181143</v>
      </c>
      <c r="C264" s="67">
        <v>2018</v>
      </c>
      <c r="D264" s="67">
        <v>164</v>
      </c>
      <c r="E264" s="67" t="s">
        <v>23</v>
      </c>
      <c r="F264" s="67" t="s">
        <v>429</v>
      </c>
      <c r="G264" s="67">
        <v>8</v>
      </c>
      <c r="H264" s="67" t="s">
        <v>44</v>
      </c>
      <c r="I264" s="67">
        <v>0</v>
      </c>
      <c r="J264" s="67">
        <v>0</v>
      </c>
      <c r="K264" s="67">
        <v>0</v>
      </c>
      <c r="L264" s="67">
        <v>1</v>
      </c>
      <c r="M264" s="67" t="s">
        <v>1343</v>
      </c>
      <c r="N264" s="67" t="s">
        <v>1343</v>
      </c>
      <c r="P264" s="73">
        <v>43894</v>
      </c>
      <c r="R264" s="67">
        <v>59.1</v>
      </c>
      <c r="S264" s="67">
        <v>1.9</v>
      </c>
      <c r="T264" s="67">
        <v>1.46</v>
      </c>
      <c r="U264" s="74"/>
      <c r="AA264" s="67">
        <v>1</v>
      </c>
      <c r="AD264" s="67">
        <f t="shared" si="24"/>
        <v>59.1</v>
      </c>
      <c r="AE264" s="76">
        <v>3.3333333000000001</v>
      </c>
      <c r="AF264" s="74">
        <f t="shared" si="25"/>
        <v>200</v>
      </c>
      <c r="AG264" s="76">
        <f t="shared" si="26"/>
        <v>666.66665999999998</v>
      </c>
      <c r="AH264" s="70">
        <f t="shared" si="27"/>
        <v>11.280315736040608</v>
      </c>
      <c r="AI264" s="70">
        <f t="shared" si="28"/>
        <v>188.71968426395938</v>
      </c>
      <c r="AJ264" s="74">
        <v>3</v>
      </c>
      <c r="AK264" s="74">
        <v>21</v>
      </c>
      <c r="AL264" s="73">
        <v>44035</v>
      </c>
      <c r="AM264" s="67">
        <v>1</v>
      </c>
      <c r="AN264" s="20">
        <v>0.122891279565361</v>
      </c>
      <c r="AO264" s="20">
        <v>1.1805007339376901</v>
      </c>
    </row>
    <row r="265" spans="1:41" x14ac:dyDescent="0.2">
      <c r="A265" s="67" t="s">
        <v>836</v>
      </c>
      <c r="B265" s="67">
        <v>156181144</v>
      </c>
      <c r="C265" s="67">
        <v>2018</v>
      </c>
      <c r="D265" s="67">
        <v>164</v>
      </c>
      <c r="E265" s="67" t="s">
        <v>23</v>
      </c>
      <c r="F265" s="67" t="s">
        <v>430</v>
      </c>
      <c r="G265" s="67">
        <v>8</v>
      </c>
      <c r="H265" s="67" t="s">
        <v>93</v>
      </c>
      <c r="I265" s="67">
        <v>0</v>
      </c>
      <c r="J265" s="67">
        <v>0</v>
      </c>
      <c r="K265" s="67">
        <v>0</v>
      </c>
      <c r="L265" s="67">
        <v>1</v>
      </c>
      <c r="M265" s="67" t="s">
        <v>1343</v>
      </c>
      <c r="N265" s="67" t="s">
        <v>1343</v>
      </c>
      <c r="P265" s="73">
        <v>43894</v>
      </c>
      <c r="R265" s="67">
        <v>21.9</v>
      </c>
      <c r="S265" s="67">
        <v>1.84</v>
      </c>
      <c r="T265" s="67">
        <v>1.29</v>
      </c>
      <c r="U265" s="74"/>
      <c r="AA265" s="67">
        <v>1</v>
      </c>
      <c r="AD265" s="67">
        <f t="shared" si="24"/>
        <v>21.9</v>
      </c>
      <c r="AE265" s="76">
        <v>3.3333333000000001</v>
      </c>
      <c r="AF265" s="74">
        <f t="shared" si="25"/>
        <v>100</v>
      </c>
      <c r="AG265" s="76">
        <f t="shared" si="26"/>
        <v>333.33332999999999</v>
      </c>
      <c r="AH265" s="70">
        <f t="shared" si="27"/>
        <v>15.220700000000001</v>
      </c>
      <c r="AI265" s="70">
        <f t="shared" si="28"/>
        <v>84.779300000000006</v>
      </c>
      <c r="AJ265" s="74">
        <v>3</v>
      </c>
      <c r="AK265" s="74">
        <v>22</v>
      </c>
      <c r="AL265" s="73">
        <v>44035</v>
      </c>
      <c r="AN265" s="20">
        <v>0.11644180471622199</v>
      </c>
      <c r="AO265" s="20">
        <v>1.1658248519723799</v>
      </c>
    </row>
    <row r="266" spans="1:41" x14ac:dyDescent="0.2">
      <c r="A266" s="67" t="s">
        <v>837</v>
      </c>
      <c r="B266" s="67">
        <v>156181141</v>
      </c>
      <c r="C266" s="67">
        <v>2018</v>
      </c>
      <c r="D266" s="67">
        <v>164</v>
      </c>
      <c r="E266" s="67" t="s">
        <v>23</v>
      </c>
      <c r="F266" s="67" t="s">
        <v>431</v>
      </c>
      <c r="G266" s="67">
        <v>8</v>
      </c>
      <c r="H266" s="67" t="s">
        <v>105</v>
      </c>
      <c r="I266" s="67">
        <v>0</v>
      </c>
      <c r="J266" s="67">
        <v>0</v>
      </c>
      <c r="K266" s="67">
        <v>0</v>
      </c>
      <c r="L266" s="67">
        <v>1</v>
      </c>
      <c r="M266" s="67" t="s">
        <v>1343</v>
      </c>
      <c r="N266" s="67" t="s">
        <v>1343</v>
      </c>
      <c r="P266" s="73">
        <v>43894</v>
      </c>
      <c r="R266" s="67">
        <v>25.8</v>
      </c>
      <c r="S266" s="67">
        <v>1.86</v>
      </c>
      <c r="T266" s="67">
        <v>1.59</v>
      </c>
      <c r="U266" s="74"/>
      <c r="AA266" s="67">
        <v>1</v>
      </c>
      <c r="AD266" s="67">
        <f t="shared" si="24"/>
        <v>25.8</v>
      </c>
      <c r="AE266" s="76">
        <v>3.3333333000000001</v>
      </c>
      <c r="AF266" s="74">
        <f t="shared" si="25"/>
        <v>200</v>
      </c>
      <c r="AG266" s="76">
        <f t="shared" si="26"/>
        <v>666.66665999999998</v>
      </c>
      <c r="AH266" s="70">
        <f t="shared" si="27"/>
        <v>25.839793023255812</v>
      </c>
      <c r="AI266" s="70">
        <f t="shared" si="28"/>
        <v>174.16020697674418</v>
      </c>
      <c r="AJ266" s="74">
        <v>3</v>
      </c>
      <c r="AK266" s="74">
        <v>23</v>
      </c>
      <c r="AL266" s="73">
        <v>44035</v>
      </c>
      <c r="AN266" s="20">
        <v>8.6304129997242504E-2</v>
      </c>
      <c r="AO266" s="20">
        <v>1.20150229873548</v>
      </c>
    </row>
    <row r="267" spans="1:41" x14ac:dyDescent="0.2">
      <c r="A267" s="67" t="s">
        <v>838</v>
      </c>
      <c r="B267" s="67">
        <v>272107695</v>
      </c>
      <c r="C267" s="67">
        <v>2018</v>
      </c>
      <c r="D267" s="67">
        <v>165</v>
      </c>
      <c r="E267" s="67" t="s">
        <v>23</v>
      </c>
      <c r="F267" s="67" t="s">
        <v>432</v>
      </c>
      <c r="G267" s="67">
        <v>8</v>
      </c>
      <c r="H267" s="67" t="s">
        <v>45</v>
      </c>
      <c r="I267" s="67">
        <v>0</v>
      </c>
      <c r="J267" s="67">
        <v>0</v>
      </c>
      <c r="K267" s="67">
        <v>0</v>
      </c>
      <c r="L267" s="67">
        <v>1</v>
      </c>
      <c r="M267" s="67" t="s">
        <v>1343</v>
      </c>
      <c r="N267" s="67" t="s">
        <v>1343</v>
      </c>
      <c r="P267" s="73">
        <v>43894</v>
      </c>
      <c r="R267" s="67">
        <v>18.7</v>
      </c>
      <c r="S267" s="67">
        <v>2</v>
      </c>
      <c r="T267" s="67">
        <v>0.93</v>
      </c>
      <c r="U267" s="74"/>
      <c r="W267" s="69">
        <v>43905</v>
      </c>
      <c r="X267" s="67">
        <v>18.5</v>
      </c>
      <c r="Y267" s="67">
        <v>1.68</v>
      </c>
      <c r="Z267" s="67">
        <v>1.45</v>
      </c>
      <c r="AA267" s="67">
        <v>1</v>
      </c>
      <c r="AB267" s="67" t="b">
        <f>R267&gt;X267</f>
        <v>1</v>
      </c>
      <c r="AC267" s="67" t="b">
        <f>T267&gt;Z267</f>
        <v>0</v>
      </c>
      <c r="AD267" s="67">
        <f t="shared" si="24"/>
        <v>18.7</v>
      </c>
      <c r="AE267" s="76">
        <v>3.3333333000000001</v>
      </c>
      <c r="AF267" s="74">
        <f t="shared" si="25"/>
        <v>100</v>
      </c>
      <c r="AG267" s="76">
        <f t="shared" si="26"/>
        <v>333.33332999999999</v>
      </c>
      <c r="AH267" s="70">
        <f t="shared" si="27"/>
        <v>17.825311764705884</v>
      </c>
      <c r="AI267" s="70">
        <f t="shared" si="28"/>
        <v>82.174688235294113</v>
      </c>
      <c r="AJ267" s="74">
        <v>3</v>
      </c>
      <c r="AK267" s="74">
        <v>24</v>
      </c>
      <c r="AL267" s="73">
        <v>44035</v>
      </c>
      <c r="AN267" s="20">
        <v>7.3010208998756404E-2</v>
      </c>
      <c r="AO267" s="20">
        <v>1.30307766293428</v>
      </c>
    </row>
    <row r="268" spans="1:41" x14ac:dyDescent="0.2">
      <c r="A268" s="67" t="s">
        <v>839</v>
      </c>
      <c r="B268" s="67">
        <v>272107694</v>
      </c>
      <c r="C268" s="67">
        <v>2018</v>
      </c>
      <c r="D268" s="67">
        <v>165</v>
      </c>
      <c r="E268" s="67" t="s">
        <v>23</v>
      </c>
      <c r="F268" s="67" t="s">
        <v>433</v>
      </c>
      <c r="G268" s="67">
        <v>8</v>
      </c>
      <c r="H268" s="67" t="s">
        <v>94</v>
      </c>
      <c r="I268" s="67">
        <v>0</v>
      </c>
      <c r="J268" s="67">
        <v>0</v>
      </c>
      <c r="K268" s="67">
        <v>0</v>
      </c>
      <c r="L268" s="67">
        <v>1</v>
      </c>
      <c r="M268" s="67" t="s">
        <v>1343</v>
      </c>
      <c r="N268" s="67" t="s">
        <v>1343</v>
      </c>
      <c r="P268" s="73">
        <v>43894</v>
      </c>
      <c r="R268" s="67">
        <v>18.3</v>
      </c>
      <c r="S268" s="67">
        <v>1.68</v>
      </c>
      <c r="T268" s="67">
        <v>1.1100000000000001</v>
      </c>
      <c r="U268" s="74"/>
      <c r="AA268" s="67">
        <v>1</v>
      </c>
      <c r="AD268" s="67">
        <f t="shared" si="24"/>
        <v>18.3</v>
      </c>
      <c r="AE268" s="76">
        <v>3.3333333000000001</v>
      </c>
      <c r="AF268" s="74">
        <f t="shared" si="25"/>
        <v>100</v>
      </c>
      <c r="AG268" s="76">
        <f t="shared" si="26"/>
        <v>333.33332999999999</v>
      </c>
      <c r="AH268" s="70">
        <f t="shared" si="27"/>
        <v>18.21493606557377</v>
      </c>
      <c r="AI268" s="70">
        <f t="shared" si="28"/>
        <v>81.785063934426233</v>
      </c>
      <c r="AJ268" s="74">
        <v>3</v>
      </c>
      <c r="AK268" s="74">
        <v>25</v>
      </c>
      <c r="AL268" s="73">
        <v>44035</v>
      </c>
      <c r="AN268" s="20">
        <v>0.253760900351018</v>
      </c>
      <c r="AO268" s="20">
        <v>1.14764400465086</v>
      </c>
    </row>
    <row r="269" spans="1:41" x14ac:dyDescent="0.2">
      <c r="A269" s="67" t="s">
        <v>840</v>
      </c>
      <c r="B269" s="67">
        <v>272107284</v>
      </c>
      <c r="C269" s="67">
        <v>2018</v>
      </c>
      <c r="D269" s="67">
        <v>165</v>
      </c>
      <c r="E269" s="67" t="s">
        <v>23</v>
      </c>
      <c r="F269" s="67" t="s">
        <v>434</v>
      </c>
      <c r="G269" s="67">
        <v>8</v>
      </c>
      <c r="H269" s="67" t="s">
        <v>106</v>
      </c>
      <c r="I269" s="67">
        <v>0</v>
      </c>
      <c r="J269" s="67">
        <v>0</v>
      </c>
      <c r="K269" s="67">
        <v>0</v>
      </c>
      <c r="L269" s="67">
        <v>1</v>
      </c>
      <c r="M269" s="67" t="s">
        <v>1342</v>
      </c>
      <c r="N269" s="67" t="s">
        <v>1343</v>
      </c>
      <c r="P269" s="73">
        <v>43894</v>
      </c>
      <c r="R269" s="67">
        <v>29.1</v>
      </c>
      <c r="S269" s="67">
        <v>1.92</v>
      </c>
      <c r="T269" s="67">
        <v>1.42</v>
      </c>
      <c r="U269" s="74"/>
      <c r="AA269" s="67">
        <v>1</v>
      </c>
      <c r="AD269" s="67">
        <f t="shared" si="24"/>
        <v>29.1</v>
      </c>
      <c r="AE269" s="76">
        <v>3.3333333000000001</v>
      </c>
      <c r="AF269" s="74">
        <f t="shared" si="25"/>
        <v>200</v>
      </c>
      <c r="AG269" s="76">
        <f t="shared" si="26"/>
        <v>666.66665999999998</v>
      </c>
      <c r="AH269" s="70">
        <f t="shared" si="27"/>
        <v>22.909507216494845</v>
      </c>
      <c r="AI269" s="70">
        <f t="shared" si="28"/>
        <v>177.09049278350517</v>
      </c>
      <c r="AJ269" s="74">
        <v>3</v>
      </c>
      <c r="AK269" s="74">
        <v>26</v>
      </c>
      <c r="AL269" s="73">
        <v>44035</v>
      </c>
      <c r="AN269" s="20">
        <v>0.198479486092174</v>
      </c>
      <c r="AO269" s="20">
        <v>1.12821479615023</v>
      </c>
    </row>
    <row r="270" spans="1:41" x14ac:dyDescent="0.2">
      <c r="A270" s="67" t="s">
        <v>841</v>
      </c>
      <c r="B270" s="67">
        <v>272107286</v>
      </c>
      <c r="C270" s="67">
        <v>2018</v>
      </c>
      <c r="D270" s="67">
        <v>165</v>
      </c>
      <c r="E270" s="67" t="s">
        <v>23</v>
      </c>
      <c r="F270" s="67" t="s">
        <v>435</v>
      </c>
      <c r="G270" s="67">
        <v>8</v>
      </c>
      <c r="H270" s="67" t="s">
        <v>46</v>
      </c>
      <c r="I270" s="67">
        <v>0</v>
      </c>
      <c r="J270" s="67">
        <v>0</v>
      </c>
      <c r="K270" s="67">
        <v>0</v>
      </c>
      <c r="L270" s="67">
        <v>1</v>
      </c>
      <c r="M270" s="67" t="s">
        <v>1342</v>
      </c>
      <c r="N270" s="67" t="s">
        <v>1343</v>
      </c>
      <c r="P270" s="73">
        <v>43894</v>
      </c>
      <c r="R270" s="67">
        <v>20.9</v>
      </c>
      <c r="S270" s="67">
        <v>1.99</v>
      </c>
      <c r="T270" s="67">
        <v>1.27</v>
      </c>
      <c r="U270" s="74"/>
      <c r="AA270" s="67">
        <v>1</v>
      </c>
      <c r="AD270" s="67">
        <f t="shared" si="24"/>
        <v>20.9</v>
      </c>
      <c r="AE270" s="76">
        <v>3.3333333000000001</v>
      </c>
      <c r="AF270" s="74">
        <f t="shared" si="25"/>
        <v>100</v>
      </c>
      <c r="AG270" s="76">
        <f t="shared" si="26"/>
        <v>333.33332999999999</v>
      </c>
      <c r="AH270" s="70">
        <f t="shared" si="27"/>
        <v>15.948963157894738</v>
      </c>
      <c r="AI270" s="70">
        <f t="shared" si="28"/>
        <v>84.051036842105262</v>
      </c>
      <c r="AJ270" s="74">
        <v>3</v>
      </c>
      <c r="AK270" s="74">
        <v>27</v>
      </c>
      <c r="AL270" s="73">
        <v>44035</v>
      </c>
      <c r="AN270" s="20">
        <v>0.16932432855912699</v>
      </c>
      <c r="AO270" s="20">
        <v>1.24902409466833</v>
      </c>
    </row>
    <row r="271" spans="1:41" x14ac:dyDescent="0.2">
      <c r="A271" s="67" t="s">
        <v>842</v>
      </c>
      <c r="B271" s="67">
        <v>272107287</v>
      </c>
      <c r="C271" s="67">
        <v>2018</v>
      </c>
      <c r="D271" s="67">
        <v>165</v>
      </c>
      <c r="E271" s="67" t="s">
        <v>23</v>
      </c>
      <c r="F271" s="67" t="s">
        <v>436</v>
      </c>
      <c r="G271" s="67">
        <v>8</v>
      </c>
      <c r="H271" s="67" t="s">
        <v>47</v>
      </c>
      <c r="I271" s="67">
        <v>0</v>
      </c>
      <c r="J271" s="67">
        <v>0</v>
      </c>
      <c r="K271" s="67">
        <v>0</v>
      </c>
      <c r="L271" s="67">
        <v>1</v>
      </c>
      <c r="M271" s="67" t="s">
        <v>1342</v>
      </c>
      <c r="N271" s="67" t="s">
        <v>1343</v>
      </c>
      <c r="P271" s="73">
        <v>43894</v>
      </c>
      <c r="R271" s="67">
        <v>27</v>
      </c>
      <c r="S271" s="67">
        <v>1.86</v>
      </c>
      <c r="T271" s="67">
        <v>1.72</v>
      </c>
      <c r="U271" s="74"/>
      <c r="AA271" s="67">
        <v>1</v>
      </c>
      <c r="AD271" s="67">
        <f t="shared" si="24"/>
        <v>27</v>
      </c>
      <c r="AE271" s="76">
        <v>3.3333333000000001</v>
      </c>
      <c r="AF271" s="74">
        <f t="shared" si="25"/>
        <v>200</v>
      </c>
      <c r="AG271" s="76">
        <f t="shared" si="26"/>
        <v>666.66665999999998</v>
      </c>
      <c r="AH271" s="70">
        <f t="shared" si="27"/>
        <v>24.691357777777778</v>
      </c>
      <c r="AI271" s="70">
        <f t="shared" si="28"/>
        <v>175.30864222222223</v>
      </c>
      <c r="AJ271" s="74">
        <v>3</v>
      </c>
      <c r="AK271" s="74">
        <v>28</v>
      </c>
      <c r="AL271" s="73">
        <v>44035</v>
      </c>
      <c r="AN271" s="20">
        <v>0.183544274924102</v>
      </c>
      <c r="AO271" s="20">
        <v>1.1436228103691799</v>
      </c>
    </row>
    <row r="272" spans="1:41" x14ac:dyDescent="0.2">
      <c r="A272" s="67" t="s">
        <v>843</v>
      </c>
      <c r="B272" s="67">
        <v>272107288</v>
      </c>
      <c r="C272" s="67">
        <v>2018</v>
      </c>
      <c r="D272" s="67">
        <v>165</v>
      </c>
      <c r="E272" s="67" t="s">
        <v>23</v>
      </c>
      <c r="F272" s="67" t="s">
        <v>437</v>
      </c>
      <c r="G272" s="67">
        <v>8</v>
      </c>
      <c r="H272" s="67" t="s">
        <v>48</v>
      </c>
      <c r="I272" s="67">
        <v>0</v>
      </c>
      <c r="J272" s="67">
        <v>0</v>
      </c>
      <c r="K272" s="67">
        <v>0</v>
      </c>
      <c r="L272" s="67">
        <v>1</v>
      </c>
      <c r="M272" s="67" t="s">
        <v>1342</v>
      </c>
      <c r="N272" s="67" t="s">
        <v>1343</v>
      </c>
      <c r="P272" s="73">
        <v>43894</v>
      </c>
      <c r="R272" s="67">
        <v>32.200000000000003</v>
      </c>
      <c r="S272" s="67">
        <v>1.75</v>
      </c>
      <c r="T272" s="67">
        <v>1.7</v>
      </c>
      <c r="U272" s="74"/>
      <c r="AA272" s="67">
        <v>1</v>
      </c>
      <c r="AD272" s="67">
        <f t="shared" si="24"/>
        <v>32.200000000000003</v>
      </c>
      <c r="AE272" s="76">
        <v>3.3333333000000001</v>
      </c>
      <c r="AF272" s="74">
        <f t="shared" si="25"/>
        <v>200</v>
      </c>
      <c r="AG272" s="76">
        <f t="shared" si="26"/>
        <v>666.66665999999998</v>
      </c>
      <c r="AH272" s="70">
        <f t="shared" si="27"/>
        <v>20.703933540372667</v>
      </c>
      <c r="AI272" s="70">
        <f t="shared" si="28"/>
        <v>179.29606645962733</v>
      </c>
      <c r="AJ272" s="74">
        <v>3</v>
      </c>
      <c r="AK272" s="74">
        <v>29</v>
      </c>
      <c r="AL272" s="73">
        <v>44035</v>
      </c>
      <c r="AN272" s="20">
        <v>0.34544572661193301</v>
      </c>
      <c r="AO272" s="20">
        <v>1.08553379003638</v>
      </c>
    </row>
    <row r="273" spans="1:41" x14ac:dyDescent="0.2">
      <c r="A273" s="67" t="s">
        <v>844</v>
      </c>
      <c r="B273" s="67">
        <v>272107289</v>
      </c>
      <c r="C273" s="67">
        <v>2018</v>
      </c>
      <c r="D273" s="67">
        <v>165</v>
      </c>
      <c r="E273" s="67" t="s">
        <v>23</v>
      </c>
      <c r="F273" s="67" t="s">
        <v>438</v>
      </c>
      <c r="G273" s="67">
        <v>8</v>
      </c>
      <c r="H273" s="67" t="s">
        <v>49</v>
      </c>
      <c r="I273" s="67">
        <v>0</v>
      </c>
      <c r="J273" s="67">
        <v>0</v>
      </c>
      <c r="K273" s="67">
        <v>0</v>
      </c>
      <c r="L273" s="67">
        <v>1</v>
      </c>
      <c r="M273" s="67" t="s">
        <v>1343</v>
      </c>
      <c r="N273" s="67" t="s">
        <v>1343</v>
      </c>
      <c r="P273" s="73">
        <v>43894</v>
      </c>
      <c r="R273" s="67">
        <v>35.299999999999997</v>
      </c>
      <c r="S273" s="67">
        <v>1.96</v>
      </c>
      <c r="T273" s="67">
        <v>1.72</v>
      </c>
      <c r="U273" s="74"/>
      <c r="AA273" s="67">
        <v>1</v>
      </c>
      <c r="AD273" s="67">
        <f t="shared" si="24"/>
        <v>35.299999999999997</v>
      </c>
      <c r="AE273" s="76">
        <v>3.3333333000000001</v>
      </c>
      <c r="AF273" s="74">
        <f t="shared" si="25"/>
        <v>200</v>
      </c>
      <c r="AG273" s="76">
        <f t="shared" si="26"/>
        <v>666.66665999999998</v>
      </c>
      <c r="AH273" s="70">
        <f t="shared" si="27"/>
        <v>18.885741076487253</v>
      </c>
      <c r="AI273" s="70">
        <f t="shared" si="28"/>
        <v>181.11425892351275</v>
      </c>
      <c r="AJ273" s="74">
        <v>3</v>
      </c>
      <c r="AK273" s="74">
        <v>30</v>
      </c>
      <c r="AL273" s="73">
        <v>44035</v>
      </c>
      <c r="AN273" s="20">
        <v>0.19114241013203701</v>
      </c>
      <c r="AO273" s="20">
        <v>1.16285167717802</v>
      </c>
    </row>
    <row r="274" spans="1:41" x14ac:dyDescent="0.2">
      <c r="A274" s="67" t="s">
        <v>845</v>
      </c>
      <c r="B274" s="67">
        <v>272107283</v>
      </c>
      <c r="C274" s="67">
        <v>2018</v>
      </c>
      <c r="D274" s="67">
        <v>165</v>
      </c>
      <c r="E274" s="67" t="s">
        <v>23</v>
      </c>
      <c r="F274" s="67" t="s">
        <v>439</v>
      </c>
      <c r="G274" s="67">
        <v>8</v>
      </c>
      <c r="H274" s="67" t="s">
        <v>50</v>
      </c>
      <c r="I274" s="67">
        <v>0</v>
      </c>
      <c r="J274" s="67">
        <v>0</v>
      </c>
      <c r="K274" s="67">
        <v>0</v>
      </c>
      <c r="L274" s="67">
        <v>1</v>
      </c>
      <c r="M274" s="67" t="s">
        <v>1342</v>
      </c>
      <c r="N274" s="67" t="s">
        <v>1343</v>
      </c>
      <c r="P274" s="73">
        <v>43894</v>
      </c>
      <c r="R274" s="67">
        <v>17.600000000000001</v>
      </c>
      <c r="S274" s="67">
        <v>1.9</v>
      </c>
      <c r="T274" s="67">
        <v>1.24</v>
      </c>
      <c r="U274" s="74" t="s">
        <v>1393</v>
      </c>
      <c r="AA274" s="67">
        <v>1</v>
      </c>
      <c r="AD274" s="67">
        <f t="shared" si="24"/>
        <v>17.600000000000001</v>
      </c>
      <c r="AE274" s="76">
        <v>3.3333333000000001</v>
      </c>
      <c r="AF274" s="74">
        <f t="shared" si="25"/>
        <v>100</v>
      </c>
      <c r="AG274" s="76">
        <f t="shared" si="26"/>
        <v>333.33332999999999</v>
      </c>
      <c r="AH274" s="70">
        <f t="shared" si="27"/>
        <v>18.939393749999997</v>
      </c>
      <c r="AI274" s="70">
        <f t="shared" si="28"/>
        <v>81.060606250000006</v>
      </c>
      <c r="AJ274" s="74">
        <v>3</v>
      </c>
      <c r="AK274" s="74">
        <v>31</v>
      </c>
      <c r="AL274" s="73">
        <v>44035</v>
      </c>
      <c r="AN274" s="20">
        <v>0.237181205700328</v>
      </c>
      <c r="AO274" s="20">
        <v>1.1005578470662301</v>
      </c>
    </row>
    <row r="275" spans="1:41" x14ac:dyDescent="0.2">
      <c r="A275" s="67" t="s">
        <v>846</v>
      </c>
      <c r="B275" s="67">
        <v>272107281</v>
      </c>
      <c r="C275" s="67">
        <v>2018</v>
      </c>
      <c r="D275" s="67">
        <v>165</v>
      </c>
      <c r="E275" s="67" t="s">
        <v>23</v>
      </c>
      <c r="F275" s="67" t="s">
        <v>440</v>
      </c>
      <c r="G275" s="67">
        <v>8</v>
      </c>
      <c r="H275" s="67" t="s">
        <v>51</v>
      </c>
      <c r="I275" s="67">
        <v>0</v>
      </c>
      <c r="J275" s="67">
        <v>0</v>
      </c>
      <c r="K275" s="67">
        <v>0</v>
      </c>
      <c r="L275" s="67">
        <v>1</v>
      </c>
      <c r="M275" s="67" t="s">
        <v>1343</v>
      </c>
      <c r="N275" s="67" t="s">
        <v>1343</v>
      </c>
      <c r="P275" s="73">
        <v>43894</v>
      </c>
      <c r="R275" s="67">
        <v>33.799999999999997</v>
      </c>
      <c r="S275" s="67">
        <v>1.93</v>
      </c>
      <c r="T275" s="67">
        <v>1.78</v>
      </c>
      <c r="U275" s="74"/>
      <c r="AA275" s="67">
        <v>1</v>
      </c>
      <c r="AD275" s="67">
        <f t="shared" si="24"/>
        <v>33.799999999999997</v>
      </c>
      <c r="AE275" s="76">
        <v>3.3333333000000001</v>
      </c>
      <c r="AF275" s="74">
        <f t="shared" si="25"/>
        <v>200</v>
      </c>
      <c r="AG275" s="76">
        <f t="shared" si="26"/>
        <v>666.66665999999998</v>
      </c>
      <c r="AH275" s="70">
        <f t="shared" si="27"/>
        <v>19.723865680473374</v>
      </c>
      <c r="AI275" s="70">
        <f t="shared" si="28"/>
        <v>180.27613431952662</v>
      </c>
      <c r="AJ275" s="74">
        <v>3</v>
      </c>
      <c r="AK275" s="74">
        <v>32</v>
      </c>
      <c r="AL275" s="73">
        <v>44035</v>
      </c>
      <c r="AN275" s="20">
        <v>0.336793805755148</v>
      </c>
      <c r="AO275" s="20">
        <v>1.15387933470562</v>
      </c>
    </row>
    <row r="276" spans="1:41" x14ac:dyDescent="0.2">
      <c r="A276" s="67" t="s">
        <v>847</v>
      </c>
      <c r="B276" s="67">
        <v>272107282</v>
      </c>
      <c r="C276" s="67">
        <v>2018</v>
      </c>
      <c r="D276" s="67">
        <v>165</v>
      </c>
      <c r="E276" s="67" t="s">
        <v>23</v>
      </c>
      <c r="F276" s="67" t="s">
        <v>441</v>
      </c>
      <c r="G276" s="67">
        <v>8</v>
      </c>
      <c r="H276" s="67" t="s">
        <v>52</v>
      </c>
      <c r="I276" s="67">
        <v>0</v>
      </c>
      <c r="J276" s="67">
        <v>0</v>
      </c>
      <c r="K276" s="67">
        <v>0</v>
      </c>
      <c r="L276" s="67">
        <v>1</v>
      </c>
      <c r="M276" s="67" t="s">
        <v>1342</v>
      </c>
      <c r="N276" s="67" t="s">
        <v>1343</v>
      </c>
      <c r="P276" s="73">
        <v>43894</v>
      </c>
      <c r="R276" s="67">
        <v>38.1</v>
      </c>
      <c r="S276" s="67">
        <v>1.91</v>
      </c>
      <c r="T276" s="67">
        <v>1.63</v>
      </c>
      <c r="U276" s="74"/>
      <c r="AA276" s="67">
        <v>1</v>
      </c>
      <c r="AD276" s="67">
        <f t="shared" si="24"/>
        <v>38.1</v>
      </c>
      <c r="AE276" s="76">
        <v>3.3333333000000001</v>
      </c>
      <c r="AF276" s="74">
        <f t="shared" si="25"/>
        <v>200</v>
      </c>
      <c r="AG276" s="76">
        <f t="shared" si="26"/>
        <v>666.66665999999998</v>
      </c>
      <c r="AH276" s="70">
        <f t="shared" si="27"/>
        <v>17.497812598425195</v>
      </c>
      <c r="AI276" s="70">
        <f t="shared" si="28"/>
        <v>182.50218740157482</v>
      </c>
      <c r="AJ276" s="74">
        <v>3</v>
      </c>
      <c r="AK276" s="74">
        <v>33</v>
      </c>
      <c r="AL276" s="73">
        <v>44035</v>
      </c>
      <c r="AN276" s="20">
        <v>0.11109488583148</v>
      </c>
      <c r="AO276" s="20">
        <v>1.16543978417606</v>
      </c>
    </row>
    <row r="277" spans="1:41" x14ac:dyDescent="0.2">
      <c r="A277" s="67" t="s">
        <v>848</v>
      </c>
      <c r="B277" s="67">
        <v>272107826</v>
      </c>
      <c r="C277" s="67">
        <v>2018</v>
      </c>
      <c r="D277" s="67">
        <v>166</v>
      </c>
      <c r="E277" s="67" t="s">
        <v>23</v>
      </c>
      <c r="F277" s="67" t="s">
        <v>442</v>
      </c>
      <c r="G277" s="67">
        <v>8</v>
      </c>
      <c r="H277" s="67" t="s">
        <v>53</v>
      </c>
      <c r="I277" s="67">
        <v>0</v>
      </c>
      <c r="J277" s="67">
        <v>0</v>
      </c>
      <c r="K277" s="67">
        <v>0</v>
      </c>
      <c r="L277" s="67">
        <v>1</v>
      </c>
      <c r="M277" s="67" t="s">
        <v>1342</v>
      </c>
      <c r="N277" s="67" t="s">
        <v>1343</v>
      </c>
      <c r="P277" s="73">
        <v>43894</v>
      </c>
      <c r="R277" s="67">
        <v>41.4</v>
      </c>
      <c r="S277" s="67">
        <v>1.91</v>
      </c>
      <c r="T277" s="67">
        <v>1.63</v>
      </c>
      <c r="U277" s="74"/>
      <c r="AA277" s="67">
        <v>1</v>
      </c>
      <c r="AD277" s="67">
        <f t="shared" si="24"/>
        <v>41.4</v>
      </c>
      <c r="AE277" s="76">
        <v>3.3333333000000001</v>
      </c>
      <c r="AF277" s="74">
        <f t="shared" si="25"/>
        <v>200</v>
      </c>
      <c r="AG277" s="76">
        <f t="shared" si="26"/>
        <v>666.66665999999998</v>
      </c>
      <c r="AH277" s="70">
        <f t="shared" si="27"/>
        <v>16.103059420289856</v>
      </c>
      <c r="AI277" s="70">
        <f t="shared" si="28"/>
        <v>183.89694057971013</v>
      </c>
      <c r="AJ277" s="74">
        <v>3</v>
      </c>
      <c r="AK277" s="74">
        <v>34</v>
      </c>
      <c r="AL277" s="73">
        <v>44035</v>
      </c>
      <c r="AN277" s="20">
        <v>0.22363908305574601</v>
      </c>
      <c r="AO277" s="20">
        <v>1.1212442431904801</v>
      </c>
    </row>
    <row r="278" spans="1:41" x14ac:dyDescent="0.2">
      <c r="A278" s="67" t="s">
        <v>849</v>
      </c>
      <c r="B278" s="67">
        <v>272107899</v>
      </c>
      <c r="C278" s="67">
        <v>2018</v>
      </c>
      <c r="D278" s="67">
        <v>166</v>
      </c>
      <c r="E278" s="67" t="s">
        <v>23</v>
      </c>
      <c r="F278" s="67" t="s">
        <v>443</v>
      </c>
      <c r="G278" s="67">
        <v>8</v>
      </c>
      <c r="H278" s="67" t="s">
        <v>54</v>
      </c>
      <c r="I278" s="67">
        <v>0</v>
      </c>
      <c r="J278" s="67">
        <v>0</v>
      </c>
      <c r="K278" s="67">
        <v>0</v>
      </c>
      <c r="L278" s="67">
        <v>1</v>
      </c>
      <c r="M278" s="67" t="s">
        <v>1342</v>
      </c>
      <c r="N278" s="67" t="s">
        <v>1343</v>
      </c>
      <c r="P278" s="73">
        <v>43894</v>
      </c>
      <c r="R278" s="67">
        <v>12</v>
      </c>
      <c r="S278" s="67">
        <v>1.87</v>
      </c>
      <c r="T278" s="67">
        <v>0.96</v>
      </c>
      <c r="U278" s="74" t="s">
        <v>1393</v>
      </c>
      <c r="AA278" s="67">
        <v>1</v>
      </c>
      <c r="AD278" s="67">
        <f t="shared" si="24"/>
        <v>12</v>
      </c>
      <c r="AE278" s="76">
        <v>3.3333333000000001</v>
      </c>
      <c r="AF278" s="74">
        <f t="shared" si="25"/>
        <v>100</v>
      </c>
      <c r="AG278" s="76">
        <f t="shared" si="26"/>
        <v>333.33332999999999</v>
      </c>
      <c r="AH278" s="70">
        <f t="shared" si="27"/>
        <v>27.777777499999999</v>
      </c>
      <c r="AI278" s="70">
        <f t="shared" si="28"/>
        <v>72.222222500000001</v>
      </c>
      <c r="AJ278" s="74">
        <v>3</v>
      </c>
      <c r="AK278" s="74">
        <v>35</v>
      </c>
      <c r="AL278" s="73">
        <v>44035</v>
      </c>
      <c r="AN278" s="20">
        <v>0.183324647442415</v>
      </c>
      <c r="AO278" s="20">
        <v>1.1037557855362701</v>
      </c>
    </row>
    <row r="279" spans="1:41" x14ac:dyDescent="0.2">
      <c r="A279" s="67" t="s">
        <v>850</v>
      </c>
      <c r="B279" s="67">
        <v>272107827</v>
      </c>
      <c r="C279" s="67">
        <v>2018</v>
      </c>
      <c r="D279" s="67">
        <v>166</v>
      </c>
      <c r="E279" s="67" t="s">
        <v>23</v>
      </c>
      <c r="F279" s="67" t="s">
        <v>444</v>
      </c>
      <c r="G279" s="67">
        <v>8</v>
      </c>
      <c r="H279" s="67" t="s">
        <v>55</v>
      </c>
      <c r="I279" s="67">
        <v>0</v>
      </c>
      <c r="J279" s="67">
        <v>0</v>
      </c>
      <c r="K279" s="67">
        <v>0</v>
      </c>
      <c r="L279" s="67">
        <v>1</v>
      </c>
      <c r="M279" s="67" t="s">
        <v>1342</v>
      </c>
      <c r="N279" s="67" t="s">
        <v>1343</v>
      </c>
      <c r="P279" s="73">
        <v>43894</v>
      </c>
      <c r="R279" s="67">
        <v>47.8</v>
      </c>
      <c r="S279" s="67">
        <v>1.79</v>
      </c>
      <c r="T279" s="67">
        <v>1.77</v>
      </c>
      <c r="U279" s="74"/>
      <c r="AA279" s="67">
        <v>1</v>
      </c>
      <c r="AD279" s="67">
        <f t="shared" si="24"/>
        <v>47.8</v>
      </c>
      <c r="AE279" s="76">
        <v>3.3333333000000001</v>
      </c>
      <c r="AF279" s="74">
        <f t="shared" si="25"/>
        <v>200</v>
      </c>
      <c r="AG279" s="76">
        <f t="shared" si="26"/>
        <v>666.66665999999998</v>
      </c>
      <c r="AH279" s="70">
        <f t="shared" si="27"/>
        <v>13.947001255230125</v>
      </c>
      <c r="AI279" s="70">
        <f t="shared" si="28"/>
        <v>186.05299874476987</v>
      </c>
      <c r="AJ279" s="74">
        <v>3</v>
      </c>
      <c r="AK279" s="74">
        <v>36</v>
      </c>
      <c r="AL279" s="73">
        <v>44035</v>
      </c>
      <c r="AN279" s="20">
        <v>0.18724252105251901</v>
      </c>
      <c r="AO279" s="20">
        <v>1.1216701891810399</v>
      </c>
    </row>
    <row r="280" spans="1:41" x14ac:dyDescent="0.2">
      <c r="A280" s="67" t="s">
        <v>851</v>
      </c>
      <c r="B280" s="67">
        <v>272107828</v>
      </c>
      <c r="C280" s="67">
        <v>2018</v>
      </c>
      <c r="D280" s="67">
        <v>166</v>
      </c>
      <c r="E280" s="67" t="s">
        <v>23</v>
      </c>
      <c r="F280" s="67" t="s">
        <v>445</v>
      </c>
      <c r="G280" s="67">
        <v>8</v>
      </c>
      <c r="H280" s="67" t="s">
        <v>56</v>
      </c>
      <c r="I280" s="67">
        <v>0</v>
      </c>
      <c r="J280" s="67">
        <v>0</v>
      </c>
      <c r="K280" s="67">
        <v>0</v>
      </c>
      <c r="L280" s="67">
        <v>1</v>
      </c>
      <c r="M280" s="67" t="s">
        <v>1342</v>
      </c>
      <c r="N280" s="67" t="s">
        <v>1343</v>
      </c>
      <c r="P280" s="73">
        <v>43894</v>
      </c>
      <c r="R280" s="67">
        <v>34</v>
      </c>
      <c r="S280" s="67">
        <v>1.79</v>
      </c>
      <c r="T280" s="67">
        <v>1.63</v>
      </c>
      <c r="U280" s="74" t="s">
        <v>1393</v>
      </c>
      <c r="AA280" s="67">
        <v>1</v>
      </c>
      <c r="AD280" s="67">
        <f t="shared" si="24"/>
        <v>34</v>
      </c>
      <c r="AE280" s="76">
        <v>3.3333333000000001</v>
      </c>
      <c r="AF280" s="74">
        <f t="shared" si="25"/>
        <v>200</v>
      </c>
      <c r="AG280" s="76">
        <f t="shared" si="26"/>
        <v>666.66665999999998</v>
      </c>
      <c r="AH280" s="70">
        <f t="shared" si="27"/>
        <v>19.607842941176472</v>
      </c>
      <c r="AI280" s="70">
        <f t="shared" si="28"/>
        <v>180.39215705882353</v>
      </c>
      <c r="AJ280" s="74">
        <v>3</v>
      </c>
      <c r="AK280" s="74">
        <v>37</v>
      </c>
      <c r="AL280" s="73">
        <v>44035</v>
      </c>
      <c r="AN280" s="20">
        <v>0.168250079309025</v>
      </c>
      <c r="AO280" s="20">
        <v>1.11022445612792</v>
      </c>
    </row>
    <row r="281" spans="1:41" x14ac:dyDescent="0.2">
      <c r="A281" s="67" t="s">
        <v>852</v>
      </c>
      <c r="B281" s="67">
        <v>272106851</v>
      </c>
      <c r="C281" s="67">
        <v>2018</v>
      </c>
      <c r="D281" s="67">
        <v>166</v>
      </c>
      <c r="E281" s="67" t="s">
        <v>23</v>
      </c>
      <c r="F281" s="67" t="s">
        <v>446</v>
      </c>
      <c r="G281" s="67">
        <v>8</v>
      </c>
      <c r="H281" s="67" t="s">
        <v>57</v>
      </c>
      <c r="I281" s="67">
        <v>0</v>
      </c>
      <c r="J281" s="67">
        <v>0</v>
      </c>
      <c r="K281" s="67">
        <v>0</v>
      </c>
      <c r="L281" s="67">
        <v>1</v>
      </c>
      <c r="M281" s="67" t="s">
        <v>1343</v>
      </c>
      <c r="N281" s="67" t="s">
        <v>1343</v>
      </c>
      <c r="P281" s="73">
        <v>43894</v>
      </c>
      <c r="R281" s="67">
        <v>78.2</v>
      </c>
      <c r="S281" s="67">
        <v>0.66</v>
      </c>
      <c r="T281" s="67">
        <v>0.65</v>
      </c>
      <c r="U281" s="74" t="s">
        <v>1352</v>
      </c>
      <c r="W281" s="69">
        <v>43905</v>
      </c>
      <c r="X281" s="67">
        <v>35.799999999999997</v>
      </c>
      <c r="Y281" s="67">
        <v>1.79</v>
      </c>
      <c r="Z281" s="67">
        <v>1.35</v>
      </c>
      <c r="AA281" s="67">
        <v>2</v>
      </c>
      <c r="AB281" s="67" t="b">
        <f>R281&gt;X281</f>
        <v>1</v>
      </c>
      <c r="AC281" s="67" t="b">
        <f>T281&gt;Z281</f>
        <v>0</v>
      </c>
      <c r="AD281" s="67">
        <f t="shared" si="24"/>
        <v>35.799999999999997</v>
      </c>
      <c r="AE281" s="76">
        <v>3.3333333000000001</v>
      </c>
      <c r="AF281" s="74">
        <f t="shared" si="25"/>
        <v>200</v>
      </c>
      <c r="AG281" s="76">
        <f t="shared" si="26"/>
        <v>666.66665999999998</v>
      </c>
      <c r="AH281" s="70">
        <f t="shared" si="27"/>
        <v>18.62197374301676</v>
      </c>
      <c r="AI281" s="70">
        <f t="shared" si="28"/>
        <v>181.37802625698325</v>
      </c>
      <c r="AJ281" s="74">
        <v>3</v>
      </c>
      <c r="AK281" s="74">
        <v>38</v>
      </c>
      <c r="AL281" s="73">
        <v>44035</v>
      </c>
      <c r="AN281" s="20">
        <v>0.31374913136805399</v>
      </c>
      <c r="AO281" s="20">
        <v>1.1292075617059301</v>
      </c>
    </row>
    <row r="282" spans="1:41" x14ac:dyDescent="0.2">
      <c r="A282" s="67" t="s">
        <v>853</v>
      </c>
      <c r="B282" s="67">
        <v>272106852</v>
      </c>
      <c r="C282" s="67">
        <v>2018</v>
      </c>
      <c r="D282" s="67">
        <v>166</v>
      </c>
      <c r="E282" s="67" t="s">
        <v>23</v>
      </c>
      <c r="F282" s="67" t="s">
        <v>447</v>
      </c>
      <c r="G282" s="67">
        <v>8</v>
      </c>
      <c r="H282" s="67" t="s">
        <v>58</v>
      </c>
      <c r="I282" s="67">
        <v>0</v>
      </c>
      <c r="J282" s="67">
        <v>0</v>
      </c>
      <c r="K282" s="67">
        <v>0</v>
      </c>
      <c r="L282" s="67">
        <v>1</v>
      </c>
      <c r="M282" s="67" t="s">
        <v>1343</v>
      </c>
      <c r="N282" s="67" t="s">
        <v>1343</v>
      </c>
      <c r="P282" s="73">
        <v>43894</v>
      </c>
      <c r="R282" s="67">
        <v>23.3</v>
      </c>
      <c r="S282" s="67">
        <v>1.73</v>
      </c>
      <c r="T282" s="67">
        <v>1</v>
      </c>
      <c r="U282" s="74"/>
      <c r="AA282" s="67">
        <v>1</v>
      </c>
      <c r="AD282" s="67">
        <f t="shared" si="24"/>
        <v>23.3</v>
      </c>
      <c r="AE282" s="76">
        <v>3.3333333000000001</v>
      </c>
      <c r="AF282" s="74">
        <f t="shared" si="25"/>
        <v>100</v>
      </c>
      <c r="AG282" s="76">
        <f t="shared" si="26"/>
        <v>333.33332999999999</v>
      </c>
      <c r="AH282" s="70">
        <f t="shared" si="27"/>
        <v>14.306151502145921</v>
      </c>
      <c r="AI282" s="70">
        <f t="shared" si="28"/>
        <v>85.693848497854077</v>
      </c>
      <c r="AJ282" s="74">
        <v>3</v>
      </c>
      <c r="AK282" s="74">
        <v>39</v>
      </c>
      <c r="AL282" s="73">
        <v>44035</v>
      </c>
      <c r="AN282" s="20">
        <v>0.38289723041801699</v>
      </c>
      <c r="AO282" s="20">
        <v>1.17262316276404</v>
      </c>
    </row>
    <row r="283" spans="1:41" x14ac:dyDescent="0.2">
      <c r="A283" s="67" t="s">
        <v>854</v>
      </c>
      <c r="B283" s="67">
        <v>272106854</v>
      </c>
      <c r="C283" s="67">
        <v>2018</v>
      </c>
      <c r="D283" s="67">
        <v>166</v>
      </c>
      <c r="E283" s="67" t="s">
        <v>23</v>
      </c>
      <c r="F283" s="67" t="s">
        <v>448</v>
      </c>
      <c r="G283" s="67">
        <v>8</v>
      </c>
      <c r="H283" s="67" t="s">
        <v>59</v>
      </c>
      <c r="I283" s="67">
        <v>0</v>
      </c>
      <c r="J283" s="67">
        <v>0</v>
      </c>
      <c r="K283" s="67">
        <v>0</v>
      </c>
      <c r="L283" s="67">
        <v>1</v>
      </c>
      <c r="M283" s="67" t="s">
        <v>1342</v>
      </c>
      <c r="N283" s="67" t="s">
        <v>1343</v>
      </c>
      <c r="P283" s="73">
        <v>43894</v>
      </c>
      <c r="R283" s="67">
        <v>44.3</v>
      </c>
      <c r="S283" s="67">
        <v>1.77</v>
      </c>
      <c r="T283" s="67">
        <v>1.6</v>
      </c>
      <c r="U283" s="74"/>
      <c r="AA283" s="67">
        <v>1</v>
      </c>
      <c r="AD283" s="67">
        <f t="shared" si="24"/>
        <v>44.3</v>
      </c>
      <c r="AE283" s="76">
        <v>3.3333333000000001</v>
      </c>
      <c r="AF283" s="74">
        <f t="shared" si="25"/>
        <v>200</v>
      </c>
      <c r="AG283" s="76">
        <f t="shared" si="26"/>
        <v>666.66665999999998</v>
      </c>
      <c r="AH283" s="70">
        <f t="shared" si="27"/>
        <v>15.048908803611738</v>
      </c>
      <c r="AI283" s="70">
        <f t="shared" si="28"/>
        <v>184.95109119638826</v>
      </c>
      <c r="AJ283" s="74">
        <v>3</v>
      </c>
      <c r="AK283" s="74">
        <v>40</v>
      </c>
      <c r="AL283" s="73">
        <v>44035</v>
      </c>
      <c r="AN283" s="20">
        <v>0.25038952087588601</v>
      </c>
      <c r="AO283" s="20">
        <v>1.1283694413092</v>
      </c>
    </row>
    <row r="284" spans="1:41" x14ac:dyDescent="0.2">
      <c r="A284" s="67" t="s">
        <v>855</v>
      </c>
      <c r="B284" s="67">
        <v>272106856</v>
      </c>
      <c r="C284" s="67">
        <v>2018</v>
      </c>
      <c r="D284" s="67">
        <v>166</v>
      </c>
      <c r="E284" s="67" t="s">
        <v>23</v>
      </c>
      <c r="F284" s="67" t="s">
        <v>449</v>
      </c>
      <c r="G284" s="67">
        <v>8</v>
      </c>
      <c r="H284" s="67" t="s">
        <v>60</v>
      </c>
      <c r="I284" s="67">
        <v>0</v>
      </c>
      <c r="J284" s="67">
        <v>0</v>
      </c>
      <c r="K284" s="67">
        <v>0</v>
      </c>
      <c r="L284" s="67">
        <v>1</v>
      </c>
      <c r="M284" s="67" t="s">
        <v>1342</v>
      </c>
      <c r="N284" s="67" t="s">
        <v>1343</v>
      </c>
      <c r="P284" s="73">
        <v>43894</v>
      </c>
      <c r="R284" s="67">
        <v>22</v>
      </c>
      <c r="S284" s="67">
        <v>1.71</v>
      </c>
      <c r="T284" s="67">
        <v>1.52</v>
      </c>
      <c r="U284" s="74"/>
      <c r="AA284" s="67">
        <v>1</v>
      </c>
      <c r="AD284" s="67">
        <f t="shared" si="24"/>
        <v>22</v>
      </c>
      <c r="AE284" s="76">
        <v>3.3333333000000001</v>
      </c>
      <c r="AF284" s="74">
        <f t="shared" si="25"/>
        <v>100</v>
      </c>
      <c r="AG284" s="76">
        <f t="shared" si="26"/>
        <v>333.33332999999999</v>
      </c>
      <c r="AH284" s="70">
        <f t="shared" si="27"/>
        <v>15.151515</v>
      </c>
      <c r="AI284" s="70">
        <f t="shared" si="28"/>
        <v>84.848484999999997</v>
      </c>
      <c r="AJ284" s="74">
        <v>3</v>
      </c>
      <c r="AK284" s="74">
        <v>41</v>
      </c>
      <c r="AL284" s="73">
        <v>44035</v>
      </c>
      <c r="AN284" s="20">
        <v>0.14529278016529401</v>
      </c>
      <c r="AO284" s="20">
        <v>1.22224039517179</v>
      </c>
    </row>
    <row r="285" spans="1:41" x14ac:dyDescent="0.2">
      <c r="A285" s="67" t="s">
        <v>856</v>
      </c>
      <c r="B285" s="67">
        <v>272106857</v>
      </c>
      <c r="C285" s="67">
        <v>2018</v>
      </c>
      <c r="D285" s="67">
        <v>166</v>
      </c>
      <c r="E285" s="67" t="s">
        <v>23</v>
      </c>
      <c r="F285" s="67" t="s">
        <v>450</v>
      </c>
      <c r="G285" s="67">
        <v>8</v>
      </c>
      <c r="H285" s="67" t="s">
        <v>61</v>
      </c>
      <c r="I285" s="67">
        <v>0</v>
      </c>
      <c r="J285" s="67">
        <v>0</v>
      </c>
      <c r="K285" s="67">
        <v>0</v>
      </c>
      <c r="L285" s="67">
        <v>1</v>
      </c>
      <c r="M285" s="67" t="s">
        <v>1342</v>
      </c>
      <c r="N285" s="67" t="s">
        <v>1343</v>
      </c>
      <c r="P285" s="73">
        <v>43894</v>
      </c>
      <c r="R285" s="67">
        <v>4.0999999999999996</v>
      </c>
      <c r="S285" s="67">
        <v>1.21</v>
      </c>
      <c r="T285" s="67">
        <v>0.32</v>
      </c>
      <c r="U285" s="74" t="s">
        <v>1393</v>
      </c>
      <c r="AA285" s="67">
        <v>1</v>
      </c>
      <c r="AD285" s="67">
        <f t="shared" si="24"/>
        <v>4.0999999999999996</v>
      </c>
      <c r="AE285" s="76">
        <v>3.3333333000000001</v>
      </c>
      <c r="AF285" s="74">
        <f t="shared" si="25"/>
        <v>100</v>
      </c>
      <c r="AG285" s="76">
        <f t="shared" si="26"/>
        <v>333.33332999999999</v>
      </c>
      <c r="AH285" s="70">
        <f t="shared" si="27"/>
        <v>81.300812195121949</v>
      </c>
      <c r="AI285" s="70">
        <f t="shared" si="28"/>
        <v>18.699187804878051</v>
      </c>
      <c r="AJ285" s="74">
        <v>3</v>
      </c>
      <c r="AK285" s="74">
        <v>42</v>
      </c>
      <c r="AL285" s="73">
        <v>44035</v>
      </c>
      <c r="AN285" s="20">
        <v>4.78213769079395E-2</v>
      </c>
      <c r="AO285" s="20">
        <v>1.41354024819957</v>
      </c>
    </row>
    <row r="286" spans="1:41" x14ac:dyDescent="0.2">
      <c r="A286" s="67" t="s">
        <v>857</v>
      </c>
      <c r="B286" s="67">
        <v>272106858</v>
      </c>
      <c r="C286" s="67">
        <v>2018</v>
      </c>
      <c r="D286" s="67">
        <v>166</v>
      </c>
      <c r="E286" s="67" t="s">
        <v>23</v>
      </c>
      <c r="F286" s="67" t="s">
        <v>451</v>
      </c>
      <c r="G286" s="67">
        <v>9</v>
      </c>
      <c r="H286" s="67" t="s">
        <v>26</v>
      </c>
      <c r="I286" s="67">
        <v>0</v>
      </c>
      <c r="J286" s="67">
        <v>0</v>
      </c>
      <c r="K286" s="67">
        <v>0</v>
      </c>
      <c r="L286" s="67">
        <v>1</v>
      </c>
      <c r="M286" s="67" t="s">
        <v>1342</v>
      </c>
      <c r="N286" s="67" t="s">
        <v>1343</v>
      </c>
      <c r="P286" s="73">
        <v>43894</v>
      </c>
      <c r="R286" s="67">
        <v>36.200000000000003</v>
      </c>
      <c r="S286" s="67">
        <v>1.76</v>
      </c>
      <c r="T286" s="67">
        <v>1.44</v>
      </c>
      <c r="U286" s="74"/>
      <c r="AA286" s="67">
        <v>1</v>
      </c>
      <c r="AD286" s="67">
        <f t="shared" si="24"/>
        <v>36.200000000000003</v>
      </c>
      <c r="AE286" s="76">
        <v>3.3333333000000001</v>
      </c>
      <c r="AF286" s="74">
        <f t="shared" si="25"/>
        <v>200</v>
      </c>
      <c r="AG286" s="76">
        <f t="shared" si="26"/>
        <v>666.66665999999998</v>
      </c>
      <c r="AH286" s="70">
        <f t="shared" si="27"/>
        <v>18.416206077348065</v>
      </c>
      <c r="AI286" s="70">
        <f t="shared" si="28"/>
        <v>181.58379392265192</v>
      </c>
      <c r="AJ286" s="74">
        <v>3</v>
      </c>
      <c r="AK286" s="74">
        <v>43</v>
      </c>
      <c r="AL286" s="73">
        <v>44035</v>
      </c>
      <c r="AN286" s="20">
        <v>0.17112016217402101</v>
      </c>
      <c r="AO286" s="20">
        <v>1.1553903195617401</v>
      </c>
    </row>
    <row r="287" spans="1:41" x14ac:dyDescent="0.2">
      <c r="A287" s="67" t="s">
        <v>858</v>
      </c>
      <c r="B287" s="67">
        <v>272106859</v>
      </c>
      <c r="C287" s="67">
        <v>2018</v>
      </c>
      <c r="D287" s="67">
        <v>166</v>
      </c>
      <c r="E287" s="67" t="s">
        <v>23</v>
      </c>
      <c r="F287" s="67" t="s">
        <v>452</v>
      </c>
      <c r="G287" s="67">
        <v>9</v>
      </c>
      <c r="H287" s="67" t="s">
        <v>66</v>
      </c>
      <c r="I287" s="67">
        <v>0</v>
      </c>
      <c r="J287" s="67">
        <v>0</v>
      </c>
      <c r="K287" s="67">
        <v>0</v>
      </c>
      <c r="L287" s="67">
        <v>1</v>
      </c>
      <c r="M287" s="67" t="s">
        <v>1343</v>
      </c>
      <c r="N287" s="67" t="s">
        <v>1343</v>
      </c>
      <c r="P287" s="73">
        <v>43894</v>
      </c>
      <c r="R287" s="67">
        <v>35.9</v>
      </c>
      <c r="S287" s="67">
        <v>1.87</v>
      </c>
      <c r="T287" s="67">
        <v>1.37</v>
      </c>
      <c r="U287" s="74"/>
      <c r="AA287" s="67">
        <v>1</v>
      </c>
      <c r="AD287" s="67">
        <f t="shared" si="24"/>
        <v>35.9</v>
      </c>
      <c r="AE287" s="76">
        <v>3.3333333000000001</v>
      </c>
      <c r="AF287" s="74">
        <f t="shared" si="25"/>
        <v>200</v>
      </c>
      <c r="AG287" s="76">
        <f t="shared" si="26"/>
        <v>666.66665999999998</v>
      </c>
      <c r="AH287" s="70">
        <f t="shared" si="27"/>
        <v>18.570101949860724</v>
      </c>
      <c r="AI287" s="70">
        <f t="shared" si="28"/>
        <v>181.42989805013929</v>
      </c>
      <c r="AJ287" s="74">
        <v>3</v>
      </c>
      <c r="AK287" s="74">
        <v>44</v>
      </c>
      <c r="AL287" s="73">
        <v>44035</v>
      </c>
      <c r="AN287" s="20">
        <v>0.14426011858844401</v>
      </c>
      <c r="AO287" s="20">
        <v>1.18864366435811</v>
      </c>
    </row>
    <row r="288" spans="1:41" x14ac:dyDescent="0.2">
      <c r="A288" s="67" t="s">
        <v>859</v>
      </c>
      <c r="B288" s="67">
        <v>272106860</v>
      </c>
      <c r="C288" s="67">
        <v>2018</v>
      </c>
      <c r="D288" s="67">
        <v>166</v>
      </c>
      <c r="E288" s="67" t="s">
        <v>23</v>
      </c>
      <c r="F288" s="67" t="s">
        <v>453</v>
      </c>
      <c r="G288" s="67">
        <v>9</v>
      </c>
      <c r="H288" s="67" t="s">
        <v>67</v>
      </c>
      <c r="I288" s="67">
        <v>0</v>
      </c>
      <c r="J288" s="67">
        <v>0</v>
      </c>
      <c r="K288" s="67">
        <v>0</v>
      </c>
      <c r="L288" s="67">
        <v>1</v>
      </c>
      <c r="M288" s="67" t="s">
        <v>1343</v>
      </c>
      <c r="N288" s="67" t="s">
        <v>1343</v>
      </c>
      <c r="P288" s="73">
        <v>43894</v>
      </c>
      <c r="R288" s="67">
        <v>37</v>
      </c>
      <c r="S288" s="67">
        <v>1.76</v>
      </c>
      <c r="T288" s="67">
        <v>1.08</v>
      </c>
      <c r="U288" s="74"/>
      <c r="AA288" s="67">
        <v>1</v>
      </c>
      <c r="AD288" s="67">
        <f t="shared" si="24"/>
        <v>37</v>
      </c>
      <c r="AE288" s="76">
        <v>3.3333333000000001</v>
      </c>
      <c r="AF288" s="74">
        <f t="shared" si="25"/>
        <v>200</v>
      </c>
      <c r="AG288" s="76">
        <f t="shared" si="26"/>
        <v>666.66665999999998</v>
      </c>
      <c r="AH288" s="70">
        <f t="shared" si="27"/>
        <v>18.018017837837839</v>
      </c>
      <c r="AI288" s="70">
        <f t="shared" si="28"/>
        <v>181.98198216216215</v>
      </c>
      <c r="AJ288" s="74">
        <v>3</v>
      </c>
      <c r="AK288" s="74">
        <v>45</v>
      </c>
      <c r="AL288" s="73">
        <v>44035</v>
      </c>
      <c r="AN288" s="20">
        <v>0.10580939590569299</v>
      </c>
      <c r="AO288" s="20">
        <v>1.26798189781719</v>
      </c>
    </row>
    <row r="289" spans="1:41" x14ac:dyDescent="0.2">
      <c r="A289" s="67" t="s">
        <v>860</v>
      </c>
      <c r="B289" s="67">
        <v>272106861</v>
      </c>
      <c r="C289" s="67">
        <v>2018</v>
      </c>
      <c r="D289" s="67">
        <v>166</v>
      </c>
      <c r="E289" s="67" t="s">
        <v>23</v>
      </c>
      <c r="F289" s="67" t="s">
        <v>454</v>
      </c>
      <c r="G289" s="67">
        <v>9</v>
      </c>
      <c r="H289" s="67" t="s">
        <v>27</v>
      </c>
      <c r="I289" s="67">
        <v>0</v>
      </c>
      <c r="J289" s="67">
        <v>0</v>
      </c>
      <c r="K289" s="67">
        <v>0</v>
      </c>
      <c r="L289" s="67">
        <v>1</v>
      </c>
      <c r="M289" s="67" t="s">
        <v>1342</v>
      </c>
      <c r="N289" s="67" t="s">
        <v>1343</v>
      </c>
      <c r="P289" s="73">
        <v>43894</v>
      </c>
      <c r="R289" s="67">
        <v>33.1</v>
      </c>
      <c r="S289" s="67">
        <v>2.0699999999999998</v>
      </c>
      <c r="T289" s="67">
        <v>1.64</v>
      </c>
      <c r="U289" s="74"/>
      <c r="AA289" s="67">
        <v>1</v>
      </c>
      <c r="AD289" s="67">
        <f t="shared" si="24"/>
        <v>33.1</v>
      </c>
      <c r="AE289" s="76">
        <v>3.3333333000000001</v>
      </c>
      <c r="AF289" s="74">
        <f t="shared" si="25"/>
        <v>200</v>
      </c>
      <c r="AG289" s="76">
        <f t="shared" si="26"/>
        <v>666.66665999999998</v>
      </c>
      <c r="AH289" s="70">
        <f t="shared" si="27"/>
        <v>20.140986706948638</v>
      </c>
      <c r="AI289" s="70">
        <f t="shared" si="28"/>
        <v>179.85901329305136</v>
      </c>
      <c r="AJ289" s="74">
        <v>3</v>
      </c>
      <c r="AK289" s="74">
        <v>46</v>
      </c>
      <c r="AL289" s="73">
        <v>44035</v>
      </c>
      <c r="AN289" s="20">
        <v>7.8775330921913897E-2</v>
      </c>
      <c r="AO289" s="20">
        <v>1.4345838904672801</v>
      </c>
    </row>
    <row r="290" spans="1:41" x14ac:dyDescent="0.2">
      <c r="A290" s="67" t="s">
        <v>861</v>
      </c>
      <c r="B290" s="67">
        <v>272107830</v>
      </c>
      <c r="C290" s="67">
        <v>2018</v>
      </c>
      <c r="D290" s="67">
        <v>167</v>
      </c>
      <c r="E290" s="67" t="s">
        <v>23</v>
      </c>
      <c r="F290" s="67" t="s">
        <v>455</v>
      </c>
      <c r="G290" s="67">
        <v>9</v>
      </c>
      <c r="H290" s="67" t="s">
        <v>68</v>
      </c>
      <c r="I290" s="67">
        <v>0</v>
      </c>
      <c r="J290" s="67">
        <v>0</v>
      </c>
      <c r="K290" s="67">
        <v>0</v>
      </c>
      <c r="L290" s="67">
        <v>1</v>
      </c>
      <c r="M290" s="67" t="s">
        <v>1342</v>
      </c>
      <c r="N290" s="67" t="s">
        <v>1343</v>
      </c>
      <c r="P290" s="73">
        <v>43894</v>
      </c>
      <c r="R290" s="67">
        <v>31.1</v>
      </c>
      <c r="S290" s="67">
        <v>1.87</v>
      </c>
      <c r="T290" s="67">
        <v>1.52</v>
      </c>
      <c r="U290" s="74"/>
      <c r="AA290" s="67">
        <v>1</v>
      </c>
      <c r="AD290" s="67">
        <f t="shared" si="24"/>
        <v>31.1</v>
      </c>
      <c r="AE290" s="76">
        <v>3.3333333000000001</v>
      </c>
      <c r="AF290" s="74">
        <f t="shared" si="25"/>
        <v>200</v>
      </c>
      <c r="AG290" s="76">
        <f t="shared" si="26"/>
        <v>666.66665999999998</v>
      </c>
      <c r="AH290" s="70">
        <f t="shared" si="27"/>
        <v>21.436227009646302</v>
      </c>
      <c r="AI290" s="70">
        <f t="shared" si="28"/>
        <v>178.5637729903537</v>
      </c>
      <c r="AJ290" s="74">
        <v>3</v>
      </c>
      <c r="AK290" s="74">
        <v>47</v>
      </c>
      <c r="AL290" s="73">
        <v>44035</v>
      </c>
      <c r="AN290" s="20">
        <v>0.14501383481983399</v>
      </c>
      <c r="AO290" s="20">
        <v>1.1699728155940501</v>
      </c>
    </row>
    <row r="291" spans="1:41" x14ac:dyDescent="0.2">
      <c r="A291" s="67" t="s">
        <v>862</v>
      </c>
      <c r="B291" s="67">
        <v>272107831</v>
      </c>
      <c r="C291" s="67">
        <v>2018</v>
      </c>
      <c r="D291" s="67">
        <v>167</v>
      </c>
      <c r="E291" s="67" t="s">
        <v>23</v>
      </c>
      <c r="F291" s="67" t="s">
        <v>456</v>
      </c>
      <c r="G291" s="67">
        <v>9</v>
      </c>
      <c r="H291" s="67" t="s">
        <v>69</v>
      </c>
      <c r="I291" s="67">
        <v>0</v>
      </c>
      <c r="J291" s="67">
        <v>0</v>
      </c>
      <c r="K291" s="67">
        <v>0</v>
      </c>
      <c r="L291" s="67">
        <v>1</v>
      </c>
      <c r="M291" s="67" t="s">
        <v>1342</v>
      </c>
      <c r="N291" s="67" t="s">
        <v>1343</v>
      </c>
      <c r="P291" s="73">
        <v>43894</v>
      </c>
      <c r="R291" s="67">
        <v>43.4</v>
      </c>
      <c r="S291" s="67">
        <v>1.84</v>
      </c>
      <c r="T291" s="67">
        <v>0.63</v>
      </c>
      <c r="U291" s="74"/>
      <c r="W291" s="69">
        <v>43905</v>
      </c>
      <c r="X291" s="67">
        <v>24.1</v>
      </c>
      <c r="Y291" s="67">
        <v>1.55</v>
      </c>
      <c r="Z291" s="67">
        <v>0.98</v>
      </c>
      <c r="AA291" s="67">
        <v>2</v>
      </c>
      <c r="AB291" s="67" t="b">
        <f>R291&gt;X291</f>
        <v>1</v>
      </c>
      <c r="AC291" s="67" t="b">
        <f>T291&gt;Z291</f>
        <v>0</v>
      </c>
      <c r="AD291" s="67">
        <f t="shared" si="24"/>
        <v>24.1</v>
      </c>
      <c r="AE291" s="76">
        <v>3.3333333000000001</v>
      </c>
      <c r="AF291" s="74">
        <f t="shared" si="25"/>
        <v>100</v>
      </c>
      <c r="AG291" s="76">
        <f t="shared" si="26"/>
        <v>333.33332999999999</v>
      </c>
      <c r="AH291" s="70">
        <f t="shared" si="27"/>
        <v>13.831258506224065</v>
      </c>
      <c r="AI291" s="70">
        <f t="shared" si="28"/>
        <v>86.16874149377594</v>
      </c>
      <c r="AJ291" s="74">
        <v>3</v>
      </c>
      <c r="AK291" s="74">
        <v>48</v>
      </c>
      <c r="AL291" s="73">
        <v>44035</v>
      </c>
      <c r="AN291" s="20">
        <v>0.112228079580419</v>
      </c>
      <c r="AO291" s="20">
        <v>1.2615969840382599</v>
      </c>
    </row>
    <row r="292" spans="1:41" x14ac:dyDescent="0.2">
      <c r="A292" s="67" t="s">
        <v>863</v>
      </c>
      <c r="B292" s="67">
        <v>272107832</v>
      </c>
      <c r="C292" s="67">
        <v>2018</v>
      </c>
      <c r="D292" s="67">
        <v>167</v>
      </c>
      <c r="E292" s="67" t="s">
        <v>23</v>
      </c>
      <c r="F292" s="67" t="s">
        <v>457</v>
      </c>
      <c r="G292" s="67">
        <v>9</v>
      </c>
      <c r="H292" s="67" t="s">
        <v>28</v>
      </c>
      <c r="I292" s="67">
        <v>0</v>
      </c>
      <c r="J292" s="67">
        <v>0</v>
      </c>
      <c r="K292" s="67">
        <v>0</v>
      </c>
      <c r="L292" s="67">
        <v>1</v>
      </c>
      <c r="M292" s="67" t="s">
        <v>1342</v>
      </c>
      <c r="N292" s="67" t="s">
        <v>1343</v>
      </c>
      <c r="P292" s="73">
        <v>43894</v>
      </c>
      <c r="R292" s="67">
        <v>18.600000000000001</v>
      </c>
      <c r="S292" s="67">
        <v>1.8</v>
      </c>
      <c r="T292" s="67">
        <v>1.57</v>
      </c>
      <c r="U292" s="74"/>
      <c r="AA292" s="67">
        <v>1</v>
      </c>
      <c r="AD292" s="67">
        <f t="shared" si="24"/>
        <v>18.600000000000001</v>
      </c>
      <c r="AE292" s="76">
        <v>3.3333333000000001</v>
      </c>
      <c r="AF292" s="74">
        <f t="shared" si="25"/>
        <v>100</v>
      </c>
      <c r="AG292" s="76">
        <f t="shared" si="26"/>
        <v>333.33332999999999</v>
      </c>
      <c r="AH292" s="70">
        <f t="shared" si="27"/>
        <v>17.921146774193545</v>
      </c>
      <c r="AI292" s="70">
        <f t="shared" si="28"/>
        <v>82.078853225806455</v>
      </c>
      <c r="AJ292" s="74">
        <v>3</v>
      </c>
      <c r="AK292" s="74">
        <v>49</v>
      </c>
      <c r="AL292" s="73">
        <v>44035</v>
      </c>
      <c r="AN292" s="20">
        <v>4.0317897017031201E-2</v>
      </c>
      <c r="AO292" s="20">
        <v>1.3960096928330401</v>
      </c>
    </row>
    <row r="293" spans="1:41" x14ac:dyDescent="0.2">
      <c r="A293" s="67" t="s">
        <v>864</v>
      </c>
      <c r="B293" s="67">
        <v>272107833</v>
      </c>
      <c r="C293" s="67">
        <v>2018</v>
      </c>
      <c r="D293" s="67">
        <v>167</v>
      </c>
      <c r="E293" s="67" t="s">
        <v>23</v>
      </c>
      <c r="F293" s="67" t="s">
        <v>458</v>
      </c>
      <c r="G293" s="67">
        <v>9</v>
      </c>
      <c r="H293" s="67" t="s">
        <v>70</v>
      </c>
      <c r="I293" s="67">
        <v>0</v>
      </c>
      <c r="J293" s="67">
        <v>0</v>
      </c>
      <c r="K293" s="67">
        <v>0</v>
      </c>
      <c r="L293" s="67">
        <v>1</v>
      </c>
      <c r="M293" s="67" t="s">
        <v>1342</v>
      </c>
      <c r="N293" s="67" t="s">
        <v>1343</v>
      </c>
      <c r="P293" s="73">
        <v>43894</v>
      </c>
      <c r="R293" s="67">
        <v>20.3</v>
      </c>
      <c r="S293" s="67">
        <v>1.71</v>
      </c>
      <c r="T293" s="67">
        <v>1.59</v>
      </c>
      <c r="U293" s="74" t="s">
        <v>1393</v>
      </c>
      <c r="AA293" s="67">
        <v>1</v>
      </c>
      <c r="AD293" s="67">
        <f t="shared" si="24"/>
        <v>20.3</v>
      </c>
      <c r="AE293" s="76">
        <v>3.3333333000000001</v>
      </c>
      <c r="AF293" s="74">
        <f t="shared" si="25"/>
        <v>100</v>
      </c>
      <c r="AG293" s="76">
        <f t="shared" si="26"/>
        <v>333.33332999999999</v>
      </c>
      <c r="AH293" s="70">
        <f t="shared" si="27"/>
        <v>16.420361083743842</v>
      </c>
      <c r="AI293" s="70">
        <f t="shared" si="28"/>
        <v>83.579638916256158</v>
      </c>
      <c r="AJ293" s="74">
        <v>3</v>
      </c>
      <c r="AK293" s="74">
        <v>50</v>
      </c>
      <c r="AL293" s="73">
        <v>44035</v>
      </c>
      <c r="AN293" s="20">
        <v>0.14267452845793699</v>
      </c>
      <c r="AO293" s="20">
        <v>1.14879329938616</v>
      </c>
    </row>
    <row r="294" spans="1:41" x14ac:dyDescent="0.2">
      <c r="A294" s="67" t="s">
        <v>865</v>
      </c>
      <c r="B294" s="67">
        <v>272107941</v>
      </c>
      <c r="C294" s="67">
        <v>2018</v>
      </c>
      <c r="D294" s="67">
        <v>167</v>
      </c>
      <c r="E294" s="67" t="s">
        <v>23</v>
      </c>
      <c r="F294" s="67" t="s">
        <v>459</v>
      </c>
      <c r="G294" s="67">
        <v>9</v>
      </c>
      <c r="H294" s="67" t="s">
        <v>71</v>
      </c>
      <c r="I294" s="67">
        <v>0</v>
      </c>
      <c r="J294" s="67">
        <v>0</v>
      </c>
      <c r="K294" s="67">
        <v>0</v>
      </c>
      <c r="L294" s="67">
        <v>1</v>
      </c>
      <c r="M294" s="67" t="s">
        <v>1343</v>
      </c>
      <c r="N294" s="67" t="s">
        <v>1343</v>
      </c>
      <c r="P294" s="73">
        <v>43894</v>
      </c>
      <c r="R294" s="67">
        <v>21.4</v>
      </c>
      <c r="S294" s="67">
        <v>1.83</v>
      </c>
      <c r="T294" s="67">
        <v>1.39</v>
      </c>
      <c r="U294" s="74"/>
      <c r="AA294" s="67">
        <v>1</v>
      </c>
      <c r="AD294" s="67">
        <f t="shared" si="24"/>
        <v>21.4</v>
      </c>
      <c r="AE294" s="76">
        <v>3.3333333000000001</v>
      </c>
      <c r="AF294" s="74">
        <f t="shared" si="25"/>
        <v>100</v>
      </c>
      <c r="AG294" s="76">
        <f t="shared" si="26"/>
        <v>333.33332999999999</v>
      </c>
      <c r="AH294" s="70">
        <f t="shared" si="27"/>
        <v>15.576323831775701</v>
      </c>
      <c r="AI294" s="70">
        <f t="shared" si="28"/>
        <v>84.423676168224304</v>
      </c>
      <c r="AJ294" s="74">
        <v>3</v>
      </c>
      <c r="AK294" s="74">
        <v>51</v>
      </c>
      <c r="AL294" s="73">
        <v>44035</v>
      </c>
      <c r="AN294" s="20">
        <v>0.16237035955071</v>
      </c>
      <c r="AO294" s="20">
        <v>1.2436430622013499</v>
      </c>
    </row>
    <row r="295" spans="1:41" x14ac:dyDescent="0.2">
      <c r="A295" s="67" t="s">
        <v>866</v>
      </c>
      <c r="B295" s="67">
        <v>272107942</v>
      </c>
      <c r="C295" s="67">
        <v>2018</v>
      </c>
      <c r="D295" s="67">
        <v>167</v>
      </c>
      <c r="E295" s="67" t="s">
        <v>23</v>
      </c>
      <c r="F295" s="67" t="s">
        <v>460</v>
      </c>
      <c r="G295" s="67">
        <v>9</v>
      </c>
      <c r="H295" s="67" t="s">
        <v>29</v>
      </c>
      <c r="I295" s="67">
        <v>0</v>
      </c>
      <c r="J295" s="67">
        <v>0</v>
      </c>
      <c r="K295" s="67">
        <v>0</v>
      </c>
      <c r="L295" s="67">
        <v>1</v>
      </c>
      <c r="M295" s="67" t="s">
        <v>1343</v>
      </c>
      <c r="N295" s="67" t="s">
        <v>1343</v>
      </c>
      <c r="P295" s="73">
        <v>43894</v>
      </c>
      <c r="R295" s="67">
        <v>25.8</v>
      </c>
      <c r="S295" s="67">
        <v>1.88</v>
      </c>
      <c r="T295" s="67">
        <v>1.48</v>
      </c>
      <c r="U295" s="74"/>
      <c r="AA295" s="67">
        <v>1</v>
      </c>
      <c r="AD295" s="67">
        <f t="shared" si="24"/>
        <v>25.8</v>
      </c>
      <c r="AE295" s="76">
        <v>3.3333333000000001</v>
      </c>
      <c r="AF295" s="74">
        <f t="shared" si="25"/>
        <v>200</v>
      </c>
      <c r="AG295" s="76">
        <f t="shared" si="26"/>
        <v>666.66665999999998</v>
      </c>
      <c r="AH295" s="70">
        <f t="shared" si="27"/>
        <v>25.839793023255812</v>
      </c>
      <c r="AI295" s="70">
        <f t="shared" si="28"/>
        <v>174.16020697674418</v>
      </c>
      <c r="AJ295" s="74">
        <v>3</v>
      </c>
      <c r="AK295" s="74">
        <v>52</v>
      </c>
      <c r="AL295" s="73">
        <v>44035</v>
      </c>
      <c r="AN295" s="20">
        <v>0.217940038758278</v>
      </c>
      <c r="AO295" s="20">
        <v>1.2693268034207399</v>
      </c>
    </row>
    <row r="296" spans="1:41" x14ac:dyDescent="0.2">
      <c r="A296" s="67" t="s">
        <v>867</v>
      </c>
      <c r="B296" s="67">
        <v>272107943</v>
      </c>
      <c r="C296" s="67">
        <v>2018</v>
      </c>
      <c r="D296" s="67">
        <v>167</v>
      </c>
      <c r="E296" s="67" t="s">
        <v>23</v>
      </c>
      <c r="F296" s="67" t="s">
        <v>461</v>
      </c>
      <c r="G296" s="67">
        <v>9</v>
      </c>
      <c r="H296" s="67" t="s">
        <v>72</v>
      </c>
      <c r="I296" s="67">
        <v>0</v>
      </c>
      <c r="J296" s="67">
        <v>0</v>
      </c>
      <c r="K296" s="67">
        <v>0</v>
      </c>
      <c r="L296" s="67">
        <v>1</v>
      </c>
      <c r="M296" s="67" t="s">
        <v>1343</v>
      </c>
      <c r="N296" s="67" t="s">
        <v>1343</v>
      </c>
      <c r="P296" s="73">
        <v>43894</v>
      </c>
      <c r="R296" s="74">
        <v>14.3</v>
      </c>
      <c r="S296" s="67">
        <v>2.13</v>
      </c>
      <c r="T296" s="67">
        <v>1.73</v>
      </c>
      <c r="U296" s="74"/>
      <c r="AA296" s="67">
        <v>1</v>
      </c>
      <c r="AD296" s="67">
        <f t="shared" si="24"/>
        <v>14.3</v>
      </c>
      <c r="AE296" s="76">
        <v>3.3333333000000001</v>
      </c>
      <c r="AF296" s="74">
        <f t="shared" si="25"/>
        <v>100</v>
      </c>
      <c r="AG296" s="76">
        <f t="shared" si="26"/>
        <v>333.33332999999999</v>
      </c>
      <c r="AH296" s="70">
        <f t="shared" si="27"/>
        <v>23.310023076923073</v>
      </c>
      <c r="AI296" s="70">
        <f t="shared" si="28"/>
        <v>76.689976923076927</v>
      </c>
      <c r="AJ296" s="74">
        <v>3</v>
      </c>
      <c r="AK296" s="74">
        <v>53</v>
      </c>
      <c r="AL296" s="73">
        <v>44035</v>
      </c>
      <c r="AN296" s="20">
        <v>0.13535292782486</v>
      </c>
      <c r="AO296" s="20">
        <v>1.1709735529744101</v>
      </c>
    </row>
    <row r="297" spans="1:41" x14ac:dyDescent="0.2">
      <c r="A297" s="67" t="s">
        <v>868</v>
      </c>
      <c r="B297" s="67">
        <v>272107944</v>
      </c>
      <c r="C297" s="67">
        <v>2018</v>
      </c>
      <c r="D297" s="67">
        <v>167</v>
      </c>
      <c r="E297" s="67" t="s">
        <v>23</v>
      </c>
      <c r="F297" s="67" t="s">
        <v>462</v>
      </c>
      <c r="G297" s="67">
        <v>9</v>
      </c>
      <c r="H297" s="67" t="s">
        <v>73</v>
      </c>
      <c r="I297" s="67">
        <v>0</v>
      </c>
      <c r="J297" s="67">
        <v>0</v>
      </c>
      <c r="K297" s="67">
        <v>0</v>
      </c>
      <c r="L297" s="67">
        <v>1</v>
      </c>
      <c r="M297" s="67" t="s">
        <v>1343</v>
      </c>
      <c r="N297" s="67" t="s">
        <v>1343</v>
      </c>
      <c r="P297" s="73">
        <v>43894</v>
      </c>
      <c r="R297" s="74">
        <v>22.6</v>
      </c>
      <c r="S297" s="67">
        <v>2.4300000000000002</v>
      </c>
      <c r="T297" s="67">
        <v>1.7</v>
      </c>
      <c r="U297" s="74"/>
      <c r="AA297" s="67">
        <v>1</v>
      </c>
      <c r="AD297" s="67">
        <f t="shared" si="24"/>
        <v>22.6</v>
      </c>
      <c r="AE297" s="76">
        <v>3.3333333000000001</v>
      </c>
      <c r="AF297" s="74">
        <f t="shared" si="25"/>
        <v>100</v>
      </c>
      <c r="AG297" s="76">
        <f t="shared" si="26"/>
        <v>333.33332999999999</v>
      </c>
      <c r="AH297" s="70">
        <f t="shared" si="27"/>
        <v>14.749262389380529</v>
      </c>
      <c r="AI297" s="70">
        <f t="shared" si="28"/>
        <v>85.250737610619467</v>
      </c>
      <c r="AJ297" s="74">
        <v>3</v>
      </c>
      <c r="AK297" s="74">
        <v>54</v>
      </c>
      <c r="AL297" s="73">
        <v>44035</v>
      </c>
      <c r="AN297" s="20">
        <v>0.21795469250966701</v>
      </c>
      <c r="AO297" s="20">
        <v>1.10065572884651</v>
      </c>
    </row>
    <row r="298" spans="1:41" x14ac:dyDescent="0.2">
      <c r="A298" s="67" t="s">
        <v>869</v>
      </c>
      <c r="B298" s="67">
        <v>272107945</v>
      </c>
      <c r="C298" s="67">
        <v>2018</v>
      </c>
      <c r="D298" s="67">
        <v>167</v>
      </c>
      <c r="E298" s="67" t="s">
        <v>23</v>
      </c>
      <c r="F298" s="67" t="s">
        <v>463</v>
      </c>
      <c r="G298" s="67">
        <v>9</v>
      </c>
      <c r="H298" s="67" t="s">
        <v>30</v>
      </c>
      <c r="I298" s="67">
        <v>0</v>
      </c>
      <c r="J298" s="67">
        <v>0</v>
      </c>
      <c r="K298" s="67">
        <v>0</v>
      </c>
      <c r="L298" s="67">
        <v>1</v>
      </c>
      <c r="M298" s="67" t="s">
        <v>1343</v>
      </c>
      <c r="N298" s="67" t="s">
        <v>1343</v>
      </c>
      <c r="P298" s="73">
        <v>43894</v>
      </c>
      <c r="R298" s="74">
        <v>25.8</v>
      </c>
      <c r="S298" s="67">
        <v>1.94</v>
      </c>
      <c r="T298" s="67">
        <v>0.86</v>
      </c>
      <c r="U298" s="74"/>
      <c r="W298" s="69">
        <v>43905</v>
      </c>
      <c r="X298" s="67">
        <v>14</v>
      </c>
      <c r="Y298" s="67">
        <v>1.88</v>
      </c>
      <c r="Z298" s="67">
        <v>1.22</v>
      </c>
      <c r="AA298" s="67">
        <v>1</v>
      </c>
      <c r="AB298" s="67" t="b">
        <f>R298&gt;X298</f>
        <v>1</v>
      </c>
      <c r="AC298" s="67" t="b">
        <f>T298&gt;Z298</f>
        <v>0</v>
      </c>
      <c r="AD298" s="67">
        <f t="shared" si="24"/>
        <v>25.8</v>
      </c>
      <c r="AE298" s="76">
        <v>3.3333333000000001</v>
      </c>
      <c r="AF298" s="74">
        <f t="shared" si="25"/>
        <v>200</v>
      </c>
      <c r="AG298" s="76">
        <f t="shared" si="26"/>
        <v>666.66665999999998</v>
      </c>
      <c r="AH298" s="70">
        <f t="shared" si="27"/>
        <v>25.839793023255812</v>
      </c>
      <c r="AI298" s="70">
        <f t="shared" si="28"/>
        <v>174.16020697674418</v>
      </c>
      <c r="AJ298" s="74">
        <v>3</v>
      </c>
      <c r="AK298" s="74">
        <v>55</v>
      </c>
      <c r="AL298" s="73">
        <v>44035</v>
      </c>
      <c r="AN298" s="20">
        <v>0.18801968630041699</v>
      </c>
      <c r="AO298" s="20">
        <v>1.1716270712653001</v>
      </c>
    </row>
    <row r="299" spans="1:41" x14ac:dyDescent="0.2">
      <c r="A299" s="67" t="s">
        <v>870</v>
      </c>
      <c r="B299" s="67">
        <v>272106947</v>
      </c>
      <c r="C299" s="67">
        <v>2018</v>
      </c>
      <c r="D299" s="67">
        <v>167</v>
      </c>
      <c r="E299" s="67" t="s">
        <v>23</v>
      </c>
      <c r="F299" s="67" t="s">
        <v>464</v>
      </c>
      <c r="G299" s="67">
        <v>9</v>
      </c>
      <c r="H299" s="67" t="s">
        <v>74</v>
      </c>
      <c r="I299" s="67">
        <v>0</v>
      </c>
      <c r="J299" s="67">
        <v>0</v>
      </c>
      <c r="K299" s="67">
        <v>0</v>
      </c>
      <c r="L299" s="67">
        <v>1</v>
      </c>
      <c r="M299" s="67" t="s">
        <v>1343</v>
      </c>
      <c r="N299" s="67" t="s">
        <v>1343</v>
      </c>
      <c r="P299" s="73">
        <v>43894</v>
      </c>
      <c r="R299" s="74">
        <v>15</v>
      </c>
      <c r="S299" s="67">
        <v>2.1</v>
      </c>
      <c r="T299" s="67">
        <v>1.29</v>
      </c>
      <c r="U299" s="74"/>
      <c r="AA299" s="67">
        <v>1</v>
      </c>
      <c r="AD299" s="67">
        <f t="shared" si="24"/>
        <v>15</v>
      </c>
      <c r="AE299" s="76">
        <v>3.3333333000000001</v>
      </c>
      <c r="AF299" s="74">
        <f t="shared" si="25"/>
        <v>100</v>
      </c>
      <c r="AG299" s="76">
        <f t="shared" si="26"/>
        <v>333.33332999999999</v>
      </c>
      <c r="AH299" s="70">
        <f t="shared" si="27"/>
        <v>22.222221999999999</v>
      </c>
      <c r="AI299" s="70">
        <f t="shared" si="28"/>
        <v>77.777777999999998</v>
      </c>
      <c r="AJ299" s="74">
        <v>3</v>
      </c>
      <c r="AK299" s="74">
        <v>56</v>
      </c>
      <c r="AL299" s="73">
        <v>44035</v>
      </c>
      <c r="AN299" s="20">
        <v>0.11800641959463801</v>
      </c>
      <c r="AO299" s="20">
        <v>1.3258057906790499</v>
      </c>
    </row>
    <row r="300" spans="1:41" x14ac:dyDescent="0.2">
      <c r="A300" s="67" t="s">
        <v>871</v>
      </c>
      <c r="B300" s="67">
        <v>272106862</v>
      </c>
      <c r="C300" s="67">
        <v>2018</v>
      </c>
      <c r="D300" s="67">
        <v>166</v>
      </c>
      <c r="E300" s="67" t="s">
        <v>23</v>
      </c>
      <c r="F300" s="67" t="s">
        <v>465</v>
      </c>
      <c r="G300" s="67">
        <v>9</v>
      </c>
      <c r="H300" s="67" t="s">
        <v>75</v>
      </c>
      <c r="I300" s="67">
        <v>0</v>
      </c>
      <c r="J300" s="67">
        <v>0</v>
      </c>
      <c r="K300" s="67">
        <v>0</v>
      </c>
      <c r="L300" s="67">
        <v>1</v>
      </c>
      <c r="M300" s="67" t="s">
        <v>1342</v>
      </c>
      <c r="N300" s="67" t="s">
        <v>1343</v>
      </c>
      <c r="P300" s="73">
        <v>43894</v>
      </c>
      <c r="R300" s="74">
        <v>20.3</v>
      </c>
      <c r="S300" s="67">
        <v>2.2400000000000002</v>
      </c>
      <c r="T300" s="67">
        <v>1.52</v>
      </c>
      <c r="U300" s="74"/>
      <c r="AA300" s="67">
        <v>1</v>
      </c>
      <c r="AD300" s="67">
        <f t="shared" si="24"/>
        <v>20.3</v>
      </c>
      <c r="AE300" s="76">
        <v>3.3333333000000001</v>
      </c>
      <c r="AF300" s="74">
        <f t="shared" si="25"/>
        <v>100</v>
      </c>
      <c r="AG300" s="76">
        <f t="shared" si="26"/>
        <v>333.33332999999999</v>
      </c>
      <c r="AH300" s="70">
        <f t="shared" si="27"/>
        <v>16.420361083743842</v>
      </c>
      <c r="AI300" s="70">
        <f t="shared" si="28"/>
        <v>83.579638916256158</v>
      </c>
      <c r="AJ300" s="74">
        <v>3</v>
      </c>
      <c r="AK300" s="74">
        <v>57</v>
      </c>
      <c r="AL300" s="73">
        <v>44035</v>
      </c>
      <c r="AN300" s="20">
        <v>0.29633828492381198</v>
      </c>
      <c r="AO300" s="20">
        <v>1.2621571002854399</v>
      </c>
    </row>
    <row r="301" spans="1:41" x14ac:dyDescent="0.2">
      <c r="A301" s="67" t="s">
        <v>872</v>
      </c>
      <c r="B301" s="67">
        <v>272106953</v>
      </c>
      <c r="C301" s="67">
        <v>2018</v>
      </c>
      <c r="D301" s="67">
        <v>168</v>
      </c>
      <c r="E301" s="67" t="s">
        <v>23</v>
      </c>
      <c r="F301" s="67" t="s">
        <v>466</v>
      </c>
      <c r="G301" s="67">
        <v>9</v>
      </c>
      <c r="H301" s="67" t="s">
        <v>31</v>
      </c>
      <c r="I301" s="67">
        <v>0</v>
      </c>
      <c r="J301" s="67">
        <v>0</v>
      </c>
      <c r="K301" s="67">
        <v>0</v>
      </c>
      <c r="L301" s="67">
        <v>1</v>
      </c>
      <c r="M301" s="67" t="s">
        <v>1342</v>
      </c>
      <c r="N301" s="67" t="s">
        <v>1343</v>
      </c>
      <c r="P301" s="73">
        <v>43894</v>
      </c>
      <c r="R301" s="74">
        <v>17.7</v>
      </c>
      <c r="S301" s="67">
        <v>2.4700000000000002</v>
      </c>
      <c r="T301" s="67">
        <v>1.56</v>
      </c>
      <c r="U301" s="74"/>
      <c r="AA301" s="67">
        <v>1</v>
      </c>
      <c r="AD301" s="67">
        <f t="shared" si="24"/>
        <v>17.7</v>
      </c>
      <c r="AE301" s="76">
        <v>3.3333333000000001</v>
      </c>
      <c r="AF301" s="74">
        <f t="shared" si="25"/>
        <v>100</v>
      </c>
      <c r="AG301" s="76">
        <f t="shared" si="26"/>
        <v>333.33332999999999</v>
      </c>
      <c r="AH301" s="70">
        <f t="shared" si="27"/>
        <v>18.832391525423731</v>
      </c>
      <c r="AI301" s="70">
        <f t="shared" si="28"/>
        <v>81.167608474576269</v>
      </c>
      <c r="AJ301" s="74">
        <v>3</v>
      </c>
      <c r="AK301" s="74">
        <v>58</v>
      </c>
      <c r="AL301" s="73">
        <v>44035</v>
      </c>
      <c r="AN301" s="20">
        <v>0.177834427256294</v>
      </c>
      <c r="AO301" s="20">
        <v>1.1459928001231099</v>
      </c>
    </row>
    <row r="302" spans="1:41" x14ac:dyDescent="0.2">
      <c r="A302" s="67" t="s">
        <v>873</v>
      </c>
      <c r="B302" s="67">
        <v>272106954</v>
      </c>
      <c r="C302" s="67">
        <v>2018</v>
      </c>
      <c r="D302" s="67">
        <v>168</v>
      </c>
      <c r="E302" s="67" t="s">
        <v>23</v>
      </c>
      <c r="F302" s="67" t="s">
        <v>467</v>
      </c>
      <c r="G302" s="67">
        <v>9</v>
      </c>
      <c r="H302" s="67" t="s">
        <v>76</v>
      </c>
      <c r="I302" s="67">
        <v>0</v>
      </c>
      <c r="J302" s="67">
        <v>0</v>
      </c>
      <c r="K302" s="67">
        <v>0</v>
      </c>
      <c r="L302" s="67">
        <v>1</v>
      </c>
      <c r="M302" s="67" t="s">
        <v>1343</v>
      </c>
      <c r="N302" s="67" t="s">
        <v>1343</v>
      </c>
      <c r="P302" s="73">
        <v>43894</v>
      </c>
      <c r="R302" s="74">
        <v>22.8</v>
      </c>
      <c r="S302" s="67">
        <v>1.91</v>
      </c>
      <c r="T302" s="67">
        <v>1.05</v>
      </c>
      <c r="U302" s="74" t="s">
        <v>1393</v>
      </c>
      <c r="AA302" s="67">
        <v>1</v>
      </c>
      <c r="AD302" s="67">
        <f t="shared" si="24"/>
        <v>22.8</v>
      </c>
      <c r="AE302" s="76">
        <v>3.3333333000000001</v>
      </c>
      <c r="AF302" s="74">
        <f t="shared" si="25"/>
        <v>100</v>
      </c>
      <c r="AG302" s="76">
        <f t="shared" si="26"/>
        <v>333.33332999999999</v>
      </c>
      <c r="AH302" s="70">
        <f t="shared" si="27"/>
        <v>14.619882894736842</v>
      </c>
      <c r="AI302" s="70">
        <f t="shared" si="28"/>
        <v>85.380117105263153</v>
      </c>
      <c r="AJ302" s="74">
        <v>3</v>
      </c>
      <c r="AK302" s="74">
        <v>59</v>
      </c>
      <c r="AL302" s="73">
        <v>44035</v>
      </c>
      <c r="AN302" s="20">
        <v>0.123796392560778</v>
      </c>
      <c r="AO302" s="20">
        <v>1.1295435465792201</v>
      </c>
    </row>
    <row r="303" spans="1:41" x14ac:dyDescent="0.2">
      <c r="A303" s="67" t="s">
        <v>874</v>
      </c>
      <c r="B303" s="67">
        <v>272106955</v>
      </c>
      <c r="C303" s="67">
        <v>2018</v>
      </c>
      <c r="D303" s="67">
        <v>168</v>
      </c>
      <c r="E303" s="67" t="s">
        <v>23</v>
      </c>
      <c r="F303" s="67" t="s">
        <v>468</v>
      </c>
      <c r="G303" s="67">
        <v>9</v>
      </c>
      <c r="H303" s="67" t="s">
        <v>95</v>
      </c>
      <c r="I303" s="67">
        <v>0</v>
      </c>
      <c r="J303" s="67">
        <v>0</v>
      </c>
      <c r="K303" s="67">
        <v>0</v>
      </c>
      <c r="L303" s="67">
        <v>1</v>
      </c>
      <c r="M303" s="67" t="s">
        <v>1342</v>
      </c>
      <c r="N303" s="67" t="s">
        <v>1343</v>
      </c>
      <c r="P303" s="73">
        <v>43894</v>
      </c>
      <c r="R303" s="74">
        <v>23.3</v>
      </c>
      <c r="S303" s="67">
        <v>1.93</v>
      </c>
      <c r="T303" s="67">
        <v>0.96</v>
      </c>
      <c r="U303" s="74"/>
      <c r="W303" s="69">
        <v>43905</v>
      </c>
      <c r="X303" s="67">
        <v>7.7</v>
      </c>
      <c r="Y303" s="67">
        <v>1.48</v>
      </c>
      <c r="Z303" s="67">
        <v>1.19</v>
      </c>
      <c r="AA303" s="67">
        <v>1</v>
      </c>
      <c r="AB303" s="67" t="b">
        <f>R303&gt;X303</f>
        <v>1</v>
      </c>
      <c r="AC303" s="67" t="b">
        <f>T303&gt;Z303</f>
        <v>0</v>
      </c>
      <c r="AD303" s="67">
        <f t="shared" si="24"/>
        <v>23.3</v>
      </c>
      <c r="AE303" s="76">
        <v>3.3333333000000001</v>
      </c>
      <c r="AF303" s="74">
        <f t="shared" si="25"/>
        <v>100</v>
      </c>
      <c r="AG303" s="76">
        <f t="shared" si="26"/>
        <v>333.33332999999999</v>
      </c>
      <c r="AH303" s="70">
        <f t="shared" si="27"/>
        <v>14.306151502145921</v>
      </c>
      <c r="AI303" s="70">
        <f t="shared" si="28"/>
        <v>85.693848497854077</v>
      </c>
      <c r="AJ303" s="74">
        <v>3</v>
      </c>
      <c r="AK303" s="74">
        <v>60</v>
      </c>
      <c r="AL303" s="73">
        <v>44035</v>
      </c>
      <c r="AN303" s="20">
        <v>0.14149380948474599</v>
      </c>
      <c r="AO303" s="20">
        <v>1.3907409363871499</v>
      </c>
    </row>
    <row r="304" spans="1:41" x14ac:dyDescent="0.2">
      <c r="A304" s="67" t="s">
        <v>875</v>
      </c>
      <c r="B304" s="67">
        <v>272106956</v>
      </c>
      <c r="C304" s="67">
        <v>2018</v>
      </c>
      <c r="D304" s="67">
        <v>168</v>
      </c>
      <c r="E304" s="67" t="s">
        <v>23</v>
      </c>
      <c r="F304" s="67" t="s">
        <v>469</v>
      </c>
      <c r="G304" s="67">
        <v>9</v>
      </c>
      <c r="H304" s="67" t="s">
        <v>32</v>
      </c>
      <c r="I304" s="67">
        <v>0</v>
      </c>
      <c r="J304" s="67">
        <v>0</v>
      </c>
      <c r="K304" s="67">
        <v>0</v>
      </c>
      <c r="L304" s="67">
        <v>1</v>
      </c>
      <c r="M304" s="67" t="s">
        <v>1342</v>
      </c>
      <c r="N304" s="67" t="s">
        <v>1343</v>
      </c>
      <c r="P304" s="73">
        <v>43894</v>
      </c>
      <c r="R304" s="74">
        <v>11.7</v>
      </c>
      <c r="S304" s="67">
        <v>2.69</v>
      </c>
      <c r="T304" s="67">
        <v>1.22</v>
      </c>
      <c r="U304" s="74"/>
      <c r="AA304" s="67">
        <v>1</v>
      </c>
      <c r="AD304" s="67">
        <f t="shared" si="24"/>
        <v>11.7</v>
      </c>
      <c r="AE304" s="76">
        <v>3.3333333000000001</v>
      </c>
      <c r="AF304" s="74">
        <f t="shared" si="25"/>
        <v>100</v>
      </c>
      <c r="AG304" s="76">
        <f t="shared" si="26"/>
        <v>333.33332999999999</v>
      </c>
      <c r="AH304" s="70">
        <f t="shared" si="27"/>
        <v>28.490028205128205</v>
      </c>
      <c r="AI304" s="70">
        <f t="shared" si="28"/>
        <v>71.509971794871802</v>
      </c>
      <c r="AJ304" s="74">
        <v>3</v>
      </c>
      <c r="AK304" s="74">
        <v>61</v>
      </c>
      <c r="AL304" s="73">
        <v>44035</v>
      </c>
      <c r="AN304" s="20">
        <v>0.198401021664044</v>
      </c>
      <c r="AO304" s="20">
        <v>1.1758679001788801</v>
      </c>
    </row>
    <row r="305" spans="1:41" x14ac:dyDescent="0.2">
      <c r="A305" s="67" t="s">
        <v>876</v>
      </c>
      <c r="B305" s="67">
        <v>272107454</v>
      </c>
      <c r="C305" s="67">
        <v>2018</v>
      </c>
      <c r="D305" s="67">
        <v>168</v>
      </c>
      <c r="E305" s="67" t="s">
        <v>23</v>
      </c>
      <c r="F305" s="67" t="s">
        <v>470</v>
      </c>
      <c r="G305" s="67">
        <v>9</v>
      </c>
      <c r="H305" s="67" t="s">
        <v>77</v>
      </c>
      <c r="I305" s="67">
        <v>0</v>
      </c>
      <c r="J305" s="67">
        <v>0</v>
      </c>
      <c r="K305" s="67">
        <v>0</v>
      </c>
      <c r="L305" s="67">
        <v>1</v>
      </c>
      <c r="M305" s="67" t="s">
        <v>1343</v>
      </c>
      <c r="N305" s="67" t="s">
        <v>1343</v>
      </c>
      <c r="P305" s="73">
        <v>43894</v>
      </c>
      <c r="R305" s="74">
        <v>7.1</v>
      </c>
      <c r="S305" s="67">
        <v>5.27</v>
      </c>
      <c r="T305" s="67">
        <v>1.1100000000000001</v>
      </c>
      <c r="U305" s="74"/>
      <c r="W305" s="69">
        <v>43905</v>
      </c>
      <c r="X305" s="67">
        <v>7</v>
      </c>
      <c r="Y305" s="67">
        <v>1.59</v>
      </c>
      <c r="Z305" s="67">
        <v>1.04</v>
      </c>
      <c r="AA305" s="67">
        <v>2</v>
      </c>
      <c r="AB305" s="67" t="b">
        <f t="shared" ref="AB305:AB310" si="29">R305&gt;X305</f>
        <v>1</v>
      </c>
      <c r="AC305" s="67" t="b">
        <f t="shared" ref="AC305:AC310" si="30">T305&gt;Z305</f>
        <v>1</v>
      </c>
      <c r="AD305" s="67">
        <f t="shared" si="24"/>
        <v>7</v>
      </c>
      <c r="AE305" s="76">
        <v>3.3333333000000001</v>
      </c>
      <c r="AF305" s="74">
        <f t="shared" si="25"/>
        <v>100</v>
      </c>
      <c r="AG305" s="76">
        <f t="shared" si="26"/>
        <v>333.33332999999999</v>
      </c>
      <c r="AH305" s="70">
        <f t="shared" si="27"/>
        <v>47.619047142857141</v>
      </c>
      <c r="AI305" s="70">
        <f t="shared" si="28"/>
        <v>52.380952857142859</v>
      </c>
      <c r="AJ305" s="74">
        <v>3</v>
      </c>
      <c r="AK305" s="74">
        <v>62</v>
      </c>
      <c r="AL305" s="73">
        <v>44035</v>
      </c>
      <c r="AN305" s="20">
        <v>0.16794610591478801</v>
      </c>
      <c r="AO305" s="20">
        <v>1.16049648124446</v>
      </c>
    </row>
    <row r="306" spans="1:41" x14ac:dyDescent="0.2">
      <c r="A306" s="67" t="s">
        <v>877</v>
      </c>
      <c r="B306" s="67">
        <v>272107455</v>
      </c>
      <c r="C306" s="67">
        <v>2018</v>
      </c>
      <c r="D306" s="67">
        <v>168</v>
      </c>
      <c r="E306" s="67" t="s">
        <v>23</v>
      </c>
      <c r="F306" s="67" t="s">
        <v>471</v>
      </c>
      <c r="G306" s="67">
        <v>9</v>
      </c>
      <c r="H306" s="67" t="s">
        <v>78</v>
      </c>
      <c r="I306" s="67">
        <v>0</v>
      </c>
      <c r="J306" s="67">
        <v>0</v>
      </c>
      <c r="K306" s="67">
        <v>0</v>
      </c>
      <c r="L306" s="67">
        <v>1</v>
      </c>
      <c r="M306" s="67" t="s">
        <v>1343</v>
      </c>
      <c r="N306" s="67" t="s">
        <v>1343</v>
      </c>
      <c r="P306" s="73">
        <v>43894</v>
      </c>
      <c r="R306" s="74">
        <v>5.2</v>
      </c>
      <c r="S306" s="67">
        <v>60</v>
      </c>
      <c r="T306" s="67">
        <v>1.07</v>
      </c>
      <c r="U306" s="74"/>
      <c r="W306" s="69">
        <v>43905</v>
      </c>
      <c r="X306" s="67">
        <v>33.200000000000003</v>
      </c>
      <c r="Y306" s="67">
        <v>1.89</v>
      </c>
      <c r="Z306" s="67">
        <v>1.72</v>
      </c>
      <c r="AA306" s="67">
        <v>2</v>
      </c>
      <c r="AB306" s="67" t="b">
        <f t="shared" si="29"/>
        <v>0</v>
      </c>
      <c r="AC306" s="67" t="b">
        <f t="shared" si="30"/>
        <v>0</v>
      </c>
      <c r="AD306" s="67">
        <f t="shared" si="24"/>
        <v>33.200000000000003</v>
      </c>
      <c r="AE306" s="76">
        <v>3.3333333000000001</v>
      </c>
      <c r="AF306" s="74">
        <f t="shared" si="25"/>
        <v>200</v>
      </c>
      <c r="AG306" s="76">
        <f t="shared" si="26"/>
        <v>666.66665999999998</v>
      </c>
      <c r="AH306" s="70">
        <f t="shared" si="27"/>
        <v>20.080321084337346</v>
      </c>
      <c r="AI306" s="70">
        <f t="shared" si="28"/>
        <v>179.91967891566264</v>
      </c>
      <c r="AJ306" s="74">
        <v>3</v>
      </c>
      <c r="AK306" s="74">
        <v>63</v>
      </c>
      <c r="AL306" s="73">
        <v>44035</v>
      </c>
      <c r="AN306" s="20">
        <v>0.17896594478380701</v>
      </c>
      <c r="AO306" s="20">
        <v>1.1177444926787301</v>
      </c>
    </row>
    <row r="307" spans="1:41" x14ac:dyDescent="0.2">
      <c r="A307" s="67" t="s">
        <v>878</v>
      </c>
      <c r="B307" s="67">
        <v>272107456</v>
      </c>
      <c r="C307" s="67">
        <v>2018</v>
      </c>
      <c r="D307" s="67">
        <v>168</v>
      </c>
      <c r="E307" s="67" t="s">
        <v>23</v>
      </c>
      <c r="F307" s="67" t="s">
        <v>472</v>
      </c>
      <c r="G307" s="67">
        <v>9</v>
      </c>
      <c r="H307" s="67" t="s">
        <v>33</v>
      </c>
      <c r="I307" s="67">
        <v>0</v>
      </c>
      <c r="J307" s="67">
        <v>0</v>
      </c>
      <c r="K307" s="67">
        <v>0</v>
      </c>
      <c r="L307" s="67">
        <v>1</v>
      </c>
      <c r="M307" s="67" t="s">
        <v>1342</v>
      </c>
      <c r="N307" s="67" t="s">
        <v>1343</v>
      </c>
      <c r="P307" s="73">
        <v>43894</v>
      </c>
      <c r="R307" s="74">
        <v>21.7</v>
      </c>
      <c r="S307" s="67">
        <v>2.2400000000000002</v>
      </c>
      <c r="T307" s="67">
        <v>0.96</v>
      </c>
      <c r="U307" s="74"/>
      <c r="W307" s="69">
        <v>43905</v>
      </c>
      <c r="X307" s="67">
        <v>21.2</v>
      </c>
      <c r="Y307" s="67">
        <v>1.63</v>
      </c>
      <c r="Z307" s="67">
        <v>1.7</v>
      </c>
      <c r="AA307" s="67">
        <v>1</v>
      </c>
      <c r="AB307" s="67" t="b">
        <f t="shared" si="29"/>
        <v>1</v>
      </c>
      <c r="AC307" s="67" t="b">
        <f t="shared" si="30"/>
        <v>0</v>
      </c>
      <c r="AD307" s="67">
        <f t="shared" si="24"/>
        <v>21.7</v>
      </c>
      <c r="AE307" s="76">
        <v>3.3333333000000001</v>
      </c>
      <c r="AF307" s="74">
        <f t="shared" si="25"/>
        <v>100</v>
      </c>
      <c r="AG307" s="76">
        <f t="shared" si="26"/>
        <v>333.33332999999999</v>
      </c>
      <c r="AH307" s="70">
        <f t="shared" si="27"/>
        <v>15.360982949308756</v>
      </c>
      <c r="AI307" s="70">
        <f t="shared" si="28"/>
        <v>84.639017050691251</v>
      </c>
      <c r="AJ307" s="74">
        <v>3</v>
      </c>
      <c r="AK307" s="74">
        <v>64</v>
      </c>
      <c r="AL307" s="73">
        <v>44035</v>
      </c>
      <c r="AN307" s="20">
        <v>0.20219332983416899</v>
      </c>
      <c r="AO307" s="20">
        <v>1.3139856769175</v>
      </c>
    </row>
    <row r="308" spans="1:41" x14ac:dyDescent="0.2">
      <c r="A308" s="67" t="s">
        <v>879</v>
      </c>
      <c r="B308" s="67">
        <v>272107457</v>
      </c>
      <c r="C308" s="67">
        <v>2018</v>
      </c>
      <c r="D308" s="67">
        <v>168</v>
      </c>
      <c r="E308" s="67" t="s">
        <v>23</v>
      </c>
      <c r="F308" s="67" t="s">
        <v>473</v>
      </c>
      <c r="G308" s="67">
        <v>9</v>
      </c>
      <c r="H308" s="67" t="s">
        <v>79</v>
      </c>
      <c r="I308" s="67">
        <v>0</v>
      </c>
      <c r="J308" s="67">
        <v>0</v>
      </c>
      <c r="K308" s="67">
        <v>0</v>
      </c>
      <c r="L308" s="67">
        <v>1</v>
      </c>
      <c r="M308" s="67" t="s">
        <v>1342</v>
      </c>
      <c r="N308" s="67" t="s">
        <v>1343</v>
      </c>
      <c r="P308" s="73">
        <v>43894</v>
      </c>
      <c r="R308" s="74">
        <v>7.4</v>
      </c>
      <c r="S308" s="67">
        <v>2.0699999999999998</v>
      </c>
      <c r="T308" s="67">
        <v>1</v>
      </c>
      <c r="U308" s="74"/>
      <c r="W308" s="69">
        <v>43905</v>
      </c>
      <c r="X308" s="67">
        <v>9.8000000000000007</v>
      </c>
      <c r="Y308" s="67">
        <v>1.62</v>
      </c>
      <c r="Z308" s="67">
        <v>1.08</v>
      </c>
      <c r="AA308" s="67">
        <v>2</v>
      </c>
      <c r="AB308" s="67" t="b">
        <f t="shared" si="29"/>
        <v>0</v>
      </c>
      <c r="AC308" s="67" t="b">
        <f t="shared" si="30"/>
        <v>0</v>
      </c>
      <c r="AD308" s="67">
        <f t="shared" si="24"/>
        <v>9.8000000000000007</v>
      </c>
      <c r="AE308" s="76">
        <v>3.3333333000000001</v>
      </c>
      <c r="AF308" s="74">
        <f t="shared" si="25"/>
        <v>100</v>
      </c>
      <c r="AG308" s="76">
        <f t="shared" si="26"/>
        <v>333.33332999999999</v>
      </c>
      <c r="AH308" s="70">
        <f t="shared" si="27"/>
        <v>34.013605102040813</v>
      </c>
      <c r="AI308" s="70">
        <f t="shared" si="28"/>
        <v>65.986394897959187</v>
      </c>
      <c r="AJ308" s="74">
        <v>3</v>
      </c>
      <c r="AK308" s="74">
        <v>65</v>
      </c>
      <c r="AL308" s="73">
        <v>44035</v>
      </c>
      <c r="AN308" s="20">
        <v>0.12829338322765599</v>
      </c>
      <c r="AO308" s="20">
        <v>1.15043035128872</v>
      </c>
    </row>
    <row r="309" spans="1:41" x14ac:dyDescent="0.2">
      <c r="A309" s="67" t="s">
        <v>880</v>
      </c>
      <c r="B309" s="67">
        <v>272107459</v>
      </c>
      <c r="C309" s="67">
        <v>2018</v>
      </c>
      <c r="D309" s="67">
        <v>168</v>
      </c>
      <c r="E309" s="67" t="s">
        <v>23</v>
      </c>
      <c r="F309" s="67" t="s">
        <v>474</v>
      </c>
      <c r="G309" s="67">
        <v>9</v>
      </c>
      <c r="H309" s="67" t="s">
        <v>80</v>
      </c>
      <c r="I309" s="67">
        <v>0</v>
      </c>
      <c r="J309" s="67">
        <v>0</v>
      </c>
      <c r="K309" s="67">
        <v>0</v>
      </c>
      <c r="L309" s="67">
        <v>1</v>
      </c>
      <c r="M309" s="67" t="s">
        <v>1343</v>
      </c>
      <c r="N309" s="67" t="s">
        <v>1343</v>
      </c>
      <c r="P309" s="73">
        <v>43894</v>
      </c>
      <c r="R309" s="74">
        <v>9.9</v>
      </c>
      <c r="S309" s="67">
        <v>2.21</v>
      </c>
      <c r="T309" s="67">
        <v>0.94</v>
      </c>
      <c r="U309" s="74"/>
      <c r="W309" s="69">
        <v>43905</v>
      </c>
      <c r="X309" s="67">
        <v>8</v>
      </c>
      <c r="Y309" s="67">
        <v>1.5</v>
      </c>
      <c r="Z309" s="67">
        <v>1.64</v>
      </c>
      <c r="AA309" s="67">
        <v>1</v>
      </c>
      <c r="AB309" s="67" t="b">
        <f t="shared" si="29"/>
        <v>1</v>
      </c>
      <c r="AC309" s="67" t="b">
        <f t="shared" si="30"/>
        <v>0</v>
      </c>
      <c r="AD309" s="67">
        <f t="shared" si="24"/>
        <v>9.9</v>
      </c>
      <c r="AE309" s="76">
        <v>3.3333333000000001</v>
      </c>
      <c r="AF309" s="74">
        <f t="shared" si="25"/>
        <v>100</v>
      </c>
      <c r="AG309" s="76">
        <f t="shared" si="26"/>
        <v>333.33332999999999</v>
      </c>
      <c r="AH309" s="70">
        <f t="shared" si="27"/>
        <v>33.670033333333329</v>
      </c>
      <c r="AI309" s="70">
        <f t="shared" si="28"/>
        <v>66.329966666666678</v>
      </c>
      <c r="AJ309" s="74">
        <v>3</v>
      </c>
      <c r="AK309" s="74">
        <v>66</v>
      </c>
      <c r="AL309" s="73">
        <v>44035</v>
      </c>
      <c r="AN309" s="20">
        <v>0.104936783521695</v>
      </c>
      <c r="AO309" s="20">
        <v>1.55646147412786</v>
      </c>
    </row>
    <row r="310" spans="1:41" x14ac:dyDescent="0.2">
      <c r="A310" s="67" t="s">
        <v>881</v>
      </c>
      <c r="B310" s="67">
        <v>272107460</v>
      </c>
      <c r="C310" s="67">
        <v>2018</v>
      </c>
      <c r="D310" s="67">
        <v>168</v>
      </c>
      <c r="E310" s="67" t="s">
        <v>23</v>
      </c>
      <c r="F310" s="67" t="s">
        <v>475</v>
      </c>
      <c r="G310" s="67">
        <v>9</v>
      </c>
      <c r="H310" s="67" t="s">
        <v>81</v>
      </c>
      <c r="I310" s="67">
        <v>0</v>
      </c>
      <c r="J310" s="67">
        <v>0</v>
      </c>
      <c r="K310" s="67">
        <v>0</v>
      </c>
      <c r="L310" s="67">
        <v>1</v>
      </c>
      <c r="M310" s="67" t="s">
        <v>1343</v>
      </c>
      <c r="N310" s="67" t="s">
        <v>1343</v>
      </c>
      <c r="P310" s="73">
        <v>43894</v>
      </c>
      <c r="R310" s="74">
        <v>7.2</v>
      </c>
      <c r="S310" s="67">
        <v>2.75</v>
      </c>
      <c r="T310" s="67">
        <v>0.87</v>
      </c>
      <c r="U310" s="74"/>
      <c r="W310" s="69">
        <v>43905</v>
      </c>
      <c r="X310" s="67">
        <v>15.6</v>
      </c>
      <c r="Y310" s="67">
        <v>1.75</v>
      </c>
      <c r="Z310" s="67">
        <v>1.91</v>
      </c>
      <c r="AA310" s="67">
        <v>2</v>
      </c>
      <c r="AB310" s="67" t="b">
        <f t="shared" si="29"/>
        <v>0</v>
      </c>
      <c r="AC310" s="67" t="b">
        <f t="shared" si="30"/>
        <v>0</v>
      </c>
      <c r="AD310" s="67">
        <f t="shared" si="24"/>
        <v>15.6</v>
      </c>
      <c r="AE310" s="76">
        <v>3.3333333000000001</v>
      </c>
      <c r="AF310" s="74">
        <f t="shared" si="25"/>
        <v>100</v>
      </c>
      <c r="AG310" s="76">
        <f t="shared" si="26"/>
        <v>333.33332999999999</v>
      </c>
      <c r="AH310" s="70">
        <f t="shared" si="27"/>
        <v>21.367521153846155</v>
      </c>
      <c r="AI310" s="70">
        <f t="shared" si="28"/>
        <v>78.632478846153845</v>
      </c>
      <c r="AJ310" s="74">
        <v>3</v>
      </c>
      <c r="AK310" s="74">
        <v>67</v>
      </c>
      <c r="AL310" s="73">
        <v>44035</v>
      </c>
      <c r="AN310" s="20">
        <v>0.25806249132202802</v>
      </c>
      <c r="AO310" s="20">
        <v>1.0776990355752001</v>
      </c>
    </row>
    <row r="311" spans="1:41" x14ac:dyDescent="0.2">
      <c r="A311" s="67" t="s">
        <v>882</v>
      </c>
      <c r="B311" s="67">
        <v>272107461</v>
      </c>
      <c r="C311" s="67">
        <v>2018</v>
      </c>
      <c r="D311" s="67">
        <v>168</v>
      </c>
      <c r="E311" s="67" t="s">
        <v>23</v>
      </c>
      <c r="F311" s="67" t="s">
        <v>476</v>
      </c>
      <c r="G311" s="67">
        <v>9</v>
      </c>
      <c r="H311" s="67" t="s">
        <v>82</v>
      </c>
      <c r="I311" s="67">
        <v>0</v>
      </c>
      <c r="J311" s="67">
        <v>0</v>
      </c>
      <c r="K311" s="67">
        <v>0</v>
      </c>
      <c r="L311" s="67">
        <v>1</v>
      </c>
      <c r="M311" s="67" t="s">
        <v>1343</v>
      </c>
      <c r="N311" s="67" t="s">
        <v>1343</v>
      </c>
      <c r="P311" s="73">
        <v>43894</v>
      </c>
      <c r="R311" s="74">
        <v>11.3</v>
      </c>
      <c r="S311" s="67">
        <v>2.14</v>
      </c>
      <c r="T311" s="67">
        <v>1.1200000000000001</v>
      </c>
      <c r="U311" s="74" t="s">
        <v>1393</v>
      </c>
      <c r="AA311" s="67">
        <v>1</v>
      </c>
      <c r="AD311" s="67">
        <f t="shared" si="24"/>
        <v>11.3</v>
      </c>
      <c r="AE311" s="76">
        <v>3.3333333000000001</v>
      </c>
      <c r="AF311" s="74">
        <f t="shared" si="25"/>
        <v>100</v>
      </c>
      <c r="AG311" s="76">
        <f t="shared" si="26"/>
        <v>333.33332999999999</v>
      </c>
      <c r="AH311" s="70">
        <f t="shared" si="27"/>
        <v>29.498524778761059</v>
      </c>
      <c r="AI311" s="70">
        <f t="shared" si="28"/>
        <v>70.501475221238934</v>
      </c>
      <c r="AJ311" s="74">
        <v>3</v>
      </c>
      <c r="AK311" s="74">
        <v>68</v>
      </c>
      <c r="AL311" s="73">
        <v>44035</v>
      </c>
      <c r="AN311" s="20">
        <v>0.13708844989018201</v>
      </c>
      <c r="AO311" s="20">
        <v>1.13870617026089</v>
      </c>
    </row>
    <row r="312" spans="1:41" x14ac:dyDescent="0.2">
      <c r="A312" s="67" t="s">
        <v>883</v>
      </c>
      <c r="B312" s="67">
        <v>272107462</v>
      </c>
      <c r="C312" s="67">
        <v>2018</v>
      </c>
      <c r="D312" s="67">
        <v>168</v>
      </c>
      <c r="E312" s="67" t="s">
        <v>23</v>
      </c>
      <c r="F312" s="67" t="s">
        <v>477</v>
      </c>
      <c r="G312" s="67">
        <v>9</v>
      </c>
      <c r="H312" s="67" t="s">
        <v>34</v>
      </c>
      <c r="I312" s="67">
        <v>0</v>
      </c>
      <c r="J312" s="67">
        <v>0</v>
      </c>
      <c r="K312" s="67">
        <v>0</v>
      </c>
      <c r="L312" s="67">
        <v>1</v>
      </c>
      <c r="M312" s="67" t="s">
        <v>1343</v>
      </c>
      <c r="N312" s="67" t="s">
        <v>1343</v>
      </c>
      <c r="P312" s="73">
        <v>43894</v>
      </c>
      <c r="R312" s="74">
        <v>17.600000000000001</v>
      </c>
      <c r="S312" s="67">
        <v>2.2599999999999998</v>
      </c>
      <c r="T312" s="67">
        <v>1.81</v>
      </c>
      <c r="U312" s="74"/>
      <c r="AA312" s="67">
        <v>1</v>
      </c>
      <c r="AD312" s="67">
        <f t="shared" si="24"/>
        <v>17.600000000000001</v>
      </c>
      <c r="AE312" s="76">
        <v>3.3333333000000001</v>
      </c>
      <c r="AF312" s="74">
        <f t="shared" si="25"/>
        <v>100</v>
      </c>
      <c r="AG312" s="76">
        <f t="shared" si="26"/>
        <v>333.33332999999999</v>
      </c>
      <c r="AH312" s="70">
        <f t="shared" si="27"/>
        <v>18.939393749999997</v>
      </c>
      <c r="AI312" s="70">
        <f t="shared" si="28"/>
        <v>81.060606250000006</v>
      </c>
      <c r="AJ312" s="74">
        <v>3</v>
      </c>
      <c r="AK312" s="74">
        <v>69</v>
      </c>
      <c r="AL312" s="73">
        <v>44035</v>
      </c>
      <c r="AN312" s="20">
        <v>0.204185239070685</v>
      </c>
      <c r="AO312" s="20">
        <v>1.17298691038242</v>
      </c>
    </row>
    <row r="313" spans="1:41" x14ac:dyDescent="0.2">
      <c r="A313" s="67" t="s">
        <v>884</v>
      </c>
      <c r="B313" s="67">
        <v>272106958</v>
      </c>
      <c r="C313" s="67">
        <v>2018</v>
      </c>
      <c r="D313" s="67">
        <v>169</v>
      </c>
      <c r="E313" s="67" t="s">
        <v>23</v>
      </c>
      <c r="F313" s="67" t="s">
        <v>478</v>
      </c>
      <c r="G313" s="67">
        <v>9</v>
      </c>
      <c r="H313" s="67" t="s">
        <v>83</v>
      </c>
      <c r="I313" s="67">
        <v>0</v>
      </c>
      <c r="J313" s="67">
        <v>0</v>
      </c>
      <c r="K313" s="67">
        <v>0</v>
      </c>
      <c r="L313" s="67">
        <v>1</v>
      </c>
      <c r="M313" s="67" t="s">
        <v>1343</v>
      </c>
      <c r="N313" s="67" t="s">
        <v>1343</v>
      </c>
      <c r="P313" s="73">
        <v>43894</v>
      </c>
      <c r="R313" s="74">
        <v>60.6</v>
      </c>
      <c r="S313" s="67">
        <v>2.12</v>
      </c>
      <c r="T313" s="67">
        <v>2.0499999999999998</v>
      </c>
      <c r="U313" s="74"/>
      <c r="AA313" s="67">
        <v>1</v>
      </c>
      <c r="AD313" s="67">
        <f t="shared" si="24"/>
        <v>60.6</v>
      </c>
      <c r="AE313" s="76">
        <v>3.3333333000000001</v>
      </c>
      <c r="AF313" s="74">
        <f t="shared" si="25"/>
        <v>200</v>
      </c>
      <c r="AG313" s="76">
        <f t="shared" si="26"/>
        <v>666.66665999999998</v>
      </c>
      <c r="AH313" s="70">
        <f t="shared" si="27"/>
        <v>11.001099999999999</v>
      </c>
      <c r="AI313" s="70">
        <f t="shared" si="28"/>
        <v>188.99889999999999</v>
      </c>
      <c r="AJ313" s="74">
        <v>3</v>
      </c>
      <c r="AK313" s="74">
        <v>70</v>
      </c>
      <c r="AL313" s="73">
        <v>44035</v>
      </c>
      <c r="AM313" s="67">
        <v>1</v>
      </c>
      <c r="AN313" s="20">
        <v>0.23538522807328899</v>
      </c>
      <c r="AO313" s="20">
        <v>1.2738788275338999</v>
      </c>
    </row>
    <row r="314" spans="1:41" x14ac:dyDescent="0.2">
      <c r="A314" s="67" t="s">
        <v>885</v>
      </c>
      <c r="B314" s="67">
        <v>272106959</v>
      </c>
      <c r="C314" s="67">
        <v>2018</v>
      </c>
      <c r="D314" s="67">
        <v>169</v>
      </c>
      <c r="E314" s="67" t="s">
        <v>23</v>
      </c>
      <c r="F314" s="67" t="s">
        <v>479</v>
      </c>
      <c r="G314" s="67">
        <v>9</v>
      </c>
      <c r="H314" s="67" t="s">
        <v>84</v>
      </c>
      <c r="I314" s="67">
        <v>0</v>
      </c>
      <c r="J314" s="67">
        <v>0</v>
      </c>
      <c r="K314" s="67">
        <v>0</v>
      </c>
      <c r="L314" s="67">
        <v>1</v>
      </c>
      <c r="M314" s="67" t="s">
        <v>1343</v>
      </c>
      <c r="N314" s="67" t="s">
        <v>1343</v>
      </c>
      <c r="P314" s="73">
        <v>43894</v>
      </c>
      <c r="R314" s="74">
        <v>23.4</v>
      </c>
      <c r="S314" s="67">
        <v>2.27</v>
      </c>
      <c r="T314" s="67">
        <v>1.66</v>
      </c>
      <c r="U314" s="74"/>
      <c r="AA314" s="67">
        <v>1</v>
      </c>
      <c r="AD314" s="67">
        <f t="shared" si="24"/>
        <v>23.4</v>
      </c>
      <c r="AE314" s="76">
        <v>3.3333333000000001</v>
      </c>
      <c r="AF314" s="74">
        <f t="shared" si="25"/>
        <v>100</v>
      </c>
      <c r="AG314" s="76">
        <f t="shared" si="26"/>
        <v>333.33332999999999</v>
      </c>
      <c r="AH314" s="70">
        <f t="shared" si="27"/>
        <v>14.245014102564102</v>
      </c>
      <c r="AI314" s="70">
        <f t="shared" si="28"/>
        <v>85.754985897435901</v>
      </c>
      <c r="AJ314" s="74">
        <v>3</v>
      </c>
      <c r="AK314" s="74">
        <v>71</v>
      </c>
      <c r="AL314" s="73">
        <v>44035</v>
      </c>
      <c r="AN314" s="20">
        <v>0.174766314122697</v>
      </c>
      <c r="AO314" s="20">
        <v>1.2300518196179799</v>
      </c>
    </row>
    <row r="315" spans="1:41" x14ac:dyDescent="0.2">
      <c r="A315" s="67" t="s">
        <v>886</v>
      </c>
      <c r="B315" s="67">
        <v>272106960</v>
      </c>
      <c r="C315" s="67">
        <v>2018</v>
      </c>
      <c r="D315" s="67">
        <v>169</v>
      </c>
      <c r="E315" s="67" t="s">
        <v>23</v>
      </c>
      <c r="F315" s="67" t="s">
        <v>480</v>
      </c>
      <c r="G315" s="67">
        <v>9</v>
      </c>
      <c r="H315" s="67" t="s">
        <v>35</v>
      </c>
      <c r="I315" s="67">
        <v>0</v>
      </c>
      <c r="J315" s="67">
        <v>0</v>
      </c>
      <c r="K315" s="67">
        <v>0</v>
      </c>
      <c r="L315" s="67">
        <v>1</v>
      </c>
      <c r="M315" s="67" t="s">
        <v>1342</v>
      </c>
      <c r="N315" s="67" t="s">
        <v>1343</v>
      </c>
      <c r="P315" s="73">
        <v>43894</v>
      </c>
      <c r="R315" s="74">
        <v>21</v>
      </c>
      <c r="S315" s="67">
        <v>2.2799999999999998</v>
      </c>
      <c r="T315" s="67">
        <v>1.27</v>
      </c>
      <c r="U315" s="74"/>
      <c r="AA315" s="67">
        <v>1</v>
      </c>
      <c r="AD315" s="67">
        <f t="shared" si="24"/>
        <v>21</v>
      </c>
      <c r="AE315" s="76">
        <v>3.3333333000000001</v>
      </c>
      <c r="AF315" s="74">
        <f t="shared" si="25"/>
        <v>100</v>
      </c>
      <c r="AG315" s="76">
        <f t="shared" si="26"/>
        <v>333.33332999999999</v>
      </c>
      <c r="AH315" s="70">
        <f t="shared" si="27"/>
        <v>15.873015714285714</v>
      </c>
      <c r="AI315" s="70">
        <f t="shared" si="28"/>
        <v>84.126984285714286</v>
      </c>
      <c r="AJ315" s="74">
        <v>3</v>
      </c>
      <c r="AK315" s="74">
        <v>72</v>
      </c>
      <c r="AL315" s="73">
        <v>44035</v>
      </c>
      <c r="AN315" s="20">
        <v>0.12982450411954399</v>
      </c>
      <c r="AO315" s="20">
        <v>1.5533375158360601</v>
      </c>
    </row>
    <row r="316" spans="1:41" x14ac:dyDescent="0.2">
      <c r="A316" s="67" t="s">
        <v>887</v>
      </c>
      <c r="B316" s="67">
        <v>272106961</v>
      </c>
      <c r="C316" s="67">
        <v>2018</v>
      </c>
      <c r="D316" s="67">
        <v>169</v>
      </c>
      <c r="E316" s="67" t="s">
        <v>23</v>
      </c>
      <c r="F316" s="67" t="s">
        <v>481</v>
      </c>
      <c r="G316" s="67">
        <v>9</v>
      </c>
      <c r="H316" s="67" t="s">
        <v>85</v>
      </c>
      <c r="I316" s="67">
        <v>0</v>
      </c>
      <c r="J316" s="67">
        <v>0</v>
      </c>
      <c r="K316" s="67">
        <v>0</v>
      </c>
      <c r="L316" s="67">
        <v>1</v>
      </c>
      <c r="M316" s="67" t="s">
        <v>1343</v>
      </c>
      <c r="N316" s="67" t="s">
        <v>1343</v>
      </c>
      <c r="P316" s="73">
        <v>43894</v>
      </c>
      <c r="R316" s="74">
        <v>37.799999999999997</v>
      </c>
      <c r="S316" s="67">
        <v>2.04</v>
      </c>
      <c r="T316" s="67">
        <v>1.83</v>
      </c>
      <c r="U316" s="74" t="s">
        <v>1393</v>
      </c>
      <c r="AA316" s="67">
        <v>1</v>
      </c>
      <c r="AD316" s="67">
        <f t="shared" si="24"/>
        <v>37.799999999999997</v>
      </c>
      <c r="AE316" s="76">
        <v>3.3333333000000001</v>
      </c>
      <c r="AF316" s="74">
        <f t="shared" si="25"/>
        <v>200</v>
      </c>
      <c r="AG316" s="76">
        <f t="shared" si="26"/>
        <v>666.66665999999998</v>
      </c>
      <c r="AH316" s="70">
        <f t="shared" si="27"/>
        <v>17.636684126984129</v>
      </c>
      <c r="AI316" s="70">
        <f t="shared" si="28"/>
        <v>182.36331587301586</v>
      </c>
      <c r="AJ316" s="74">
        <v>3</v>
      </c>
      <c r="AK316" s="74">
        <v>73</v>
      </c>
      <c r="AL316" s="73">
        <v>44035</v>
      </c>
      <c r="AN316" s="20">
        <v>0.16257416510607101</v>
      </c>
      <c r="AO316" s="20">
        <v>1.1466384223233299</v>
      </c>
    </row>
    <row r="317" spans="1:41" x14ac:dyDescent="0.2">
      <c r="A317" s="67" t="s">
        <v>888</v>
      </c>
      <c r="B317" s="67">
        <v>272106962</v>
      </c>
      <c r="C317" s="67">
        <v>2018</v>
      </c>
      <c r="D317" s="67">
        <v>169</v>
      </c>
      <c r="E317" s="67" t="s">
        <v>23</v>
      </c>
      <c r="F317" s="67" t="s">
        <v>482</v>
      </c>
      <c r="G317" s="67">
        <v>9</v>
      </c>
      <c r="H317" s="67" t="s">
        <v>96</v>
      </c>
      <c r="I317" s="67">
        <v>0</v>
      </c>
      <c r="J317" s="67">
        <v>0</v>
      </c>
      <c r="K317" s="67">
        <v>0</v>
      </c>
      <c r="L317" s="67">
        <v>1</v>
      </c>
      <c r="M317" s="67" t="s">
        <v>1342</v>
      </c>
      <c r="N317" s="67" t="s">
        <v>1343</v>
      </c>
      <c r="P317" s="73">
        <v>43894</v>
      </c>
      <c r="R317" s="74">
        <v>64</v>
      </c>
      <c r="S317" s="67">
        <v>2.12</v>
      </c>
      <c r="T317" s="67">
        <v>1.88</v>
      </c>
      <c r="U317" s="74"/>
      <c r="AA317" s="67">
        <v>1</v>
      </c>
      <c r="AD317" s="67">
        <f t="shared" si="24"/>
        <v>64</v>
      </c>
      <c r="AE317" s="76">
        <v>3.3333333000000001</v>
      </c>
      <c r="AF317" s="74">
        <f t="shared" si="25"/>
        <v>200</v>
      </c>
      <c r="AG317" s="76">
        <f t="shared" si="26"/>
        <v>666.66665999999998</v>
      </c>
      <c r="AH317" s="70">
        <f t="shared" si="27"/>
        <v>10.4166665625</v>
      </c>
      <c r="AI317" s="70">
        <f t="shared" si="28"/>
        <v>189.58333343749999</v>
      </c>
      <c r="AJ317" s="74">
        <v>3</v>
      </c>
      <c r="AK317" s="74">
        <v>74</v>
      </c>
      <c r="AL317" s="73">
        <v>44035</v>
      </c>
      <c r="AM317" s="67">
        <v>1</v>
      </c>
      <c r="AN317" s="20">
        <v>0.234320540294253</v>
      </c>
      <c r="AO317" s="20">
        <v>1.18409645640643</v>
      </c>
    </row>
    <row r="318" spans="1:41" x14ac:dyDescent="0.2">
      <c r="A318" s="67" t="s">
        <v>889</v>
      </c>
      <c r="B318" s="67">
        <v>272106863</v>
      </c>
      <c r="C318" s="67">
        <v>2018</v>
      </c>
      <c r="D318" s="67">
        <v>169</v>
      </c>
      <c r="E318" s="67" t="s">
        <v>23</v>
      </c>
      <c r="F318" s="67" t="s">
        <v>483</v>
      </c>
      <c r="G318" s="67">
        <v>9</v>
      </c>
      <c r="H318" s="67" t="s">
        <v>36</v>
      </c>
      <c r="I318" s="67">
        <v>0</v>
      </c>
      <c r="J318" s="67">
        <v>0</v>
      </c>
      <c r="K318" s="67">
        <v>0</v>
      </c>
      <c r="L318" s="67">
        <v>1</v>
      </c>
      <c r="M318" s="67" t="s">
        <v>1342</v>
      </c>
      <c r="N318" s="67" t="s">
        <v>1343</v>
      </c>
      <c r="P318" s="73">
        <v>43894</v>
      </c>
      <c r="R318" s="74">
        <v>23</v>
      </c>
      <c r="S318" s="67">
        <v>2.15</v>
      </c>
      <c r="T318" s="67">
        <v>1.1599999999999999</v>
      </c>
      <c r="U318" s="74"/>
      <c r="AA318" s="67">
        <v>1</v>
      </c>
      <c r="AD318" s="67">
        <f t="shared" si="24"/>
        <v>23</v>
      </c>
      <c r="AE318" s="76">
        <v>3.3333333000000001</v>
      </c>
      <c r="AF318" s="74">
        <f t="shared" si="25"/>
        <v>100</v>
      </c>
      <c r="AG318" s="76">
        <f t="shared" si="26"/>
        <v>333.33332999999999</v>
      </c>
      <c r="AH318" s="70">
        <f t="shared" si="27"/>
        <v>14.49275347826087</v>
      </c>
      <c r="AI318" s="70">
        <f t="shared" si="28"/>
        <v>85.507246521739134</v>
      </c>
      <c r="AJ318" s="74">
        <v>3</v>
      </c>
      <c r="AK318" s="74">
        <v>75</v>
      </c>
      <c r="AL318" s="73">
        <v>44035</v>
      </c>
      <c r="AN318" s="20">
        <v>0.184277362563153</v>
      </c>
      <c r="AO318" s="20">
        <v>1.18767006872104</v>
      </c>
    </row>
    <row r="319" spans="1:41" x14ac:dyDescent="0.2">
      <c r="A319" s="67" t="s">
        <v>890</v>
      </c>
      <c r="B319" s="67">
        <v>272106864</v>
      </c>
      <c r="C319" s="67">
        <v>2018</v>
      </c>
      <c r="D319" s="67">
        <v>169</v>
      </c>
      <c r="E319" s="67" t="s">
        <v>23</v>
      </c>
      <c r="F319" s="67" t="s">
        <v>484</v>
      </c>
      <c r="G319" s="67">
        <v>9</v>
      </c>
      <c r="H319" s="67" t="s">
        <v>86</v>
      </c>
      <c r="I319" s="67">
        <v>0</v>
      </c>
      <c r="J319" s="67">
        <v>0</v>
      </c>
      <c r="K319" s="67">
        <v>0</v>
      </c>
      <c r="L319" s="67">
        <v>1</v>
      </c>
      <c r="M319" s="67" t="s">
        <v>1342</v>
      </c>
      <c r="N319" s="67" t="s">
        <v>1343</v>
      </c>
      <c r="P319" s="73">
        <v>43894</v>
      </c>
      <c r="R319" s="74">
        <v>18.5</v>
      </c>
      <c r="S319" s="67">
        <v>1.97</v>
      </c>
      <c r="T319" s="67">
        <v>2.29</v>
      </c>
      <c r="U319" s="74" t="s">
        <v>1393</v>
      </c>
      <c r="AA319" s="67">
        <v>1</v>
      </c>
      <c r="AD319" s="67">
        <f t="shared" si="24"/>
        <v>18.5</v>
      </c>
      <c r="AE319" s="76">
        <v>3.3333333000000001</v>
      </c>
      <c r="AF319" s="74">
        <f t="shared" si="25"/>
        <v>100</v>
      </c>
      <c r="AG319" s="76">
        <f t="shared" si="26"/>
        <v>333.33332999999999</v>
      </c>
      <c r="AH319" s="70">
        <f t="shared" si="27"/>
        <v>18.018017837837839</v>
      </c>
      <c r="AI319" s="70">
        <f t="shared" si="28"/>
        <v>81.981982162162154</v>
      </c>
      <c r="AJ319" s="74">
        <v>3</v>
      </c>
      <c r="AK319" s="74">
        <v>76</v>
      </c>
      <c r="AL319" s="73">
        <v>44035</v>
      </c>
      <c r="AN319" s="20">
        <v>0.18660078105442601</v>
      </c>
      <c r="AO319" s="20">
        <v>1.10773361418649</v>
      </c>
    </row>
    <row r="320" spans="1:41" x14ac:dyDescent="0.2">
      <c r="A320" s="67" t="s">
        <v>891</v>
      </c>
      <c r="B320" s="67">
        <v>272106865</v>
      </c>
      <c r="C320" s="67">
        <v>2018</v>
      </c>
      <c r="D320" s="67">
        <v>169</v>
      </c>
      <c r="E320" s="67" t="s">
        <v>23</v>
      </c>
      <c r="F320" s="67" t="s">
        <v>485</v>
      </c>
      <c r="G320" s="67">
        <v>9</v>
      </c>
      <c r="H320" s="67" t="s">
        <v>97</v>
      </c>
      <c r="I320" s="67">
        <v>0</v>
      </c>
      <c r="J320" s="67">
        <v>0</v>
      </c>
      <c r="K320" s="67">
        <v>0</v>
      </c>
      <c r="L320" s="67">
        <v>1</v>
      </c>
      <c r="M320" s="67" t="s">
        <v>1342</v>
      </c>
      <c r="N320" s="67" t="s">
        <v>1343</v>
      </c>
      <c r="P320" s="73">
        <v>43894</v>
      </c>
      <c r="R320" s="74">
        <v>44.7</v>
      </c>
      <c r="S320" s="67">
        <v>2</v>
      </c>
      <c r="T320" s="67">
        <v>0.96</v>
      </c>
      <c r="U320" s="74"/>
      <c r="W320" s="69">
        <v>43905</v>
      </c>
      <c r="X320" s="67">
        <v>26.4</v>
      </c>
      <c r="Y320" s="67">
        <v>1.89</v>
      </c>
      <c r="Z320" s="67">
        <v>1.58</v>
      </c>
      <c r="AA320" s="67">
        <v>2</v>
      </c>
      <c r="AB320" s="67" t="b">
        <f>R320&gt;X320</f>
        <v>1</v>
      </c>
      <c r="AC320" s="67" t="b">
        <f>T320&gt;Z320</f>
        <v>0</v>
      </c>
      <c r="AD320" s="67">
        <f t="shared" si="24"/>
        <v>26.4</v>
      </c>
      <c r="AE320" s="76">
        <v>3.3333333000000001</v>
      </c>
      <c r="AF320" s="74">
        <f t="shared" si="25"/>
        <v>200</v>
      </c>
      <c r="AG320" s="76">
        <f t="shared" si="26"/>
        <v>666.66665999999998</v>
      </c>
      <c r="AH320" s="70">
        <f t="shared" si="27"/>
        <v>25.252525000000002</v>
      </c>
      <c r="AI320" s="70">
        <f t="shared" si="28"/>
        <v>174.74747500000001</v>
      </c>
      <c r="AJ320" s="74">
        <v>3</v>
      </c>
      <c r="AK320" s="74">
        <v>77</v>
      </c>
      <c r="AL320" s="73">
        <v>44035</v>
      </c>
      <c r="AN320" s="20">
        <v>0.19632281014963901</v>
      </c>
      <c r="AO320" s="20">
        <v>1.1287444206021</v>
      </c>
    </row>
    <row r="321" spans="1:41" x14ac:dyDescent="0.2">
      <c r="A321" s="67" t="s">
        <v>892</v>
      </c>
      <c r="B321" s="67">
        <v>272106866</v>
      </c>
      <c r="C321" s="67">
        <v>2018</v>
      </c>
      <c r="D321" s="67">
        <v>169</v>
      </c>
      <c r="E321" s="67" t="s">
        <v>23</v>
      </c>
      <c r="F321" s="67" t="s">
        <v>486</v>
      </c>
      <c r="G321" s="67">
        <v>9</v>
      </c>
      <c r="H321" s="67" t="s">
        <v>37</v>
      </c>
      <c r="I321" s="67">
        <v>0</v>
      </c>
      <c r="J321" s="67">
        <v>0</v>
      </c>
      <c r="K321" s="67">
        <v>0</v>
      </c>
      <c r="L321" s="67">
        <v>1</v>
      </c>
      <c r="M321" s="67" t="s">
        <v>1342</v>
      </c>
      <c r="N321" s="67" t="s">
        <v>1343</v>
      </c>
      <c r="P321" s="73">
        <v>43894</v>
      </c>
      <c r="R321" s="74">
        <v>18.7</v>
      </c>
      <c r="S321" s="67">
        <v>2.3199999999999998</v>
      </c>
      <c r="T321" s="67">
        <v>1.36</v>
      </c>
      <c r="U321" s="74"/>
      <c r="AA321" s="67">
        <v>1</v>
      </c>
      <c r="AD321" s="67">
        <f t="shared" si="24"/>
        <v>18.7</v>
      </c>
      <c r="AE321" s="76">
        <v>3.3333333000000001</v>
      </c>
      <c r="AF321" s="74">
        <f t="shared" si="25"/>
        <v>100</v>
      </c>
      <c r="AG321" s="76">
        <f t="shared" si="26"/>
        <v>333.33332999999999</v>
      </c>
      <c r="AH321" s="70">
        <f t="shared" si="27"/>
        <v>17.825311764705884</v>
      </c>
      <c r="AI321" s="70">
        <f t="shared" si="28"/>
        <v>82.174688235294113</v>
      </c>
      <c r="AJ321" s="74">
        <v>3</v>
      </c>
      <c r="AK321" s="74">
        <v>78</v>
      </c>
      <c r="AL321" s="73">
        <v>44035</v>
      </c>
      <c r="AN321" s="20">
        <v>0.28587346713863898</v>
      </c>
      <c r="AO321" s="20">
        <v>1.26886405729431</v>
      </c>
    </row>
    <row r="322" spans="1:41" x14ac:dyDescent="0.2">
      <c r="A322" s="67" t="s">
        <v>893</v>
      </c>
      <c r="B322" s="67">
        <v>156181146</v>
      </c>
      <c r="C322" s="67">
        <v>2018</v>
      </c>
      <c r="D322" s="67">
        <v>169</v>
      </c>
      <c r="E322" s="67" t="s">
        <v>23</v>
      </c>
      <c r="F322" s="67" t="s">
        <v>487</v>
      </c>
      <c r="G322" s="67">
        <v>9</v>
      </c>
      <c r="H322" s="67" t="s">
        <v>90</v>
      </c>
      <c r="I322" s="67">
        <v>0</v>
      </c>
      <c r="J322" s="67">
        <v>0</v>
      </c>
      <c r="K322" s="67">
        <v>0</v>
      </c>
      <c r="L322" s="67">
        <v>1</v>
      </c>
      <c r="M322" s="67" t="s">
        <v>1343</v>
      </c>
      <c r="N322" s="67" t="s">
        <v>1343</v>
      </c>
      <c r="P322" s="73">
        <v>43894</v>
      </c>
      <c r="R322" s="74">
        <v>27.5</v>
      </c>
      <c r="S322" s="67">
        <v>2.02</v>
      </c>
      <c r="T322" s="67">
        <v>1.82</v>
      </c>
      <c r="U322" s="74" t="s">
        <v>1393</v>
      </c>
      <c r="AA322" s="67">
        <v>1</v>
      </c>
      <c r="AD322" s="67">
        <f t="shared" ref="AD322:AD385" si="31">IF(AA322=1, R322,X322)</f>
        <v>27.5</v>
      </c>
      <c r="AE322" s="76">
        <v>3.3333333000000001</v>
      </c>
      <c r="AF322" s="74">
        <f t="shared" ref="AF322:AF385" si="32">IF(AD322&lt;25, 100, IF(AD322&lt;75, 200, IF(AD322&gt;150, 1000, 500)))</f>
        <v>200</v>
      </c>
      <c r="AG322" s="76">
        <f t="shared" ref="AG322:AG385" si="33">AF322*AE322</f>
        <v>666.66665999999998</v>
      </c>
      <c r="AH322" s="70">
        <f t="shared" ref="AH322:AH385" si="34">AG322/AD322</f>
        <v>24.242424</v>
      </c>
      <c r="AI322" s="70">
        <f t="shared" ref="AI322:AI385" si="35">AF322-AH322</f>
        <v>175.757576</v>
      </c>
      <c r="AJ322" s="74">
        <v>3</v>
      </c>
      <c r="AK322" s="74">
        <v>79</v>
      </c>
      <c r="AL322" s="73">
        <v>44035</v>
      </c>
      <c r="AN322" s="20">
        <v>0.33501117602103497</v>
      </c>
      <c r="AO322" s="20">
        <v>1.0711945820708</v>
      </c>
    </row>
    <row r="323" spans="1:41" x14ac:dyDescent="0.2">
      <c r="A323" s="67" t="s">
        <v>894</v>
      </c>
      <c r="B323" s="67">
        <v>156181145</v>
      </c>
      <c r="C323" s="67">
        <v>2018</v>
      </c>
      <c r="D323" s="67">
        <v>170</v>
      </c>
      <c r="E323" s="67" t="s">
        <v>23</v>
      </c>
      <c r="F323" s="67" t="s">
        <v>488</v>
      </c>
      <c r="G323" s="67">
        <v>9</v>
      </c>
      <c r="H323" s="67" t="s">
        <v>101</v>
      </c>
      <c r="I323" s="67">
        <v>0</v>
      </c>
      <c r="J323" s="67">
        <v>0</v>
      </c>
      <c r="K323" s="67">
        <v>0</v>
      </c>
      <c r="L323" s="67">
        <v>1</v>
      </c>
      <c r="M323" s="67" t="s">
        <v>1343</v>
      </c>
      <c r="N323" s="67" t="s">
        <v>1343</v>
      </c>
      <c r="P323" s="73">
        <v>43894</v>
      </c>
      <c r="R323" s="74">
        <v>18.399999999999999</v>
      </c>
      <c r="S323" s="67">
        <v>1.95</v>
      </c>
      <c r="T323" s="67">
        <v>1.19</v>
      </c>
      <c r="U323" s="74" t="s">
        <v>1393</v>
      </c>
      <c r="AA323" s="67">
        <v>1</v>
      </c>
      <c r="AD323" s="67">
        <f t="shared" si="31"/>
        <v>18.399999999999999</v>
      </c>
      <c r="AE323" s="76">
        <v>3.3333333000000001</v>
      </c>
      <c r="AF323" s="74">
        <f t="shared" si="32"/>
        <v>100</v>
      </c>
      <c r="AG323" s="76">
        <f t="shared" si="33"/>
        <v>333.33332999999999</v>
      </c>
      <c r="AH323" s="70">
        <f t="shared" si="34"/>
        <v>18.115941847826086</v>
      </c>
      <c r="AI323" s="70">
        <f t="shared" si="35"/>
        <v>81.884058152173907</v>
      </c>
      <c r="AJ323" s="74">
        <v>3</v>
      </c>
      <c r="AK323" s="74">
        <v>80</v>
      </c>
      <c r="AL323" s="73">
        <v>44035</v>
      </c>
      <c r="AN323" s="20">
        <v>0.219767070990465</v>
      </c>
      <c r="AO323" s="20">
        <v>1.1064003404865099</v>
      </c>
    </row>
    <row r="324" spans="1:41" x14ac:dyDescent="0.2">
      <c r="A324" s="67" t="s">
        <v>895</v>
      </c>
      <c r="B324" s="67">
        <v>156181147</v>
      </c>
      <c r="C324" s="67">
        <v>2018</v>
      </c>
      <c r="D324" s="67">
        <v>170</v>
      </c>
      <c r="E324" s="67" t="s">
        <v>23</v>
      </c>
      <c r="F324" s="67" t="s">
        <v>489</v>
      </c>
      <c r="G324" s="67">
        <v>9</v>
      </c>
      <c r="H324" s="67" t="s">
        <v>41</v>
      </c>
      <c r="I324" s="67">
        <v>0</v>
      </c>
      <c r="J324" s="67">
        <v>0</v>
      </c>
      <c r="K324" s="67">
        <v>0</v>
      </c>
      <c r="L324" s="67">
        <v>1</v>
      </c>
      <c r="M324" s="67" t="s">
        <v>1343</v>
      </c>
      <c r="N324" s="67" t="s">
        <v>1343</v>
      </c>
      <c r="P324" s="73">
        <v>43894</v>
      </c>
      <c r="R324" s="74">
        <v>31.9</v>
      </c>
      <c r="S324" s="67">
        <v>2.15</v>
      </c>
      <c r="T324" s="67">
        <v>1.59</v>
      </c>
      <c r="U324" s="74" t="s">
        <v>1393</v>
      </c>
      <c r="AA324" s="67">
        <v>1</v>
      </c>
      <c r="AD324" s="67">
        <f t="shared" si="31"/>
        <v>31.9</v>
      </c>
      <c r="AE324" s="76">
        <v>3.3333333000000001</v>
      </c>
      <c r="AF324" s="74">
        <f t="shared" si="32"/>
        <v>200</v>
      </c>
      <c r="AG324" s="76">
        <f t="shared" si="33"/>
        <v>666.66665999999998</v>
      </c>
      <c r="AH324" s="70">
        <f t="shared" si="34"/>
        <v>20.898641379310344</v>
      </c>
      <c r="AI324" s="70">
        <f t="shared" si="35"/>
        <v>179.10135862068967</v>
      </c>
      <c r="AJ324" s="74">
        <v>3</v>
      </c>
      <c r="AK324" s="74">
        <v>81</v>
      </c>
      <c r="AL324" s="73">
        <v>44035</v>
      </c>
      <c r="AN324" s="20">
        <v>0.262044181417799</v>
      </c>
      <c r="AO324" s="20">
        <v>1.0673147175733799</v>
      </c>
    </row>
    <row r="325" spans="1:41" x14ac:dyDescent="0.2">
      <c r="A325" s="67" t="s">
        <v>896</v>
      </c>
      <c r="B325" s="67">
        <v>156181149</v>
      </c>
      <c r="C325" s="67">
        <v>2018</v>
      </c>
      <c r="D325" s="67">
        <v>170</v>
      </c>
      <c r="E325" s="67" t="s">
        <v>23</v>
      </c>
      <c r="F325" s="67" t="s">
        <v>490</v>
      </c>
      <c r="G325" s="67">
        <v>9</v>
      </c>
      <c r="H325" s="67" t="s">
        <v>91</v>
      </c>
      <c r="I325" s="67">
        <v>0</v>
      </c>
      <c r="J325" s="67">
        <v>0</v>
      </c>
      <c r="K325" s="67">
        <v>0</v>
      </c>
      <c r="L325" s="67">
        <v>1</v>
      </c>
      <c r="M325" s="67" t="s">
        <v>1343</v>
      </c>
      <c r="N325" s="67" t="s">
        <v>1343</v>
      </c>
      <c r="P325" s="73">
        <v>43894</v>
      </c>
      <c r="R325" s="74">
        <v>23.1</v>
      </c>
      <c r="S325" s="67">
        <v>2.34</v>
      </c>
      <c r="T325" s="67">
        <v>1.02</v>
      </c>
      <c r="U325" s="74" t="s">
        <v>1393</v>
      </c>
      <c r="AA325" s="67">
        <v>1</v>
      </c>
      <c r="AD325" s="67">
        <f t="shared" si="31"/>
        <v>23.1</v>
      </c>
      <c r="AE325" s="76">
        <v>3.3333333000000001</v>
      </c>
      <c r="AF325" s="74">
        <f t="shared" si="32"/>
        <v>100</v>
      </c>
      <c r="AG325" s="76">
        <f t="shared" si="33"/>
        <v>333.33332999999999</v>
      </c>
      <c r="AH325" s="70">
        <f t="shared" si="34"/>
        <v>14.430014285714284</v>
      </c>
      <c r="AI325" s="70">
        <f t="shared" si="35"/>
        <v>85.569985714285721</v>
      </c>
      <c r="AJ325" s="74">
        <v>3</v>
      </c>
      <c r="AK325" s="74">
        <v>82</v>
      </c>
      <c r="AL325" s="73">
        <v>44035</v>
      </c>
      <c r="AN325" s="20">
        <v>0.166321109220048</v>
      </c>
      <c r="AO325" s="20">
        <v>1.1193663566721701</v>
      </c>
    </row>
    <row r="326" spans="1:41" x14ac:dyDescent="0.2">
      <c r="A326" s="67" t="s">
        <v>897</v>
      </c>
      <c r="B326" s="67">
        <v>156181148</v>
      </c>
      <c r="C326" s="67">
        <v>2018</v>
      </c>
      <c r="D326" s="67">
        <v>170</v>
      </c>
      <c r="E326" s="67" t="s">
        <v>23</v>
      </c>
      <c r="F326" s="67" t="s">
        <v>491</v>
      </c>
      <c r="G326" s="67">
        <v>9</v>
      </c>
      <c r="H326" s="67" t="s">
        <v>102</v>
      </c>
      <c r="I326" s="67">
        <v>0</v>
      </c>
      <c r="J326" s="67">
        <v>0</v>
      </c>
      <c r="K326" s="67">
        <v>0</v>
      </c>
      <c r="L326" s="67">
        <v>1</v>
      </c>
      <c r="M326" s="67" t="s">
        <v>1343</v>
      </c>
      <c r="N326" s="67" t="s">
        <v>1343</v>
      </c>
      <c r="P326" s="73">
        <v>43894</v>
      </c>
      <c r="R326" s="74">
        <v>28.3</v>
      </c>
      <c r="S326" s="67">
        <v>2.15</v>
      </c>
      <c r="T326" s="67">
        <v>1.64</v>
      </c>
      <c r="U326" s="74" t="s">
        <v>1394</v>
      </c>
      <c r="AA326" s="67">
        <v>1</v>
      </c>
      <c r="AD326" s="67">
        <f t="shared" si="31"/>
        <v>28.3</v>
      </c>
      <c r="AE326" s="76">
        <v>3.3333333000000001</v>
      </c>
      <c r="AF326" s="74">
        <f t="shared" si="32"/>
        <v>200</v>
      </c>
      <c r="AG326" s="76">
        <f t="shared" si="33"/>
        <v>666.66665999999998</v>
      </c>
      <c r="AH326" s="70">
        <f t="shared" si="34"/>
        <v>23.557125795053004</v>
      </c>
      <c r="AI326" s="70">
        <f t="shared" si="35"/>
        <v>176.442874204947</v>
      </c>
      <c r="AJ326" s="74">
        <v>3</v>
      </c>
      <c r="AK326" s="74">
        <v>83</v>
      </c>
      <c r="AL326" s="73">
        <v>44035</v>
      </c>
      <c r="AN326" s="20">
        <v>0.240243690961322</v>
      </c>
      <c r="AO326" s="20">
        <v>1.1144546474578401</v>
      </c>
    </row>
    <row r="327" spans="1:41" x14ac:dyDescent="0.2">
      <c r="A327" s="67" t="s">
        <v>898</v>
      </c>
      <c r="B327" s="67">
        <v>272107291</v>
      </c>
      <c r="C327" s="67">
        <v>2018</v>
      </c>
      <c r="D327" s="67">
        <v>171</v>
      </c>
      <c r="E327" s="67" t="s">
        <v>23</v>
      </c>
      <c r="F327" s="67" t="s">
        <v>492</v>
      </c>
      <c r="G327" s="67">
        <v>9</v>
      </c>
      <c r="H327" s="67" t="s">
        <v>42</v>
      </c>
      <c r="I327" s="67">
        <v>0</v>
      </c>
      <c r="J327" s="67">
        <v>0</v>
      </c>
      <c r="K327" s="67">
        <v>0</v>
      </c>
      <c r="L327" s="67">
        <v>1</v>
      </c>
      <c r="M327" s="67" t="s">
        <v>1343</v>
      </c>
      <c r="N327" s="67" t="s">
        <v>1343</v>
      </c>
      <c r="P327" s="73">
        <v>43894</v>
      </c>
      <c r="R327" s="74">
        <v>14.2</v>
      </c>
      <c r="S327" s="67">
        <v>2.21</v>
      </c>
      <c r="T327" s="67">
        <v>1.88</v>
      </c>
      <c r="U327" s="74"/>
      <c r="AA327" s="67">
        <v>1</v>
      </c>
      <c r="AD327" s="67">
        <f t="shared" si="31"/>
        <v>14.2</v>
      </c>
      <c r="AE327" s="76">
        <v>3.3333333000000001</v>
      </c>
      <c r="AF327" s="74">
        <f t="shared" si="32"/>
        <v>100</v>
      </c>
      <c r="AG327" s="76">
        <f t="shared" si="33"/>
        <v>333.33332999999999</v>
      </c>
      <c r="AH327" s="70">
        <f t="shared" si="34"/>
        <v>23.474178169014085</v>
      </c>
      <c r="AI327" s="70">
        <f t="shared" si="35"/>
        <v>76.525821830985919</v>
      </c>
      <c r="AJ327" s="74">
        <v>3</v>
      </c>
      <c r="AK327" s="74">
        <v>84</v>
      </c>
      <c r="AL327" s="73">
        <v>44035</v>
      </c>
      <c r="AN327" s="20">
        <v>0.16594093668819801</v>
      </c>
      <c r="AO327" s="20">
        <v>1.2265762212210201</v>
      </c>
    </row>
    <row r="328" spans="1:41" x14ac:dyDescent="0.2">
      <c r="A328" s="67" t="s">
        <v>899</v>
      </c>
      <c r="B328" s="67">
        <v>272107293</v>
      </c>
      <c r="C328" s="67">
        <v>2018</v>
      </c>
      <c r="D328" s="67">
        <v>171</v>
      </c>
      <c r="E328" s="67" t="s">
        <v>23</v>
      </c>
      <c r="F328" s="67" t="s">
        <v>493</v>
      </c>
      <c r="G328" s="67">
        <v>9</v>
      </c>
      <c r="H328" s="67" t="s">
        <v>92</v>
      </c>
      <c r="I328" s="67">
        <v>0</v>
      </c>
      <c r="J328" s="67">
        <v>0</v>
      </c>
      <c r="K328" s="67">
        <v>0</v>
      </c>
      <c r="L328" s="67">
        <v>1</v>
      </c>
      <c r="M328" s="67" t="s">
        <v>1342</v>
      </c>
      <c r="N328" s="67" t="s">
        <v>1343</v>
      </c>
      <c r="P328" s="73">
        <v>43894</v>
      </c>
      <c r="R328" s="74">
        <v>16.7</v>
      </c>
      <c r="S328" s="67">
        <v>2.3199999999999998</v>
      </c>
      <c r="T328" s="67">
        <v>1.68</v>
      </c>
      <c r="U328" s="74"/>
      <c r="AA328" s="67">
        <v>1</v>
      </c>
      <c r="AD328" s="67">
        <f t="shared" si="31"/>
        <v>16.7</v>
      </c>
      <c r="AE328" s="76">
        <v>3.3333333000000001</v>
      </c>
      <c r="AF328" s="74">
        <f t="shared" si="32"/>
        <v>100</v>
      </c>
      <c r="AG328" s="76">
        <f t="shared" si="33"/>
        <v>333.33332999999999</v>
      </c>
      <c r="AH328" s="70">
        <f t="shared" si="34"/>
        <v>19.960079640718565</v>
      </c>
      <c r="AI328" s="70">
        <f t="shared" si="35"/>
        <v>80.039920359281439</v>
      </c>
      <c r="AJ328" s="74">
        <v>3</v>
      </c>
      <c r="AK328" s="74">
        <v>85</v>
      </c>
      <c r="AL328" s="73">
        <v>44035</v>
      </c>
      <c r="AN328" s="20">
        <v>0.20651393082177699</v>
      </c>
      <c r="AO328" s="20">
        <v>1.2040035738879</v>
      </c>
    </row>
    <row r="329" spans="1:41" x14ac:dyDescent="0.2">
      <c r="A329" s="67" t="s">
        <v>900</v>
      </c>
      <c r="B329" s="67">
        <v>272107294</v>
      </c>
      <c r="C329" s="67">
        <v>2018</v>
      </c>
      <c r="D329" s="67">
        <v>171</v>
      </c>
      <c r="E329" s="67" t="s">
        <v>23</v>
      </c>
      <c r="F329" s="67" t="s">
        <v>494</v>
      </c>
      <c r="G329" s="67">
        <v>9</v>
      </c>
      <c r="H329" s="67" t="s">
        <v>103</v>
      </c>
      <c r="I329" s="67">
        <v>0</v>
      </c>
      <c r="J329" s="67">
        <v>0</v>
      </c>
      <c r="K329" s="67">
        <v>0</v>
      </c>
      <c r="L329" s="67">
        <v>1</v>
      </c>
      <c r="M329" s="67" t="s">
        <v>1343</v>
      </c>
      <c r="N329" s="67" t="s">
        <v>1343</v>
      </c>
      <c r="P329" s="73">
        <v>43894</v>
      </c>
      <c r="R329" s="74">
        <v>17.600000000000001</v>
      </c>
      <c r="S329" s="67">
        <v>2.54</v>
      </c>
      <c r="T329" s="67">
        <v>1.52</v>
      </c>
      <c r="U329" s="74"/>
      <c r="AA329" s="67">
        <v>1</v>
      </c>
      <c r="AD329" s="67">
        <f t="shared" si="31"/>
        <v>17.600000000000001</v>
      </c>
      <c r="AE329" s="76">
        <v>3.3333333000000001</v>
      </c>
      <c r="AF329" s="74">
        <f t="shared" si="32"/>
        <v>100</v>
      </c>
      <c r="AG329" s="76">
        <f t="shared" si="33"/>
        <v>333.33332999999999</v>
      </c>
      <c r="AH329" s="70">
        <f t="shared" si="34"/>
        <v>18.939393749999997</v>
      </c>
      <c r="AI329" s="70">
        <f t="shared" si="35"/>
        <v>81.060606250000006</v>
      </c>
      <c r="AJ329" s="74">
        <v>3</v>
      </c>
      <c r="AK329" s="74">
        <v>86</v>
      </c>
      <c r="AL329" s="73">
        <v>44035</v>
      </c>
      <c r="AN329" s="20">
        <v>0.112237963308414</v>
      </c>
      <c r="AO329" s="20">
        <v>1.2562417446062599</v>
      </c>
    </row>
    <row r="330" spans="1:41" x14ac:dyDescent="0.2">
      <c r="A330" s="67" t="s">
        <v>901</v>
      </c>
      <c r="B330" s="67">
        <v>272107295</v>
      </c>
      <c r="C330" s="67">
        <v>2018</v>
      </c>
      <c r="D330" s="67">
        <v>171</v>
      </c>
      <c r="E330" s="67" t="s">
        <v>23</v>
      </c>
      <c r="F330" s="67" t="s">
        <v>495</v>
      </c>
      <c r="G330" s="67">
        <v>9</v>
      </c>
      <c r="H330" s="67" t="s">
        <v>43</v>
      </c>
      <c r="I330" s="67">
        <v>0</v>
      </c>
      <c r="J330" s="67">
        <v>0</v>
      </c>
      <c r="K330" s="67">
        <v>0</v>
      </c>
      <c r="L330" s="67">
        <v>1</v>
      </c>
      <c r="M330" s="67" t="s">
        <v>1342</v>
      </c>
      <c r="N330" s="67" t="s">
        <v>1343</v>
      </c>
      <c r="P330" s="73">
        <v>43894</v>
      </c>
      <c r="R330" s="74">
        <v>15.8</v>
      </c>
      <c r="S330" s="67">
        <v>2.34</v>
      </c>
      <c r="T330" s="67">
        <v>1.6</v>
      </c>
      <c r="U330" s="74"/>
      <c r="AA330" s="67">
        <v>1</v>
      </c>
      <c r="AD330" s="67">
        <f t="shared" si="31"/>
        <v>15.8</v>
      </c>
      <c r="AE330" s="76">
        <v>3.3333333000000001</v>
      </c>
      <c r="AF330" s="74">
        <f t="shared" si="32"/>
        <v>100</v>
      </c>
      <c r="AG330" s="76">
        <f t="shared" si="33"/>
        <v>333.33332999999999</v>
      </c>
      <c r="AH330" s="70">
        <f t="shared" si="34"/>
        <v>21.097046202531644</v>
      </c>
      <c r="AI330" s="70">
        <f t="shared" si="35"/>
        <v>78.902953797468356</v>
      </c>
      <c r="AJ330" s="74">
        <v>3</v>
      </c>
      <c r="AK330" s="74">
        <v>87</v>
      </c>
      <c r="AL330" s="73">
        <v>44035</v>
      </c>
      <c r="AN330" s="20">
        <v>0.178380576898204</v>
      </c>
      <c r="AO330" s="20">
        <v>1.3154940756015601</v>
      </c>
    </row>
    <row r="331" spans="1:41" x14ac:dyDescent="0.2">
      <c r="A331" s="67" t="s">
        <v>902</v>
      </c>
      <c r="B331" s="67">
        <v>272107296</v>
      </c>
      <c r="C331" s="67">
        <v>2018</v>
      </c>
      <c r="D331" s="67">
        <v>171</v>
      </c>
      <c r="E331" s="67" t="s">
        <v>23</v>
      </c>
      <c r="F331" s="67" t="s">
        <v>496</v>
      </c>
      <c r="G331" s="67">
        <v>9</v>
      </c>
      <c r="H331" s="67" t="s">
        <v>104</v>
      </c>
      <c r="I331" s="67">
        <v>0</v>
      </c>
      <c r="J331" s="67">
        <v>0</v>
      </c>
      <c r="K331" s="67">
        <v>0</v>
      </c>
      <c r="L331" s="67">
        <v>1</v>
      </c>
      <c r="M331" s="67" t="s">
        <v>1343</v>
      </c>
      <c r="N331" s="67" t="s">
        <v>1343</v>
      </c>
      <c r="P331" s="73">
        <v>43894</v>
      </c>
      <c r="R331" s="74">
        <v>29</v>
      </c>
      <c r="S331" s="67">
        <v>2.2599999999999998</v>
      </c>
      <c r="T331" s="67">
        <v>1.73</v>
      </c>
      <c r="U331" s="74"/>
      <c r="AA331" s="67">
        <v>1</v>
      </c>
      <c r="AD331" s="67">
        <f t="shared" si="31"/>
        <v>29</v>
      </c>
      <c r="AE331" s="76">
        <v>3.3333333000000001</v>
      </c>
      <c r="AF331" s="74">
        <f t="shared" si="32"/>
        <v>200</v>
      </c>
      <c r="AG331" s="76">
        <f t="shared" si="33"/>
        <v>666.66665999999998</v>
      </c>
      <c r="AH331" s="70">
        <f t="shared" si="34"/>
        <v>22.988505517241379</v>
      </c>
      <c r="AI331" s="70">
        <f t="shared" si="35"/>
        <v>177.01149448275862</v>
      </c>
      <c r="AJ331" s="74">
        <v>3</v>
      </c>
      <c r="AK331" s="74">
        <v>88</v>
      </c>
      <c r="AL331" s="73">
        <v>44035</v>
      </c>
      <c r="AN331" s="20">
        <v>0.17140793465599199</v>
      </c>
      <c r="AO331" s="20">
        <v>1.28199446131343</v>
      </c>
    </row>
    <row r="332" spans="1:41" x14ac:dyDescent="0.2">
      <c r="A332" s="67" t="s">
        <v>903</v>
      </c>
      <c r="B332" s="67">
        <v>272106963</v>
      </c>
      <c r="C332" s="67">
        <v>2018</v>
      </c>
      <c r="D332" s="67">
        <v>171</v>
      </c>
      <c r="E332" s="67" t="s">
        <v>23</v>
      </c>
      <c r="F332" s="67" t="s">
        <v>497</v>
      </c>
      <c r="G332" s="67">
        <v>9</v>
      </c>
      <c r="H332" s="67" t="s">
        <v>44</v>
      </c>
      <c r="I332" s="67">
        <v>0</v>
      </c>
      <c r="J332" s="67">
        <v>0</v>
      </c>
      <c r="K332" s="67">
        <v>0</v>
      </c>
      <c r="L332" s="67">
        <v>1</v>
      </c>
      <c r="M332" s="67" t="s">
        <v>1342</v>
      </c>
      <c r="N332" s="67" t="s">
        <v>1343</v>
      </c>
      <c r="P332" s="73">
        <v>43894</v>
      </c>
      <c r="R332" s="74">
        <v>30</v>
      </c>
      <c r="S332" s="67">
        <v>2.08</v>
      </c>
      <c r="T332" s="67">
        <v>1.52</v>
      </c>
      <c r="U332" s="74"/>
      <c r="AA332" s="67">
        <v>1</v>
      </c>
      <c r="AD332" s="67">
        <f t="shared" si="31"/>
        <v>30</v>
      </c>
      <c r="AE332" s="76">
        <v>3.3333333000000001</v>
      </c>
      <c r="AF332" s="74">
        <f t="shared" si="32"/>
        <v>200</v>
      </c>
      <c r="AG332" s="76">
        <f t="shared" si="33"/>
        <v>666.66665999999998</v>
      </c>
      <c r="AH332" s="70">
        <f t="shared" si="34"/>
        <v>22.222221999999999</v>
      </c>
      <c r="AI332" s="70">
        <f t="shared" si="35"/>
        <v>177.77777800000001</v>
      </c>
      <c r="AJ332" s="74">
        <v>3</v>
      </c>
      <c r="AK332" s="74">
        <v>89</v>
      </c>
      <c r="AL332" s="73">
        <v>44035</v>
      </c>
      <c r="AN332" s="20">
        <v>0.59644314212134297</v>
      </c>
      <c r="AO332" s="20">
        <v>1.1179361834527699</v>
      </c>
    </row>
    <row r="333" spans="1:41" x14ac:dyDescent="0.2">
      <c r="A333" s="67" t="s">
        <v>904</v>
      </c>
      <c r="B333" s="67">
        <v>272106964</v>
      </c>
      <c r="C333" s="67">
        <v>2018</v>
      </c>
      <c r="D333" s="67">
        <v>171</v>
      </c>
      <c r="E333" s="67" t="s">
        <v>23</v>
      </c>
      <c r="F333" s="67" t="s">
        <v>498</v>
      </c>
      <c r="G333" s="67">
        <v>9</v>
      </c>
      <c r="H333" s="67" t="s">
        <v>93</v>
      </c>
      <c r="I333" s="67">
        <v>0</v>
      </c>
      <c r="J333" s="67">
        <v>0</v>
      </c>
      <c r="K333" s="67">
        <v>0</v>
      </c>
      <c r="L333" s="67">
        <v>1</v>
      </c>
      <c r="M333" s="67" t="s">
        <v>1342</v>
      </c>
      <c r="N333" s="67" t="s">
        <v>1343</v>
      </c>
      <c r="P333" s="73">
        <v>43894</v>
      </c>
      <c r="R333" s="74">
        <v>17.399999999999999</v>
      </c>
      <c r="S333" s="67">
        <v>2.67</v>
      </c>
      <c r="T333" s="67">
        <v>1.62</v>
      </c>
      <c r="U333" s="74"/>
      <c r="AA333" s="67">
        <v>1</v>
      </c>
      <c r="AD333" s="67">
        <f t="shared" si="31"/>
        <v>17.399999999999999</v>
      </c>
      <c r="AE333" s="76">
        <v>3.3333333000000001</v>
      </c>
      <c r="AF333" s="74">
        <f t="shared" si="32"/>
        <v>100</v>
      </c>
      <c r="AG333" s="76">
        <f t="shared" si="33"/>
        <v>333.33332999999999</v>
      </c>
      <c r="AH333" s="70">
        <f t="shared" si="34"/>
        <v>19.157087931034482</v>
      </c>
      <c r="AI333" s="70">
        <f t="shared" si="35"/>
        <v>80.842912068965518</v>
      </c>
      <c r="AJ333" s="74">
        <v>3</v>
      </c>
      <c r="AK333" s="74">
        <v>90</v>
      </c>
      <c r="AL333" s="73">
        <v>44035</v>
      </c>
      <c r="AN333" s="20">
        <v>0.17897879679832199</v>
      </c>
      <c r="AO333" s="20">
        <v>1.3297588976121499</v>
      </c>
    </row>
    <row r="334" spans="1:41" x14ac:dyDescent="0.2">
      <c r="A334" s="67" t="s">
        <v>905</v>
      </c>
      <c r="B334" s="67">
        <v>272106965</v>
      </c>
      <c r="C334" s="67">
        <v>2018</v>
      </c>
      <c r="D334" s="67">
        <v>171</v>
      </c>
      <c r="E334" s="67" t="s">
        <v>23</v>
      </c>
      <c r="F334" s="67" t="s">
        <v>499</v>
      </c>
      <c r="G334" s="67">
        <v>9</v>
      </c>
      <c r="H334" s="67" t="s">
        <v>105</v>
      </c>
      <c r="I334" s="67">
        <v>0</v>
      </c>
      <c r="J334" s="67">
        <v>0</v>
      </c>
      <c r="K334" s="67">
        <v>0</v>
      </c>
      <c r="L334" s="67">
        <v>1</v>
      </c>
      <c r="M334" s="67" t="s">
        <v>1342</v>
      </c>
      <c r="N334" s="67" t="s">
        <v>1343</v>
      </c>
      <c r="P334" s="73">
        <v>43894</v>
      </c>
      <c r="R334" s="74">
        <v>11</v>
      </c>
      <c r="S334" s="67">
        <v>3.13</v>
      </c>
      <c r="T334" s="67">
        <v>1.76</v>
      </c>
      <c r="U334" s="74"/>
      <c r="AA334" s="67">
        <v>1</v>
      </c>
      <c r="AD334" s="67">
        <f t="shared" si="31"/>
        <v>11</v>
      </c>
      <c r="AE334" s="76">
        <v>3.3333333000000001</v>
      </c>
      <c r="AF334" s="74">
        <f t="shared" si="32"/>
        <v>100</v>
      </c>
      <c r="AG334" s="76">
        <f t="shared" si="33"/>
        <v>333.33332999999999</v>
      </c>
      <c r="AH334" s="70">
        <f t="shared" si="34"/>
        <v>30.30303</v>
      </c>
      <c r="AI334" s="70">
        <f t="shared" si="35"/>
        <v>69.696969999999993</v>
      </c>
      <c r="AJ334" s="74">
        <v>3</v>
      </c>
      <c r="AK334" s="74">
        <v>91</v>
      </c>
      <c r="AL334" s="73">
        <v>44035</v>
      </c>
      <c r="AN334" s="20">
        <v>0.19034909422848001</v>
      </c>
      <c r="AO334" s="20">
        <v>1.29916272513715</v>
      </c>
    </row>
    <row r="335" spans="1:41" x14ac:dyDescent="0.2">
      <c r="A335" s="67" t="s">
        <v>906</v>
      </c>
      <c r="B335" s="67">
        <v>272106966</v>
      </c>
      <c r="C335" s="67">
        <v>2018</v>
      </c>
      <c r="D335" s="67">
        <v>171</v>
      </c>
      <c r="E335" s="67" t="s">
        <v>23</v>
      </c>
      <c r="F335" s="67" t="s">
        <v>500</v>
      </c>
      <c r="G335" s="67">
        <v>9</v>
      </c>
      <c r="H335" s="67" t="s">
        <v>45</v>
      </c>
      <c r="I335" s="67">
        <v>0</v>
      </c>
      <c r="J335" s="67">
        <v>0</v>
      </c>
      <c r="K335" s="67">
        <v>0</v>
      </c>
      <c r="L335" s="67">
        <v>1</v>
      </c>
      <c r="M335" s="67" t="s">
        <v>1342</v>
      </c>
      <c r="N335" s="67" t="s">
        <v>1343</v>
      </c>
      <c r="P335" s="73">
        <v>43894</v>
      </c>
      <c r="R335" s="74">
        <v>10.199999999999999</v>
      </c>
      <c r="S335" s="67">
        <v>2.77</v>
      </c>
      <c r="T335" s="67">
        <v>1.83</v>
      </c>
      <c r="U335" s="74"/>
      <c r="AA335" s="67">
        <v>1</v>
      </c>
      <c r="AD335" s="67">
        <f t="shared" si="31"/>
        <v>10.199999999999999</v>
      </c>
      <c r="AE335" s="76">
        <v>3.3333333000000001</v>
      </c>
      <c r="AF335" s="74">
        <f t="shared" si="32"/>
        <v>100</v>
      </c>
      <c r="AG335" s="76">
        <f t="shared" si="33"/>
        <v>333.33332999999999</v>
      </c>
      <c r="AH335" s="70">
        <f t="shared" si="34"/>
        <v>32.679738235294117</v>
      </c>
      <c r="AI335" s="70">
        <f t="shared" si="35"/>
        <v>67.32026176470589</v>
      </c>
      <c r="AJ335" s="74">
        <v>3</v>
      </c>
      <c r="AK335" s="74">
        <v>92</v>
      </c>
      <c r="AL335" s="73">
        <v>44035</v>
      </c>
      <c r="AN335" s="20">
        <v>0.23989944248623199</v>
      </c>
      <c r="AO335" s="20">
        <v>1.1991570715225399</v>
      </c>
    </row>
    <row r="336" spans="1:41" x14ac:dyDescent="0.2">
      <c r="A336" s="67" t="s">
        <v>907</v>
      </c>
      <c r="B336" s="67">
        <v>272106967</v>
      </c>
      <c r="C336" s="67">
        <v>2018</v>
      </c>
      <c r="D336" s="67">
        <v>171</v>
      </c>
      <c r="E336" s="67" t="s">
        <v>23</v>
      </c>
      <c r="F336" s="67" t="s">
        <v>501</v>
      </c>
      <c r="G336" s="67">
        <v>9</v>
      </c>
      <c r="H336" s="67" t="s">
        <v>94</v>
      </c>
      <c r="I336" s="67">
        <v>0</v>
      </c>
      <c r="J336" s="67">
        <v>0</v>
      </c>
      <c r="K336" s="67">
        <v>0</v>
      </c>
      <c r="L336" s="67">
        <v>1</v>
      </c>
      <c r="M336" s="67" t="s">
        <v>1343</v>
      </c>
      <c r="N336" s="67" t="s">
        <v>1343</v>
      </c>
      <c r="P336" s="73">
        <v>43894</v>
      </c>
      <c r="R336" s="74">
        <v>21.9</v>
      </c>
      <c r="S336" s="67">
        <v>2.5499999999999998</v>
      </c>
      <c r="T336" s="67">
        <v>1.92</v>
      </c>
      <c r="U336" s="74"/>
      <c r="AA336" s="67">
        <v>1</v>
      </c>
      <c r="AD336" s="67">
        <f t="shared" si="31"/>
        <v>21.9</v>
      </c>
      <c r="AE336" s="76">
        <v>3.3333333000000001</v>
      </c>
      <c r="AF336" s="74">
        <f t="shared" si="32"/>
        <v>100</v>
      </c>
      <c r="AG336" s="76">
        <f t="shared" si="33"/>
        <v>333.33332999999999</v>
      </c>
      <c r="AH336" s="70">
        <f t="shared" si="34"/>
        <v>15.220700000000001</v>
      </c>
      <c r="AI336" s="70">
        <f t="shared" si="35"/>
        <v>84.779300000000006</v>
      </c>
      <c r="AJ336" s="74">
        <v>3</v>
      </c>
      <c r="AK336" s="74">
        <v>93</v>
      </c>
      <c r="AL336" s="73">
        <v>44035</v>
      </c>
      <c r="AN336" s="20">
        <v>0.26540377568076901</v>
      </c>
      <c r="AO336" s="20">
        <v>1.2031450561477199</v>
      </c>
    </row>
    <row r="337" spans="1:41" x14ac:dyDescent="0.2">
      <c r="A337" s="67" t="s">
        <v>908</v>
      </c>
      <c r="B337" s="67">
        <v>272106968</v>
      </c>
      <c r="C337" s="67">
        <v>2018</v>
      </c>
      <c r="D337" s="67">
        <v>171</v>
      </c>
      <c r="E337" s="67" t="s">
        <v>23</v>
      </c>
      <c r="F337" s="67" t="s">
        <v>502</v>
      </c>
      <c r="G337" s="67">
        <v>9</v>
      </c>
      <c r="H337" s="67" t="s">
        <v>106</v>
      </c>
      <c r="I337" s="67">
        <v>0</v>
      </c>
      <c r="J337" s="67">
        <v>0</v>
      </c>
      <c r="K337" s="67">
        <v>0</v>
      </c>
      <c r="L337" s="67">
        <v>1</v>
      </c>
      <c r="M337" s="67" t="s">
        <v>1343</v>
      </c>
      <c r="N337" s="67" t="s">
        <v>1343</v>
      </c>
      <c r="P337" s="73">
        <v>43894</v>
      </c>
      <c r="R337" s="74">
        <v>19.8</v>
      </c>
      <c r="S337" s="67">
        <v>2.46</v>
      </c>
      <c r="T337" s="67">
        <v>1.82</v>
      </c>
      <c r="U337" s="74"/>
      <c r="AA337" s="67">
        <v>1</v>
      </c>
      <c r="AD337" s="67">
        <f t="shared" si="31"/>
        <v>19.8</v>
      </c>
      <c r="AE337" s="76">
        <v>3.3333333000000001</v>
      </c>
      <c r="AF337" s="74">
        <f t="shared" si="32"/>
        <v>100</v>
      </c>
      <c r="AG337" s="76">
        <f t="shared" si="33"/>
        <v>333.33332999999999</v>
      </c>
      <c r="AH337" s="70">
        <f t="shared" si="34"/>
        <v>16.835016666666665</v>
      </c>
      <c r="AI337" s="70">
        <f t="shared" si="35"/>
        <v>83.164983333333339</v>
      </c>
      <c r="AJ337" s="74">
        <v>3</v>
      </c>
      <c r="AK337" s="74">
        <v>94</v>
      </c>
      <c r="AL337" s="73">
        <v>44035</v>
      </c>
      <c r="AN337" s="20">
        <v>0.189840395977836</v>
      </c>
      <c r="AO337" s="20">
        <v>1.1786346720438501</v>
      </c>
    </row>
    <row r="338" spans="1:41" x14ac:dyDescent="0.2">
      <c r="A338" s="67" t="s">
        <v>909</v>
      </c>
      <c r="B338" s="67">
        <v>272107840</v>
      </c>
      <c r="C338" s="67">
        <v>2018</v>
      </c>
      <c r="D338" s="67">
        <v>172</v>
      </c>
      <c r="E338" s="67" t="s">
        <v>23</v>
      </c>
      <c r="F338" s="67" t="s">
        <v>503</v>
      </c>
      <c r="G338" s="67">
        <v>9</v>
      </c>
      <c r="H338" s="67" t="s">
        <v>46</v>
      </c>
      <c r="I338" s="67">
        <v>0</v>
      </c>
      <c r="J338" s="67">
        <v>0</v>
      </c>
      <c r="K338" s="67">
        <v>0</v>
      </c>
      <c r="L338" s="67">
        <v>1</v>
      </c>
      <c r="M338" s="67" t="s">
        <v>1342</v>
      </c>
      <c r="N338" s="67" t="s">
        <v>1343</v>
      </c>
      <c r="O338" s="74"/>
      <c r="P338" s="77">
        <v>44005</v>
      </c>
      <c r="R338" s="74">
        <v>32.299999999999997</v>
      </c>
      <c r="S338" s="67">
        <v>1.9</v>
      </c>
      <c r="T338" s="67">
        <v>1.48</v>
      </c>
      <c r="X338" s="72"/>
      <c r="Y338" s="72"/>
      <c r="AA338" s="67">
        <v>1</v>
      </c>
      <c r="AD338" s="67">
        <f t="shared" si="31"/>
        <v>32.299999999999997</v>
      </c>
      <c r="AE338" s="76">
        <v>3.3333333000000001</v>
      </c>
      <c r="AF338" s="74">
        <f t="shared" si="32"/>
        <v>200</v>
      </c>
      <c r="AG338" s="76">
        <f t="shared" si="33"/>
        <v>666.66665999999998</v>
      </c>
      <c r="AH338" s="70">
        <f t="shared" si="34"/>
        <v>20.6398346749226</v>
      </c>
      <c r="AI338" s="70">
        <f t="shared" si="35"/>
        <v>179.36016532507739</v>
      </c>
      <c r="AJ338" s="74">
        <v>3</v>
      </c>
      <c r="AK338" s="74">
        <v>95</v>
      </c>
      <c r="AL338" s="73">
        <v>44035</v>
      </c>
      <c r="AN338" s="20">
        <v>0.279140453028067</v>
      </c>
      <c r="AO338" s="20">
        <v>1.0660487346251799</v>
      </c>
    </row>
    <row r="339" spans="1:41" x14ac:dyDescent="0.2">
      <c r="A339" s="67" t="s">
        <v>910</v>
      </c>
      <c r="B339" s="67">
        <v>272106969</v>
      </c>
      <c r="C339" s="67">
        <v>2018</v>
      </c>
      <c r="D339" s="67">
        <v>172</v>
      </c>
      <c r="E339" s="67" t="s">
        <v>23</v>
      </c>
      <c r="F339" s="67" t="s">
        <v>504</v>
      </c>
      <c r="G339" s="67">
        <v>9</v>
      </c>
      <c r="H339" s="67" t="s">
        <v>47</v>
      </c>
      <c r="I339" s="67">
        <v>0</v>
      </c>
      <c r="J339" s="67">
        <v>0</v>
      </c>
      <c r="K339" s="67">
        <v>0</v>
      </c>
      <c r="L339" s="67">
        <v>1</v>
      </c>
      <c r="M339" s="67" t="s">
        <v>1342</v>
      </c>
      <c r="N339" s="67" t="s">
        <v>1343</v>
      </c>
      <c r="O339" s="74"/>
      <c r="P339" s="77">
        <v>44005</v>
      </c>
      <c r="R339" s="74">
        <v>19.7</v>
      </c>
      <c r="S339" s="67">
        <v>1.81</v>
      </c>
      <c r="T339" s="67">
        <v>1.1499999999999999</v>
      </c>
      <c r="W339" s="69">
        <v>44013</v>
      </c>
      <c r="X339" s="72">
        <v>19.2</v>
      </c>
      <c r="Y339" s="72">
        <v>1.8</v>
      </c>
      <c r="Z339" s="72">
        <v>1.04</v>
      </c>
      <c r="AA339" s="67">
        <v>1</v>
      </c>
      <c r="AB339" s="67" t="b">
        <f>R339&gt;X339</f>
        <v>1</v>
      </c>
      <c r="AC339" s="67" t="b">
        <f>T339&gt;Z339</f>
        <v>1</v>
      </c>
      <c r="AD339" s="67">
        <f t="shared" si="31"/>
        <v>19.7</v>
      </c>
      <c r="AE339" s="76">
        <v>3.3333333000000001</v>
      </c>
      <c r="AF339" s="74">
        <f t="shared" si="32"/>
        <v>100</v>
      </c>
      <c r="AG339" s="76">
        <f t="shared" si="33"/>
        <v>333.33332999999999</v>
      </c>
      <c r="AH339" s="70">
        <f t="shared" si="34"/>
        <v>16.920473604060913</v>
      </c>
      <c r="AI339" s="70">
        <f t="shared" si="35"/>
        <v>83.079526395939084</v>
      </c>
      <c r="AJ339" s="74">
        <v>3</v>
      </c>
      <c r="AK339" s="74">
        <v>96</v>
      </c>
      <c r="AL339" s="73">
        <v>44035</v>
      </c>
      <c r="AN339" s="20">
        <v>0.35971709298753002</v>
      </c>
      <c r="AO339" s="20">
        <v>1.06641539708539</v>
      </c>
    </row>
    <row r="340" spans="1:41" x14ac:dyDescent="0.2">
      <c r="A340" s="67" t="s">
        <v>911</v>
      </c>
      <c r="B340" s="67">
        <v>272106970</v>
      </c>
      <c r="C340" s="67">
        <v>2018</v>
      </c>
      <c r="D340" s="67">
        <v>172</v>
      </c>
      <c r="E340" s="67" t="s">
        <v>23</v>
      </c>
      <c r="F340" s="67" t="s">
        <v>505</v>
      </c>
      <c r="G340" s="67">
        <v>9</v>
      </c>
      <c r="H340" s="67" t="s">
        <v>48</v>
      </c>
      <c r="I340" s="67">
        <v>0</v>
      </c>
      <c r="J340" s="67">
        <v>0</v>
      </c>
      <c r="K340" s="67">
        <v>0</v>
      </c>
      <c r="L340" s="67">
        <v>1</v>
      </c>
      <c r="M340" s="67" t="s">
        <v>1342</v>
      </c>
      <c r="N340" s="67" t="s">
        <v>1343</v>
      </c>
      <c r="O340" s="74"/>
      <c r="P340" s="77">
        <v>44005</v>
      </c>
      <c r="R340" s="74">
        <v>42.2</v>
      </c>
      <c r="S340" s="67">
        <v>1.8</v>
      </c>
      <c r="T340" s="67">
        <v>1.72</v>
      </c>
      <c r="X340" s="72"/>
      <c r="Y340" s="72"/>
      <c r="AA340" s="67">
        <v>1</v>
      </c>
      <c r="AD340" s="67">
        <f t="shared" si="31"/>
        <v>42.2</v>
      </c>
      <c r="AE340" s="76">
        <v>3.3333333000000001</v>
      </c>
      <c r="AF340" s="74">
        <f t="shared" si="32"/>
        <v>200</v>
      </c>
      <c r="AG340" s="76">
        <f t="shared" si="33"/>
        <v>666.66665999999998</v>
      </c>
      <c r="AH340" s="70">
        <f t="shared" si="34"/>
        <v>15.797788151658766</v>
      </c>
      <c r="AI340" s="70">
        <f t="shared" si="35"/>
        <v>184.20221184834122</v>
      </c>
      <c r="AJ340" s="74">
        <v>3</v>
      </c>
      <c r="AK340" s="74">
        <v>97</v>
      </c>
      <c r="AL340" s="73">
        <v>44035</v>
      </c>
      <c r="AN340" s="20">
        <v>0.27569124534670703</v>
      </c>
      <c r="AO340" s="20">
        <v>1.1030960944727299</v>
      </c>
    </row>
    <row r="341" spans="1:41" x14ac:dyDescent="0.2">
      <c r="A341" s="67" t="s">
        <v>912</v>
      </c>
      <c r="B341" s="67">
        <v>272106971</v>
      </c>
      <c r="C341" s="67">
        <v>2018</v>
      </c>
      <c r="D341" s="67">
        <v>172</v>
      </c>
      <c r="E341" s="67" t="s">
        <v>23</v>
      </c>
      <c r="F341" s="67" t="s">
        <v>506</v>
      </c>
      <c r="G341" s="67">
        <v>9</v>
      </c>
      <c r="H341" s="67" t="s">
        <v>49</v>
      </c>
      <c r="I341" s="67">
        <v>0</v>
      </c>
      <c r="J341" s="67">
        <v>0</v>
      </c>
      <c r="K341" s="67">
        <v>0</v>
      </c>
      <c r="L341" s="67">
        <v>1</v>
      </c>
      <c r="M341" s="67" t="s">
        <v>1342</v>
      </c>
      <c r="N341" s="67" t="s">
        <v>1343</v>
      </c>
      <c r="O341" s="74"/>
      <c r="P341" s="77">
        <v>44005</v>
      </c>
      <c r="R341" s="74">
        <v>47.2</v>
      </c>
      <c r="S341" s="67">
        <v>1.8</v>
      </c>
      <c r="T341" s="67">
        <v>2.09</v>
      </c>
      <c r="X341" s="72"/>
      <c r="Y341" s="72"/>
      <c r="AA341" s="67">
        <v>1</v>
      </c>
      <c r="AD341" s="67">
        <f t="shared" si="31"/>
        <v>47.2</v>
      </c>
      <c r="AE341" s="76">
        <v>3.3333333000000001</v>
      </c>
      <c r="AF341" s="74">
        <f t="shared" si="32"/>
        <v>200</v>
      </c>
      <c r="AG341" s="76">
        <f t="shared" si="33"/>
        <v>666.66665999999998</v>
      </c>
      <c r="AH341" s="70">
        <f t="shared" si="34"/>
        <v>14.124293644067796</v>
      </c>
      <c r="AI341" s="70">
        <f t="shared" si="35"/>
        <v>185.87570635593221</v>
      </c>
      <c r="AJ341" s="74">
        <v>3</v>
      </c>
      <c r="AK341" s="74">
        <v>98</v>
      </c>
      <c r="AL341" s="73">
        <v>44035</v>
      </c>
      <c r="AN341" s="20">
        <v>0.34519319519159303</v>
      </c>
      <c r="AO341" s="20">
        <v>1.0438984055482099</v>
      </c>
    </row>
    <row r="342" spans="1:41" x14ac:dyDescent="0.2">
      <c r="A342" s="67" t="s">
        <v>913</v>
      </c>
      <c r="B342" s="67">
        <v>272106972</v>
      </c>
      <c r="C342" s="67">
        <v>2018</v>
      </c>
      <c r="D342" s="67">
        <v>172</v>
      </c>
      <c r="E342" s="67" t="s">
        <v>23</v>
      </c>
      <c r="F342" s="67" t="s">
        <v>507</v>
      </c>
      <c r="G342" s="67">
        <v>9</v>
      </c>
      <c r="H342" s="67" t="s">
        <v>50</v>
      </c>
      <c r="I342" s="67">
        <v>0</v>
      </c>
      <c r="J342" s="67">
        <v>0</v>
      </c>
      <c r="K342" s="67">
        <v>0</v>
      </c>
      <c r="L342" s="67">
        <v>1</v>
      </c>
      <c r="M342" s="67" t="s">
        <v>1343</v>
      </c>
      <c r="N342" s="67" t="s">
        <v>1343</v>
      </c>
      <c r="O342" s="74"/>
      <c r="P342" s="77">
        <v>44005</v>
      </c>
      <c r="R342" s="74">
        <v>26.1</v>
      </c>
      <c r="S342" s="67">
        <v>1.84</v>
      </c>
      <c r="T342" s="67">
        <v>1.56</v>
      </c>
      <c r="X342" s="72"/>
      <c r="Y342" s="72"/>
      <c r="AA342" s="67">
        <v>1</v>
      </c>
      <c r="AD342" s="67">
        <f t="shared" si="31"/>
        <v>26.1</v>
      </c>
      <c r="AE342" s="76">
        <v>3.3333333000000001</v>
      </c>
      <c r="AF342" s="74">
        <f t="shared" si="32"/>
        <v>200</v>
      </c>
      <c r="AG342" s="76">
        <f t="shared" si="33"/>
        <v>666.66665999999998</v>
      </c>
      <c r="AH342" s="70">
        <f t="shared" si="34"/>
        <v>25.542783908045976</v>
      </c>
      <c r="AI342" s="70">
        <f t="shared" si="35"/>
        <v>174.45721609195402</v>
      </c>
      <c r="AJ342" s="74">
        <v>3</v>
      </c>
      <c r="AK342" s="74">
        <v>99</v>
      </c>
      <c r="AL342" s="73">
        <v>44035</v>
      </c>
      <c r="AN342" s="20">
        <v>0.35807469930035402</v>
      </c>
      <c r="AO342" s="20">
        <v>1.0582818965018701</v>
      </c>
    </row>
    <row r="343" spans="1:41" x14ac:dyDescent="0.2">
      <c r="A343" s="67" t="s">
        <v>914</v>
      </c>
      <c r="B343" s="67">
        <v>272106973</v>
      </c>
      <c r="C343" s="67">
        <v>2018</v>
      </c>
      <c r="D343" s="67">
        <v>172</v>
      </c>
      <c r="E343" s="67" t="s">
        <v>23</v>
      </c>
      <c r="F343" s="67" t="s">
        <v>508</v>
      </c>
      <c r="G343" s="67">
        <v>9</v>
      </c>
      <c r="H343" s="67" t="s">
        <v>51</v>
      </c>
      <c r="I343" s="67">
        <v>0</v>
      </c>
      <c r="J343" s="67">
        <v>0</v>
      </c>
      <c r="K343" s="67">
        <v>0</v>
      </c>
      <c r="L343" s="67">
        <v>1</v>
      </c>
      <c r="M343" s="67" t="s">
        <v>1342</v>
      </c>
      <c r="N343" s="67" t="s">
        <v>1343</v>
      </c>
      <c r="O343" s="74"/>
      <c r="P343" s="77">
        <v>44005</v>
      </c>
      <c r="R343" s="74">
        <v>29</v>
      </c>
      <c r="S343" s="67">
        <v>1.71</v>
      </c>
      <c r="T343" s="67">
        <v>1.76</v>
      </c>
      <c r="X343" s="72"/>
      <c r="Y343" s="72"/>
      <c r="AA343" s="67">
        <v>1</v>
      </c>
      <c r="AD343" s="67">
        <f t="shared" si="31"/>
        <v>29</v>
      </c>
      <c r="AE343" s="76">
        <v>3.3333333000000001</v>
      </c>
      <c r="AF343" s="74">
        <f t="shared" si="32"/>
        <v>200</v>
      </c>
      <c r="AG343" s="76">
        <f t="shared" si="33"/>
        <v>666.66665999999998</v>
      </c>
      <c r="AH343" s="70">
        <f t="shared" si="34"/>
        <v>22.988505517241379</v>
      </c>
      <c r="AI343" s="70">
        <f t="shared" si="35"/>
        <v>177.01149448275862</v>
      </c>
      <c r="AJ343" s="74">
        <v>3</v>
      </c>
      <c r="AK343" s="74">
        <v>100</v>
      </c>
      <c r="AL343" s="73">
        <v>44035</v>
      </c>
      <c r="AN343" s="20">
        <v>0.289015998393853</v>
      </c>
      <c r="AO343" s="20">
        <v>1.0690208616424099</v>
      </c>
    </row>
    <row r="344" spans="1:41" x14ac:dyDescent="0.2">
      <c r="A344" s="67" t="s">
        <v>915</v>
      </c>
      <c r="B344" s="67">
        <v>272107843</v>
      </c>
      <c r="C344" s="67">
        <v>2018</v>
      </c>
      <c r="D344" s="67">
        <v>175</v>
      </c>
      <c r="E344" s="67" t="s">
        <v>23</v>
      </c>
      <c r="F344" s="67" t="s">
        <v>509</v>
      </c>
      <c r="G344" s="67">
        <v>9</v>
      </c>
      <c r="H344" s="67" t="s">
        <v>52</v>
      </c>
      <c r="I344" s="67">
        <v>0</v>
      </c>
      <c r="J344" s="67">
        <v>0</v>
      </c>
      <c r="K344" s="67">
        <v>0</v>
      </c>
      <c r="L344" s="67">
        <v>1</v>
      </c>
      <c r="M344" s="67" t="s">
        <v>1343</v>
      </c>
      <c r="N344" s="67" t="s">
        <v>1343</v>
      </c>
      <c r="O344" s="74"/>
      <c r="P344" s="77">
        <v>44005</v>
      </c>
      <c r="R344" s="74">
        <v>34.1</v>
      </c>
      <c r="S344" s="67">
        <v>1.79</v>
      </c>
      <c r="T344" s="67">
        <v>1.67</v>
      </c>
      <c r="X344" s="72"/>
      <c r="Y344" s="72"/>
      <c r="AA344" s="67">
        <v>1</v>
      </c>
      <c r="AD344" s="67">
        <f t="shared" si="31"/>
        <v>34.1</v>
      </c>
      <c r="AE344" s="76">
        <v>3.3333333000000001</v>
      </c>
      <c r="AF344" s="74">
        <f t="shared" si="32"/>
        <v>200</v>
      </c>
      <c r="AG344" s="76">
        <f t="shared" si="33"/>
        <v>666.66665999999998</v>
      </c>
      <c r="AH344" s="70">
        <f t="shared" si="34"/>
        <v>19.550341935483871</v>
      </c>
      <c r="AI344" s="70">
        <f t="shared" si="35"/>
        <v>180.44965806451614</v>
      </c>
      <c r="AJ344" s="74">
        <v>3</v>
      </c>
      <c r="AK344" s="74">
        <v>101</v>
      </c>
      <c r="AL344" s="73">
        <v>44035</v>
      </c>
      <c r="AN344" s="20">
        <v>0.37176288734582202</v>
      </c>
      <c r="AO344" s="20">
        <v>1.07141806045459</v>
      </c>
    </row>
    <row r="345" spans="1:41" x14ac:dyDescent="0.2">
      <c r="A345" s="67" t="s">
        <v>916</v>
      </c>
      <c r="B345" s="67">
        <v>272107846</v>
      </c>
      <c r="C345" s="67">
        <v>2018</v>
      </c>
      <c r="D345" s="67">
        <v>175</v>
      </c>
      <c r="E345" s="67" t="s">
        <v>23</v>
      </c>
      <c r="F345" s="67" t="s">
        <v>510</v>
      </c>
      <c r="G345" s="67">
        <v>9</v>
      </c>
      <c r="H345" s="67" t="s">
        <v>53</v>
      </c>
      <c r="I345" s="67">
        <v>0</v>
      </c>
      <c r="J345" s="67">
        <v>0</v>
      </c>
      <c r="K345" s="67">
        <v>0</v>
      </c>
      <c r="L345" s="67">
        <v>1</v>
      </c>
      <c r="M345" s="67" t="s">
        <v>1343</v>
      </c>
      <c r="N345" s="67" t="s">
        <v>1343</v>
      </c>
      <c r="O345" s="74"/>
      <c r="P345" s="77">
        <v>44005</v>
      </c>
      <c r="R345" s="74">
        <v>39.1</v>
      </c>
      <c r="S345" s="67">
        <v>1.91</v>
      </c>
      <c r="T345" s="67">
        <v>1.7</v>
      </c>
      <c r="X345" s="72"/>
      <c r="Y345" s="72"/>
      <c r="AA345" s="67">
        <v>1</v>
      </c>
      <c r="AD345" s="67">
        <f t="shared" si="31"/>
        <v>39.1</v>
      </c>
      <c r="AE345" s="76">
        <v>3.3333333000000001</v>
      </c>
      <c r="AF345" s="74">
        <f t="shared" si="32"/>
        <v>200</v>
      </c>
      <c r="AG345" s="76">
        <f t="shared" si="33"/>
        <v>666.66665999999998</v>
      </c>
      <c r="AH345" s="70">
        <f t="shared" si="34"/>
        <v>17.050298209718669</v>
      </c>
      <c r="AI345" s="70">
        <f t="shared" si="35"/>
        <v>182.94970179028132</v>
      </c>
      <c r="AJ345" s="74">
        <v>3</v>
      </c>
      <c r="AK345" s="74">
        <v>102</v>
      </c>
      <c r="AL345" s="73">
        <v>44035</v>
      </c>
      <c r="AN345" s="20">
        <v>0.38057400573537697</v>
      </c>
      <c r="AO345" s="20">
        <v>1.1060959208824499</v>
      </c>
    </row>
    <row r="346" spans="1:41" x14ac:dyDescent="0.2">
      <c r="A346" s="67" t="s">
        <v>917</v>
      </c>
      <c r="B346" s="67">
        <v>272107844</v>
      </c>
      <c r="C346" s="67">
        <v>2018</v>
      </c>
      <c r="D346" s="67">
        <v>175</v>
      </c>
      <c r="E346" s="67" t="s">
        <v>23</v>
      </c>
      <c r="F346" s="67" t="s">
        <v>511</v>
      </c>
      <c r="G346" s="67">
        <v>9</v>
      </c>
      <c r="H346" s="67" t="s">
        <v>54</v>
      </c>
      <c r="I346" s="67">
        <v>0</v>
      </c>
      <c r="J346" s="67">
        <v>0</v>
      </c>
      <c r="K346" s="67">
        <v>0</v>
      </c>
      <c r="L346" s="67">
        <v>1</v>
      </c>
      <c r="M346" s="67" t="s">
        <v>1342</v>
      </c>
      <c r="N346" s="67" t="s">
        <v>1343</v>
      </c>
      <c r="O346" s="74"/>
      <c r="P346" s="77">
        <v>44005</v>
      </c>
      <c r="R346" s="74">
        <v>52.8</v>
      </c>
      <c r="S346" s="67">
        <v>1.97</v>
      </c>
      <c r="T346" s="67">
        <v>1.85</v>
      </c>
      <c r="X346" s="72"/>
      <c r="Y346" s="72"/>
      <c r="AA346" s="67">
        <v>1</v>
      </c>
      <c r="AD346" s="67">
        <f t="shared" si="31"/>
        <v>52.8</v>
      </c>
      <c r="AE346" s="76">
        <v>3.3333333000000001</v>
      </c>
      <c r="AF346" s="74">
        <f t="shared" si="32"/>
        <v>200</v>
      </c>
      <c r="AG346" s="76">
        <f t="shared" si="33"/>
        <v>666.66665999999998</v>
      </c>
      <c r="AH346" s="70">
        <f t="shared" si="34"/>
        <v>12.626262500000001</v>
      </c>
      <c r="AI346" s="70">
        <f t="shared" si="35"/>
        <v>187.3737375</v>
      </c>
      <c r="AJ346" s="74">
        <v>3</v>
      </c>
      <c r="AK346" s="74">
        <v>103</v>
      </c>
      <c r="AL346" s="73">
        <v>44035</v>
      </c>
      <c r="AN346" s="20">
        <v>0.49867016309385098</v>
      </c>
      <c r="AO346" s="20">
        <v>1.1295771226690501</v>
      </c>
    </row>
    <row r="347" spans="1:41" x14ac:dyDescent="0.2">
      <c r="A347" s="67" t="s">
        <v>918</v>
      </c>
      <c r="B347" s="67">
        <v>272107845</v>
      </c>
      <c r="C347" s="67">
        <v>2018</v>
      </c>
      <c r="D347" s="67">
        <v>175</v>
      </c>
      <c r="E347" s="67" t="s">
        <v>23</v>
      </c>
      <c r="F347" s="67" t="s">
        <v>512</v>
      </c>
      <c r="G347" s="67">
        <v>9</v>
      </c>
      <c r="H347" s="67" t="s">
        <v>55</v>
      </c>
      <c r="I347" s="67">
        <v>0</v>
      </c>
      <c r="J347" s="67">
        <v>0</v>
      </c>
      <c r="K347" s="67">
        <v>0</v>
      </c>
      <c r="L347" s="67">
        <v>1</v>
      </c>
      <c r="M347" s="67" t="s">
        <v>1343</v>
      </c>
      <c r="N347" s="67" t="s">
        <v>1343</v>
      </c>
      <c r="O347" s="74"/>
      <c r="P347" s="77">
        <v>44005</v>
      </c>
      <c r="R347" s="74">
        <v>65.099999999999994</v>
      </c>
      <c r="S347" s="67">
        <v>1.9</v>
      </c>
      <c r="T347" s="67">
        <v>2.15</v>
      </c>
      <c r="X347" s="72"/>
      <c r="Y347" s="72"/>
      <c r="AA347" s="67">
        <v>1</v>
      </c>
      <c r="AD347" s="67">
        <f t="shared" si="31"/>
        <v>65.099999999999994</v>
      </c>
      <c r="AE347" s="76">
        <v>3.3333333000000001</v>
      </c>
      <c r="AF347" s="74">
        <f t="shared" si="32"/>
        <v>200</v>
      </c>
      <c r="AG347" s="76">
        <f t="shared" si="33"/>
        <v>666.66665999999998</v>
      </c>
      <c r="AH347" s="70">
        <f t="shared" si="34"/>
        <v>10.240655299539171</v>
      </c>
      <c r="AI347" s="70">
        <f t="shared" si="35"/>
        <v>189.75934470046082</v>
      </c>
      <c r="AJ347" s="74">
        <v>3</v>
      </c>
      <c r="AK347" s="74">
        <v>104</v>
      </c>
      <c r="AL347" s="73">
        <v>44035</v>
      </c>
      <c r="AM347" s="67">
        <v>1</v>
      </c>
      <c r="AN347" s="20">
        <v>0.39828595194152799</v>
      </c>
      <c r="AO347" s="20">
        <v>1.0531493985100799</v>
      </c>
    </row>
    <row r="348" spans="1:41" x14ac:dyDescent="0.2">
      <c r="A348" s="67" t="s">
        <v>919</v>
      </c>
      <c r="B348" s="67">
        <v>272107847</v>
      </c>
      <c r="C348" s="67">
        <v>2018</v>
      </c>
      <c r="D348" s="67">
        <v>177</v>
      </c>
      <c r="E348" s="67" t="s">
        <v>23</v>
      </c>
      <c r="F348" s="67" t="s">
        <v>513</v>
      </c>
      <c r="G348" s="67">
        <v>9</v>
      </c>
      <c r="H348" s="67" t="s">
        <v>56</v>
      </c>
      <c r="I348" s="67">
        <v>0</v>
      </c>
      <c r="J348" s="67">
        <v>0</v>
      </c>
      <c r="K348" s="67">
        <v>0</v>
      </c>
      <c r="L348" s="67">
        <v>1</v>
      </c>
      <c r="M348" s="67" t="s">
        <v>1342</v>
      </c>
      <c r="N348" s="67" t="s">
        <v>1343</v>
      </c>
      <c r="O348" s="74"/>
      <c r="P348" s="77">
        <v>44005</v>
      </c>
      <c r="R348" s="74">
        <v>28</v>
      </c>
      <c r="S348" s="67">
        <v>1.82</v>
      </c>
      <c r="T348" s="67">
        <v>1.8</v>
      </c>
      <c r="X348" s="72"/>
      <c r="Y348" s="72"/>
      <c r="AA348" s="67">
        <v>1</v>
      </c>
      <c r="AD348" s="67">
        <f t="shared" si="31"/>
        <v>28</v>
      </c>
      <c r="AE348" s="76">
        <v>3.3333333000000001</v>
      </c>
      <c r="AF348" s="74">
        <f t="shared" si="32"/>
        <v>200</v>
      </c>
      <c r="AG348" s="76">
        <f t="shared" si="33"/>
        <v>666.66665999999998</v>
      </c>
      <c r="AH348" s="70">
        <f t="shared" si="34"/>
        <v>23.809523571428571</v>
      </c>
      <c r="AI348" s="70">
        <f t="shared" si="35"/>
        <v>176.19047642857143</v>
      </c>
      <c r="AJ348" s="74">
        <v>3</v>
      </c>
      <c r="AK348" s="74">
        <v>105</v>
      </c>
      <c r="AL348" s="73">
        <v>44035</v>
      </c>
      <c r="AN348" s="20">
        <v>0.27546477473660802</v>
      </c>
      <c r="AO348" s="20">
        <v>1.04953870621509</v>
      </c>
    </row>
    <row r="349" spans="1:41" x14ac:dyDescent="0.2">
      <c r="A349" s="67" t="s">
        <v>920</v>
      </c>
      <c r="B349" s="67">
        <v>272107848</v>
      </c>
      <c r="C349" s="67">
        <v>2018</v>
      </c>
      <c r="D349" s="67">
        <v>177</v>
      </c>
      <c r="E349" s="67" t="s">
        <v>23</v>
      </c>
      <c r="F349" s="67" t="s">
        <v>514</v>
      </c>
      <c r="G349" s="67">
        <v>9</v>
      </c>
      <c r="H349" s="67" t="s">
        <v>57</v>
      </c>
      <c r="I349" s="67">
        <v>0</v>
      </c>
      <c r="J349" s="67">
        <v>0</v>
      </c>
      <c r="K349" s="67">
        <v>0</v>
      </c>
      <c r="L349" s="67">
        <v>1</v>
      </c>
      <c r="M349" s="67" t="s">
        <v>1342</v>
      </c>
      <c r="N349" s="67" t="s">
        <v>1343</v>
      </c>
      <c r="O349" s="74"/>
      <c r="P349" s="77">
        <v>44005</v>
      </c>
      <c r="R349" s="74">
        <v>45.3</v>
      </c>
      <c r="S349" s="67">
        <v>1.89</v>
      </c>
      <c r="T349" s="67">
        <v>1.96</v>
      </c>
      <c r="X349" s="72"/>
      <c r="Y349" s="72"/>
      <c r="AA349" s="67">
        <v>1</v>
      </c>
      <c r="AD349" s="67">
        <f t="shared" si="31"/>
        <v>45.3</v>
      </c>
      <c r="AE349" s="76">
        <v>3.3333333000000001</v>
      </c>
      <c r="AF349" s="74">
        <f t="shared" si="32"/>
        <v>200</v>
      </c>
      <c r="AG349" s="76">
        <f t="shared" si="33"/>
        <v>666.66665999999998</v>
      </c>
      <c r="AH349" s="70">
        <f t="shared" si="34"/>
        <v>14.716703311258279</v>
      </c>
      <c r="AI349" s="70">
        <f t="shared" si="35"/>
        <v>185.28329668874173</v>
      </c>
      <c r="AJ349" s="74">
        <v>3</v>
      </c>
      <c r="AK349" s="74">
        <v>106</v>
      </c>
      <c r="AL349" s="73">
        <v>44035</v>
      </c>
      <c r="AN349" s="20">
        <v>0.36681557952079702</v>
      </c>
      <c r="AO349" s="20">
        <v>1.03711112160806</v>
      </c>
    </row>
    <row r="350" spans="1:41" x14ac:dyDescent="0.2">
      <c r="A350" s="67" t="s">
        <v>921</v>
      </c>
      <c r="B350" s="67">
        <v>272107849</v>
      </c>
      <c r="C350" s="67">
        <v>2018</v>
      </c>
      <c r="D350" s="67">
        <v>177</v>
      </c>
      <c r="E350" s="67" t="s">
        <v>23</v>
      </c>
      <c r="F350" s="67" t="s">
        <v>515</v>
      </c>
      <c r="G350" s="67">
        <v>9</v>
      </c>
      <c r="H350" s="67" t="s">
        <v>58</v>
      </c>
      <c r="I350" s="67">
        <v>0</v>
      </c>
      <c r="J350" s="67">
        <v>0</v>
      </c>
      <c r="K350" s="67">
        <v>0</v>
      </c>
      <c r="L350" s="67">
        <v>1</v>
      </c>
      <c r="M350" s="67" t="s">
        <v>1342</v>
      </c>
      <c r="N350" s="67" t="s">
        <v>1343</v>
      </c>
      <c r="O350" s="74"/>
      <c r="P350" s="77">
        <v>44005</v>
      </c>
      <c r="R350" s="74">
        <v>11</v>
      </c>
      <c r="S350" s="67">
        <v>1.69</v>
      </c>
      <c r="T350" s="67">
        <v>1.33</v>
      </c>
      <c r="X350" s="72"/>
      <c r="Y350" s="72"/>
      <c r="AA350" s="67">
        <v>1</v>
      </c>
      <c r="AD350" s="67">
        <f t="shared" si="31"/>
        <v>11</v>
      </c>
      <c r="AE350" s="76">
        <v>3.3333333000000001</v>
      </c>
      <c r="AF350" s="74">
        <f t="shared" si="32"/>
        <v>100</v>
      </c>
      <c r="AG350" s="76">
        <f t="shared" si="33"/>
        <v>333.33332999999999</v>
      </c>
      <c r="AH350" s="70">
        <f t="shared" si="34"/>
        <v>30.30303</v>
      </c>
      <c r="AI350" s="70">
        <f t="shared" si="35"/>
        <v>69.696969999999993</v>
      </c>
      <c r="AJ350" s="74">
        <v>3</v>
      </c>
      <c r="AK350" s="74">
        <v>107</v>
      </c>
      <c r="AL350" s="73">
        <v>44035</v>
      </c>
      <c r="AN350" s="20">
        <v>0.26377634003748102</v>
      </c>
      <c r="AO350" s="20">
        <v>1.0548688238330699</v>
      </c>
    </row>
    <row r="351" spans="1:41" x14ac:dyDescent="0.2">
      <c r="A351" s="67" t="s">
        <v>922</v>
      </c>
      <c r="B351" s="67">
        <v>272107850</v>
      </c>
      <c r="C351" s="67">
        <v>2018</v>
      </c>
      <c r="D351" s="67">
        <v>177</v>
      </c>
      <c r="E351" s="67" t="s">
        <v>23</v>
      </c>
      <c r="F351" s="67" t="s">
        <v>516</v>
      </c>
      <c r="G351" s="67">
        <v>9</v>
      </c>
      <c r="H351" s="67" t="s">
        <v>59</v>
      </c>
      <c r="I351" s="67">
        <v>0</v>
      </c>
      <c r="J351" s="67">
        <v>0</v>
      </c>
      <c r="K351" s="67">
        <v>0</v>
      </c>
      <c r="L351" s="67">
        <v>1</v>
      </c>
      <c r="M351" s="67" t="s">
        <v>1342</v>
      </c>
      <c r="N351" s="67" t="s">
        <v>1343</v>
      </c>
      <c r="O351" s="74"/>
      <c r="P351" s="77">
        <v>44005</v>
      </c>
      <c r="R351" s="74">
        <v>33.200000000000003</v>
      </c>
      <c r="S351" s="67">
        <v>1.77</v>
      </c>
      <c r="T351" s="67">
        <v>1.45</v>
      </c>
      <c r="X351" s="72"/>
      <c r="Y351" s="72"/>
      <c r="AA351" s="67">
        <v>1</v>
      </c>
      <c r="AD351" s="67">
        <f t="shared" si="31"/>
        <v>33.200000000000003</v>
      </c>
      <c r="AE351" s="76">
        <v>3.3333333000000001</v>
      </c>
      <c r="AF351" s="74">
        <f t="shared" si="32"/>
        <v>200</v>
      </c>
      <c r="AG351" s="76">
        <f t="shared" si="33"/>
        <v>666.66665999999998</v>
      </c>
      <c r="AH351" s="70">
        <f t="shared" si="34"/>
        <v>20.080321084337346</v>
      </c>
      <c r="AI351" s="70">
        <f t="shared" si="35"/>
        <v>179.91967891566264</v>
      </c>
      <c r="AJ351" s="74">
        <v>3</v>
      </c>
      <c r="AK351" s="74">
        <v>108</v>
      </c>
      <c r="AL351" s="73">
        <v>44035</v>
      </c>
      <c r="AN351" s="20">
        <v>0.35375115169608801</v>
      </c>
      <c r="AO351" s="20">
        <v>1.06590260370371</v>
      </c>
    </row>
    <row r="352" spans="1:41" x14ac:dyDescent="0.2">
      <c r="A352" s="67" t="s">
        <v>923</v>
      </c>
      <c r="B352" s="67">
        <v>272107851</v>
      </c>
      <c r="C352" s="67">
        <v>2018</v>
      </c>
      <c r="D352" s="67">
        <v>177</v>
      </c>
      <c r="E352" s="67" t="s">
        <v>23</v>
      </c>
      <c r="F352" s="67" t="s">
        <v>517</v>
      </c>
      <c r="G352" s="67">
        <v>9</v>
      </c>
      <c r="H352" s="67" t="s">
        <v>60</v>
      </c>
      <c r="I352" s="67">
        <v>0</v>
      </c>
      <c r="J352" s="67">
        <v>0</v>
      </c>
      <c r="K352" s="67">
        <v>0</v>
      </c>
      <c r="L352" s="67">
        <v>1</v>
      </c>
      <c r="M352" s="67" t="s">
        <v>1342</v>
      </c>
      <c r="N352" s="67" t="s">
        <v>1343</v>
      </c>
      <c r="O352" s="74"/>
      <c r="P352" s="77">
        <v>44005</v>
      </c>
      <c r="R352" s="74">
        <v>28.8</v>
      </c>
      <c r="S352" s="67">
        <v>1.95</v>
      </c>
      <c r="T352" s="67">
        <v>1.6</v>
      </c>
      <c r="X352" s="72"/>
      <c r="Y352" s="72"/>
      <c r="AA352" s="67">
        <v>1</v>
      </c>
      <c r="AD352" s="67">
        <f t="shared" si="31"/>
        <v>28.8</v>
      </c>
      <c r="AE352" s="76">
        <v>3.3333333000000001</v>
      </c>
      <c r="AF352" s="74">
        <f t="shared" si="32"/>
        <v>200</v>
      </c>
      <c r="AG352" s="76">
        <f t="shared" si="33"/>
        <v>666.66665999999998</v>
      </c>
      <c r="AH352" s="70">
        <f t="shared" si="34"/>
        <v>23.148147916666666</v>
      </c>
      <c r="AI352" s="70">
        <f t="shared" si="35"/>
        <v>176.85185208333334</v>
      </c>
      <c r="AJ352" s="74">
        <v>3</v>
      </c>
      <c r="AK352" s="74">
        <v>109</v>
      </c>
      <c r="AL352" s="73">
        <v>44035</v>
      </c>
      <c r="AN352" s="20">
        <v>0.19854799812940499</v>
      </c>
      <c r="AO352" s="20">
        <v>1.1489940042836799</v>
      </c>
    </row>
    <row r="353" spans="1:41" x14ac:dyDescent="0.2">
      <c r="A353" s="67" t="s">
        <v>924</v>
      </c>
      <c r="B353" s="67">
        <v>272107852</v>
      </c>
      <c r="C353" s="67">
        <v>2018</v>
      </c>
      <c r="D353" s="67">
        <v>177</v>
      </c>
      <c r="E353" s="67" t="s">
        <v>23</v>
      </c>
      <c r="F353" s="67" t="s">
        <v>518</v>
      </c>
      <c r="G353" s="67">
        <v>9</v>
      </c>
      <c r="H353" s="67" t="s">
        <v>61</v>
      </c>
      <c r="I353" s="67">
        <v>0</v>
      </c>
      <c r="J353" s="67">
        <v>0</v>
      </c>
      <c r="K353" s="67">
        <v>0</v>
      </c>
      <c r="L353" s="67">
        <v>1</v>
      </c>
      <c r="M353" s="67" t="s">
        <v>1343</v>
      </c>
      <c r="N353" s="67" t="s">
        <v>1343</v>
      </c>
      <c r="O353" s="74"/>
      <c r="P353" s="77">
        <v>44005</v>
      </c>
      <c r="R353" s="74">
        <v>39.299999999999997</v>
      </c>
      <c r="S353" s="67">
        <v>1.75</v>
      </c>
      <c r="T353" s="67">
        <v>1.39</v>
      </c>
      <c r="X353" s="72"/>
      <c r="Y353" s="72"/>
      <c r="AA353" s="67">
        <v>1</v>
      </c>
      <c r="AD353" s="67">
        <f t="shared" si="31"/>
        <v>39.299999999999997</v>
      </c>
      <c r="AE353" s="76">
        <v>3.3333333000000001</v>
      </c>
      <c r="AF353" s="74">
        <f t="shared" si="32"/>
        <v>200</v>
      </c>
      <c r="AG353" s="76">
        <f t="shared" si="33"/>
        <v>666.66665999999998</v>
      </c>
      <c r="AH353" s="70">
        <f t="shared" si="34"/>
        <v>16.963528244274809</v>
      </c>
      <c r="AI353" s="70">
        <f t="shared" si="35"/>
        <v>183.03647175572519</v>
      </c>
      <c r="AJ353" s="74">
        <v>3</v>
      </c>
      <c r="AK353" s="74">
        <v>110</v>
      </c>
      <c r="AL353" s="73">
        <v>44035</v>
      </c>
      <c r="AN353" s="20">
        <v>0.27041026243523197</v>
      </c>
      <c r="AO353" s="20">
        <v>1.08673396876164</v>
      </c>
    </row>
    <row r="354" spans="1:41" x14ac:dyDescent="0.2">
      <c r="A354" s="67" t="s">
        <v>925</v>
      </c>
      <c r="B354" s="67">
        <v>272106975</v>
      </c>
      <c r="C354" s="67">
        <v>2018</v>
      </c>
      <c r="D354" s="67">
        <v>184</v>
      </c>
      <c r="E354" s="67" t="s">
        <v>23</v>
      </c>
      <c r="F354" s="67" t="s">
        <v>519</v>
      </c>
      <c r="G354" s="67">
        <v>9</v>
      </c>
      <c r="H354" s="67" t="s">
        <v>62</v>
      </c>
      <c r="I354" s="67">
        <v>0</v>
      </c>
      <c r="J354" s="67">
        <v>0</v>
      </c>
      <c r="K354" s="67">
        <v>0</v>
      </c>
      <c r="L354" s="67">
        <v>1</v>
      </c>
      <c r="M354" s="67" t="s">
        <v>1342</v>
      </c>
      <c r="N354" s="67" t="s">
        <v>1343</v>
      </c>
      <c r="O354" s="74"/>
      <c r="P354" s="77">
        <v>44005</v>
      </c>
      <c r="R354" s="74">
        <v>20</v>
      </c>
      <c r="S354" s="67">
        <v>1.65</v>
      </c>
      <c r="T354" s="67">
        <v>1.17</v>
      </c>
      <c r="W354" s="69">
        <v>44013</v>
      </c>
      <c r="X354" s="72">
        <v>15.2</v>
      </c>
      <c r="Y354" s="72">
        <v>1.87</v>
      </c>
      <c r="Z354" s="72">
        <v>1.33</v>
      </c>
      <c r="AA354" s="67">
        <v>2</v>
      </c>
      <c r="AB354" s="67" t="b">
        <f>R354&gt;X354</f>
        <v>1</v>
      </c>
      <c r="AC354" s="67" t="b">
        <f>T354&gt;Z354</f>
        <v>0</v>
      </c>
      <c r="AD354" s="67">
        <f t="shared" si="31"/>
        <v>15.2</v>
      </c>
      <c r="AE354" s="76">
        <v>3.3333333000000001</v>
      </c>
      <c r="AF354" s="74">
        <f t="shared" si="32"/>
        <v>100</v>
      </c>
      <c r="AG354" s="76">
        <f t="shared" si="33"/>
        <v>333.33332999999999</v>
      </c>
      <c r="AH354" s="70">
        <f t="shared" si="34"/>
        <v>21.929824342105263</v>
      </c>
      <c r="AI354" s="70">
        <f t="shared" si="35"/>
        <v>78.070175657894737</v>
      </c>
      <c r="AJ354" s="74">
        <v>3</v>
      </c>
      <c r="AK354" s="74">
        <v>111</v>
      </c>
      <c r="AL354" s="73">
        <v>44035</v>
      </c>
      <c r="AN354" s="20">
        <v>0.396667636462466</v>
      </c>
      <c r="AO354" s="20">
        <v>1.0862861484828801</v>
      </c>
    </row>
    <row r="355" spans="1:41" x14ac:dyDescent="0.2">
      <c r="A355" s="67" t="s">
        <v>926</v>
      </c>
      <c r="B355" s="67">
        <v>272106976</v>
      </c>
      <c r="C355" s="67">
        <v>2018</v>
      </c>
      <c r="D355" s="67">
        <v>184</v>
      </c>
      <c r="E355" s="67" t="s">
        <v>23</v>
      </c>
      <c r="F355" s="67" t="s">
        <v>520</v>
      </c>
      <c r="G355" s="67">
        <v>9</v>
      </c>
      <c r="H355" s="67" t="s">
        <v>63</v>
      </c>
      <c r="I355" s="67">
        <v>0</v>
      </c>
      <c r="J355" s="67">
        <v>0</v>
      </c>
      <c r="K355" s="67">
        <v>0</v>
      </c>
      <c r="L355" s="67">
        <v>1</v>
      </c>
      <c r="M355" s="67" t="s">
        <v>1342</v>
      </c>
      <c r="N355" s="67" t="s">
        <v>1343</v>
      </c>
      <c r="O355" s="74"/>
      <c r="P355" s="77">
        <v>44005</v>
      </c>
      <c r="R355" s="74">
        <v>42.3</v>
      </c>
      <c r="S355" s="67">
        <v>1.85</v>
      </c>
      <c r="T355" s="67">
        <v>1.28</v>
      </c>
      <c r="X355" s="72"/>
      <c r="Y355" s="72"/>
      <c r="AA355" s="67">
        <v>1</v>
      </c>
      <c r="AD355" s="67">
        <f t="shared" si="31"/>
        <v>42.3</v>
      </c>
      <c r="AE355" s="76">
        <v>3.3333333000000001</v>
      </c>
      <c r="AF355" s="74">
        <f t="shared" si="32"/>
        <v>200</v>
      </c>
      <c r="AG355" s="76">
        <f t="shared" si="33"/>
        <v>666.66665999999998</v>
      </c>
      <c r="AH355" s="70">
        <f t="shared" si="34"/>
        <v>15.760441134751774</v>
      </c>
      <c r="AI355" s="70">
        <f t="shared" si="35"/>
        <v>184.23955886524823</v>
      </c>
      <c r="AJ355" s="74">
        <v>3</v>
      </c>
      <c r="AK355" s="74">
        <v>112</v>
      </c>
      <c r="AL355" s="73">
        <v>44035</v>
      </c>
      <c r="AN355" s="20">
        <v>0.47944700071215901</v>
      </c>
      <c r="AO355" s="20">
        <v>1.1060484488673901</v>
      </c>
    </row>
    <row r="356" spans="1:41" x14ac:dyDescent="0.2">
      <c r="A356" s="67" t="s">
        <v>927</v>
      </c>
      <c r="B356" s="67">
        <v>272106977</v>
      </c>
      <c r="C356" s="67">
        <v>2018</v>
      </c>
      <c r="D356" s="67">
        <v>184</v>
      </c>
      <c r="E356" s="67" t="s">
        <v>23</v>
      </c>
      <c r="F356" s="67" t="s">
        <v>521</v>
      </c>
      <c r="G356" s="67">
        <v>9</v>
      </c>
      <c r="H356" s="67" t="s">
        <v>64</v>
      </c>
      <c r="I356" s="67">
        <v>0</v>
      </c>
      <c r="J356" s="67">
        <v>0</v>
      </c>
      <c r="K356" s="67">
        <v>0</v>
      </c>
      <c r="L356" s="67">
        <v>1</v>
      </c>
      <c r="M356" s="67" t="s">
        <v>1342</v>
      </c>
      <c r="N356" s="67" t="s">
        <v>1343</v>
      </c>
      <c r="O356" s="74"/>
      <c r="P356" s="77">
        <v>44005</v>
      </c>
      <c r="R356" s="74">
        <v>23</v>
      </c>
      <c r="S356" s="67">
        <v>1.89</v>
      </c>
      <c r="T356" s="67">
        <v>1.68</v>
      </c>
      <c r="X356" s="72"/>
      <c r="Y356" s="72"/>
      <c r="AA356" s="67">
        <v>1</v>
      </c>
      <c r="AD356" s="67">
        <f t="shared" si="31"/>
        <v>23</v>
      </c>
      <c r="AE356" s="76">
        <v>3.3333333000000001</v>
      </c>
      <c r="AF356" s="74">
        <f t="shared" si="32"/>
        <v>100</v>
      </c>
      <c r="AG356" s="76">
        <f t="shared" si="33"/>
        <v>333.33332999999999</v>
      </c>
      <c r="AH356" s="70">
        <f t="shared" si="34"/>
        <v>14.49275347826087</v>
      </c>
      <c r="AI356" s="70">
        <f t="shared" si="35"/>
        <v>85.507246521739134</v>
      </c>
      <c r="AJ356" s="74">
        <v>3</v>
      </c>
      <c r="AK356" s="74">
        <v>113</v>
      </c>
      <c r="AL356" s="73">
        <v>44035</v>
      </c>
      <c r="AN356" s="20">
        <v>0.32640835019681502</v>
      </c>
      <c r="AO356" s="20">
        <v>1.07816299197837</v>
      </c>
    </row>
    <row r="357" spans="1:41" x14ac:dyDescent="0.2">
      <c r="A357" s="67" t="s">
        <v>928</v>
      </c>
      <c r="B357" s="67">
        <v>272106978</v>
      </c>
      <c r="C357" s="67">
        <v>2018</v>
      </c>
      <c r="D357" s="67">
        <v>184</v>
      </c>
      <c r="E357" s="67" t="s">
        <v>23</v>
      </c>
      <c r="F357" s="67" t="s">
        <v>522</v>
      </c>
      <c r="G357" s="67">
        <v>9</v>
      </c>
      <c r="H357" s="67" t="s">
        <v>65</v>
      </c>
      <c r="I357" s="67">
        <v>0</v>
      </c>
      <c r="J357" s="67">
        <v>0</v>
      </c>
      <c r="K357" s="67">
        <v>0</v>
      </c>
      <c r="L357" s="67">
        <v>1</v>
      </c>
      <c r="M357" s="67" t="s">
        <v>1342</v>
      </c>
      <c r="N357" s="67" t="s">
        <v>1343</v>
      </c>
      <c r="O357" s="74"/>
      <c r="P357" s="77">
        <v>44005</v>
      </c>
      <c r="R357" s="74">
        <v>36.799999999999997</v>
      </c>
      <c r="S357" s="67">
        <v>1.74</v>
      </c>
      <c r="T357" s="67">
        <v>1.2</v>
      </c>
      <c r="X357" s="72"/>
      <c r="Y357" s="72"/>
      <c r="AA357" s="67">
        <v>1</v>
      </c>
      <c r="AD357" s="67">
        <f t="shared" si="31"/>
        <v>36.799999999999997</v>
      </c>
      <c r="AE357" s="76">
        <v>3.3333333000000001</v>
      </c>
      <c r="AF357" s="74">
        <f t="shared" si="32"/>
        <v>200</v>
      </c>
      <c r="AG357" s="76">
        <f t="shared" si="33"/>
        <v>666.66665999999998</v>
      </c>
      <c r="AH357" s="70">
        <f t="shared" si="34"/>
        <v>18.115941847826086</v>
      </c>
      <c r="AI357" s="70">
        <f t="shared" si="35"/>
        <v>181.88405815217391</v>
      </c>
      <c r="AJ357" s="74">
        <v>3</v>
      </c>
      <c r="AK357" s="74">
        <v>114</v>
      </c>
      <c r="AL357" s="73">
        <v>44035</v>
      </c>
      <c r="AN357" s="20">
        <v>0.48172340316964801</v>
      </c>
      <c r="AO357" s="20">
        <v>1.0815531714675</v>
      </c>
    </row>
    <row r="358" spans="1:41" x14ac:dyDescent="0.2">
      <c r="A358" s="67" t="s">
        <v>929</v>
      </c>
      <c r="B358" s="67">
        <v>272106979</v>
      </c>
      <c r="C358" s="67">
        <v>2018</v>
      </c>
      <c r="D358" s="67">
        <v>184</v>
      </c>
      <c r="E358" s="67" t="s">
        <v>23</v>
      </c>
      <c r="F358" s="67" t="s">
        <v>523</v>
      </c>
      <c r="G358" s="67">
        <v>10</v>
      </c>
      <c r="H358" s="67" t="s">
        <v>26</v>
      </c>
      <c r="I358" s="67">
        <v>0</v>
      </c>
      <c r="J358" s="67">
        <v>0</v>
      </c>
      <c r="K358" s="67">
        <v>0</v>
      </c>
      <c r="L358" s="67">
        <v>1</v>
      </c>
      <c r="M358" s="67" t="s">
        <v>1342</v>
      </c>
      <c r="N358" s="67" t="s">
        <v>1343</v>
      </c>
      <c r="O358" s="74"/>
      <c r="P358" s="77">
        <v>44005</v>
      </c>
      <c r="R358" s="74">
        <v>9.8000000000000007</v>
      </c>
      <c r="S358" s="67">
        <v>1.75</v>
      </c>
      <c r="T358" s="67">
        <v>0.76</v>
      </c>
      <c r="W358" s="69">
        <v>44013</v>
      </c>
      <c r="X358" s="72">
        <v>16.5</v>
      </c>
      <c r="Y358" s="72">
        <v>1.95</v>
      </c>
      <c r="Z358" s="72">
        <v>1.35</v>
      </c>
      <c r="AA358" s="67">
        <v>2</v>
      </c>
      <c r="AB358" s="67" t="b">
        <f>R358&gt;X358</f>
        <v>0</v>
      </c>
      <c r="AC358" s="67" t="b">
        <f>T358&gt;Z358</f>
        <v>0</v>
      </c>
      <c r="AD358" s="67">
        <f t="shared" si="31"/>
        <v>16.5</v>
      </c>
      <c r="AE358" s="76">
        <v>3.3333333000000001</v>
      </c>
      <c r="AF358" s="74">
        <f t="shared" si="32"/>
        <v>100</v>
      </c>
      <c r="AG358" s="76">
        <f t="shared" si="33"/>
        <v>333.33332999999999</v>
      </c>
      <c r="AH358" s="70">
        <f t="shared" si="34"/>
        <v>20.202020000000001</v>
      </c>
      <c r="AI358" s="70">
        <f t="shared" si="35"/>
        <v>79.797979999999995</v>
      </c>
      <c r="AJ358" s="74">
        <v>3</v>
      </c>
      <c r="AK358" s="74">
        <v>115</v>
      </c>
      <c r="AL358" s="73">
        <v>44035</v>
      </c>
      <c r="AN358" s="20">
        <v>0.48895797542460001</v>
      </c>
      <c r="AO358" s="20">
        <v>1.0582164478946301</v>
      </c>
    </row>
    <row r="359" spans="1:41" x14ac:dyDescent="0.2">
      <c r="A359" s="67" t="s">
        <v>930</v>
      </c>
      <c r="B359" s="67">
        <v>272107853</v>
      </c>
      <c r="C359" s="67">
        <v>2018</v>
      </c>
      <c r="D359" s="67">
        <v>185</v>
      </c>
      <c r="E359" s="67" t="s">
        <v>23</v>
      </c>
      <c r="F359" s="67" t="s">
        <v>524</v>
      </c>
      <c r="G359" s="67">
        <v>10</v>
      </c>
      <c r="H359" s="67" t="s">
        <v>66</v>
      </c>
      <c r="I359" s="67">
        <v>0</v>
      </c>
      <c r="J359" s="67">
        <v>0</v>
      </c>
      <c r="K359" s="67">
        <v>0</v>
      </c>
      <c r="L359" s="67">
        <v>1</v>
      </c>
      <c r="M359" s="67" t="s">
        <v>1342</v>
      </c>
      <c r="N359" s="67" t="s">
        <v>1343</v>
      </c>
      <c r="O359" s="74"/>
      <c r="P359" s="77">
        <v>44005</v>
      </c>
      <c r="R359" s="74">
        <v>28</v>
      </c>
      <c r="S359" s="67">
        <v>1.96</v>
      </c>
      <c r="T359" s="67">
        <v>1.69</v>
      </c>
      <c r="X359" s="72"/>
      <c r="Y359" s="72"/>
      <c r="AA359" s="67">
        <v>1</v>
      </c>
      <c r="AD359" s="67">
        <f t="shared" si="31"/>
        <v>28</v>
      </c>
      <c r="AE359" s="76">
        <v>3.3333333000000001</v>
      </c>
      <c r="AF359" s="74">
        <f t="shared" si="32"/>
        <v>200</v>
      </c>
      <c r="AG359" s="76">
        <f t="shared" si="33"/>
        <v>666.66665999999998</v>
      </c>
      <c r="AH359" s="70">
        <f t="shared" si="34"/>
        <v>23.809523571428571</v>
      </c>
      <c r="AI359" s="70">
        <f t="shared" si="35"/>
        <v>176.19047642857143</v>
      </c>
      <c r="AJ359" s="74">
        <v>3</v>
      </c>
      <c r="AK359" s="74">
        <v>116</v>
      </c>
      <c r="AL359" s="73">
        <v>44035</v>
      </c>
      <c r="AN359" s="20">
        <v>0.24100438480032901</v>
      </c>
      <c r="AO359" s="20">
        <v>1.1034401247830701</v>
      </c>
    </row>
    <row r="360" spans="1:41" x14ac:dyDescent="0.2">
      <c r="A360" s="67" t="s">
        <v>931</v>
      </c>
      <c r="B360" s="67">
        <v>272107854</v>
      </c>
      <c r="C360" s="67">
        <v>2018</v>
      </c>
      <c r="D360" s="67">
        <v>185</v>
      </c>
      <c r="E360" s="67" t="s">
        <v>23</v>
      </c>
      <c r="F360" s="67" t="s">
        <v>525</v>
      </c>
      <c r="G360" s="67">
        <v>10</v>
      </c>
      <c r="H360" s="67" t="s">
        <v>67</v>
      </c>
      <c r="I360" s="67">
        <v>0</v>
      </c>
      <c r="J360" s="67">
        <v>0</v>
      </c>
      <c r="K360" s="67">
        <v>0</v>
      </c>
      <c r="L360" s="67">
        <v>1</v>
      </c>
      <c r="M360" s="67" t="s">
        <v>1342</v>
      </c>
      <c r="N360" s="67" t="s">
        <v>1343</v>
      </c>
      <c r="O360" s="74"/>
      <c r="P360" s="77">
        <v>44005</v>
      </c>
      <c r="R360" s="74">
        <v>10.4</v>
      </c>
      <c r="S360" s="67">
        <v>2.15</v>
      </c>
      <c r="T360" s="67">
        <v>1.25</v>
      </c>
      <c r="W360" s="69">
        <v>44013</v>
      </c>
      <c r="X360" s="72">
        <v>14.8</v>
      </c>
      <c r="Y360" s="72">
        <v>1.83</v>
      </c>
      <c r="Z360" s="72">
        <v>1.35</v>
      </c>
      <c r="AA360" s="67">
        <v>2</v>
      </c>
      <c r="AB360" s="67" t="b">
        <f>R360&gt;X360</f>
        <v>0</v>
      </c>
      <c r="AC360" s="67" t="b">
        <f>T360&gt;Z360</f>
        <v>0</v>
      </c>
      <c r="AD360" s="67">
        <f t="shared" si="31"/>
        <v>14.8</v>
      </c>
      <c r="AE360" s="76">
        <v>3.3333333000000001</v>
      </c>
      <c r="AF360" s="74">
        <f t="shared" si="32"/>
        <v>100</v>
      </c>
      <c r="AG360" s="76">
        <f t="shared" si="33"/>
        <v>333.33332999999999</v>
      </c>
      <c r="AH360" s="70">
        <f t="shared" si="34"/>
        <v>22.522522297297296</v>
      </c>
      <c r="AI360" s="70">
        <f t="shared" si="35"/>
        <v>77.4774777027027</v>
      </c>
      <c r="AJ360" s="74">
        <v>3</v>
      </c>
      <c r="AK360" s="74">
        <v>117</v>
      </c>
      <c r="AL360" s="73">
        <v>44035</v>
      </c>
      <c r="AN360" s="20">
        <v>0.30743657407129299</v>
      </c>
      <c r="AO360" s="20">
        <v>1.13849573614619</v>
      </c>
    </row>
    <row r="361" spans="1:41" x14ac:dyDescent="0.2">
      <c r="A361" s="67" t="s">
        <v>932</v>
      </c>
      <c r="B361" s="67">
        <v>272107855</v>
      </c>
      <c r="C361" s="67">
        <v>2018</v>
      </c>
      <c r="D361" s="67">
        <v>185</v>
      </c>
      <c r="E361" s="67" t="s">
        <v>23</v>
      </c>
      <c r="F361" s="67" t="s">
        <v>526</v>
      </c>
      <c r="G361" s="67">
        <v>10</v>
      </c>
      <c r="H361" s="67" t="s">
        <v>27</v>
      </c>
      <c r="I361" s="67">
        <v>0</v>
      </c>
      <c r="J361" s="67">
        <v>0</v>
      </c>
      <c r="K361" s="67">
        <v>0</v>
      </c>
      <c r="L361" s="67">
        <v>1</v>
      </c>
      <c r="M361" s="67" t="s">
        <v>1342</v>
      </c>
      <c r="N361" s="67" t="s">
        <v>1343</v>
      </c>
      <c r="O361" s="74"/>
      <c r="P361" s="77">
        <v>44005</v>
      </c>
      <c r="R361" s="74">
        <v>19</v>
      </c>
      <c r="S361" s="67">
        <v>1.82</v>
      </c>
      <c r="T361" s="67">
        <v>1.57</v>
      </c>
      <c r="X361" s="72"/>
      <c r="Y361" s="72"/>
      <c r="AA361" s="67">
        <v>1</v>
      </c>
      <c r="AD361" s="67">
        <f t="shared" si="31"/>
        <v>19</v>
      </c>
      <c r="AE361" s="76">
        <v>3.3333333000000001</v>
      </c>
      <c r="AF361" s="74">
        <f t="shared" si="32"/>
        <v>100</v>
      </c>
      <c r="AG361" s="76">
        <f t="shared" si="33"/>
        <v>333.33332999999999</v>
      </c>
      <c r="AH361" s="70">
        <f t="shared" si="34"/>
        <v>17.543859473684211</v>
      </c>
      <c r="AI361" s="70">
        <f t="shared" si="35"/>
        <v>82.456140526315792</v>
      </c>
      <c r="AJ361" s="74">
        <v>3</v>
      </c>
      <c r="AK361" s="74">
        <v>118</v>
      </c>
      <c r="AL361" s="73">
        <v>44035</v>
      </c>
      <c r="AN361" s="20">
        <v>0.31989995619210598</v>
      </c>
      <c r="AO361" s="20">
        <v>1.04172222015317</v>
      </c>
    </row>
    <row r="362" spans="1:41" x14ac:dyDescent="0.2">
      <c r="A362" s="67" t="s">
        <v>933</v>
      </c>
      <c r="B362" s="67">
        <v>272107856</v>
      </c>
      <c r="C362" s="67">
        <v>2018</v>
      </c>
      <c r="D362" s="67">
        <v>185</v>
      </c>
      <c r="E362" s="67" t="s">
        <v>23</v>
      </c>
      <c r="F362" s="67" t="s">
        <v>527</v>
      </c>
      <c r="G362" s="67">
        <v>10</v>
      </c>
      <c r="H362" s="67" t="s">
        <v>68</v>
      </c>
      <c r="I362" s="67">
        <v>0</v>
      </c>
      <c r="J362" s="67">
        <v>0</v>
      </c>
      <c r="K362" s="67">
        <v>0</v>
      </c>
      <c r="L362" s="67">
        <v>1</v>
      </c>
      <c r="M362" s="67" t="s">
        <v>1342</v>
      </c>
      <c r="N362" s="67" t="s">
        <v>1343</v>
      </c>
      <c r="O362" s="74"/>
      <c r="P362" s="77">
        <v>44005</v>
      </c>
      <c r="R362" s="74">
        <v>11.5</v>
      </c>
      <c r="S362" s="67">
        <v>1.6</v>
      </c>
      <c r="T362" s="67">
        <v>1.0900000000000001</v>
      </c>
      <c r="W362" s="69">
        <v>44013</v>
      </c>
      <c r="X362" s="72">
        <v>22.4</v>
      </c>
      <c r="Y362" s="72">
        <v>1.97</v>
      </c>
      <c r="Z362" s="72">
        <v>1.69</v>
      </c>
      <c r="AA362" s="67">
        <v>2</v>
      </c>
      <c r="AB362" s="67" t="b">
        <f>R362&gt;X362</f>
        <v>0</v>
      </c>
      <c r="AC362" s="67" t="b">
        <f>T362&gt;Z362</f>
        <v>0</v>
      </c>
      <c r="AD362" s="67">
        <f t="shared" si="31"/>
        <v>22.4</v>
      </c>
      <c r="AE362" s="76">
        <v>3.3333333000000001</v>
      </c>
      <c r="AF362" s="74">
        <f t="shared" si="32"/>
        <v>100</v>
      </c>
      <c r="AG362" s="76">
        <f t="shared" si="33"/>
        <v>333.33332999999999</v>
      </c>
      <c r="AH362" s="70">
        <f t="shared" si="34"/>
        <v>14.880952232142858</v>
      </c>
      <c r="AI362" s="70">
        <f t="shared" si="35"/>
        <v>85.11904776785714</v>
      </c>
      <c r="AJ362" s="74">
        <v>3</v>
      </c>
      <c r="AK362" s="74">
        <v>119</v>
      </c>
      <c r="AL362" s="73">
        <v>44035</v>
      </c>
      <c r="AN362" s="20">
        <v>0.25919253627611</v>
      </c>
      <c r="AO362" s="20">
        <v>1.0668783150377601</v>
      </c>
    </row>
    <row r="363" spans="1:41" x14ac:dyDescent="0.2">
      <c r="A363" s="67" t="s">
        <v>934</v>
      </c>
      <c r="B363" s="67">
        <v>272107857</v>
      </c>
      <c r="C363" s="67">
        <v>2018</v>
      </c>
      <c r="D363" s="67">
        <v>185</v>
      </c>
      <c r="E363" s="67" t="s">
        <v>23</v>
      </c>
      <c r="F363" s="67" t="s">
        <v>528</v>
      </c>
      <c r="G363" s="67">
        <v>10</v>
      </c>
      <c r="H363" s="67" t="s">
        <v>69</v>
      </c>
      <c r="I363" s="67">
        <v>0</v>
      </c>
      <c r="J363" s="67">
        <v>0</v>
      </c>
      <c r="K363" s="67">
        <v>0</v>
      </c>
      <c r="L363" s="67">
        <v>1</v>
      </c>
      <c r="M363" s="67" t="s">
        <v>1342</v>
      </c>
      <c r="N363" s="67" t="s">
        <v>1343</v>
      </c>
      <c r="O363" s="74"/>
      <c r="P363" s="77">
        <v>44005</v>
      </c>
      <c r="R363" s="74">
        <v>19</v>
      </c>
      <c r="S363" s="67">
        <v>2.13</v>
      </c>
      <c r="T363" s="67">
        <v>1.43</v>
      </c>
      <c r="X363" s="72"/>
      <c r="Y363" s="72"/>
      <c r="AA363" s="67">
        <v>1</v>
      </c>
      <c r="AD363" s="67">
        <f t="shared" si="31"/>
        <v>19</v>
      </c>
      <c r="AE363" s="76">
        <v>3.3333333000000001</v>
      </c>
      <c r="AF363" s="74">
        <f t="shared" si="32"/>
        <v>100</v>
      </c>
      <c r="AG363" s="76">
        <f t="shared" si="33"/>
        <v>333.33332999999999</v>
      </c>
      <c r="AH363" s="70">
        <f t="shared" si="34"/>
        <v>17.543859473684211</v>
      </c>
      <c r="AI363" s="70">
        <f t="shared" si="35"/>
        <v>82.456140526315792</v>
      </c>
      <c r="AJ363" s="74">
        <v>3</v>
      </c>
      <c r="AK363" s="74">
        <v>120</v>
      </c>
      <c r="AL363" s="73">
        <v>44035</v>
      </c>
      <c r="AN363" s="20">
        <v>0.23131256964281499</v>
      </c>
      <c r="AO363" s="20">
        <v>1.1452830213531799</v>
      </c>
    </row>
    <row r="364" spans="1:41" x14ac:dyDescent="0.2">
      <c r="A364" s="67" t="s">
        <v>935</v>
      </c>
      <c r="B364" s="67">
        <v>272106980</v>
      </c>
      <c r="C364" s="67">
        <v>2018</v>
      </c>
      <c r="D364" s="67">
        <v>186</v>
      </c>
      <c r="E364" s="67" t="s">
        <v>23</v>
      </c>
      <c r="F364" s="67" t="s">
        <v>529</v>
      </c>
      <c r="G364" s="67">
        <v>10</v>
      </c>
      <c r="H364" s="67" t="s">
        <v>28</v>
      </c>
      <c r="I364" s="67">
        <v>0</v>
      </c>
      <c r="J364" s="67">
        <v>0</v>
      </c>
      <c r="K364" s="67">
        <v>0</v>
      </c>
      <c r="L364" s="67">
        <v>1</v>
      </c>
      <c r="M364" s="67" t="s">
        <v>1343</v>
      </c>
      <c r="N364" s="67" t="s">
        <v>1343</v>
      </c>
      <c r="O364" s="74"/>
      <c r="P364" s="77">
        <v>44005</v>
      </c>
      <c r="R364" s="74">
        <v>57.1</v>
      </c>
      <c r="S364" s="67">
        <v>1.97</v>
      </c>
      <c r="T364" s="67">
        <v>1.83</v>
      </c>
      <c r="X364" s="72"/>
      <c r="Y364" s="72"/>
      <c r="AA364" s="67">
        <v>1</v>
      </c>
      <c r="AD364" s="67">
        <f t="shared" si="31"/>
        <v>57.1</v>
      </c>
      <c r="AE364" s="76">
        <v>3.3333333000000001</v>
      </c>
      <c r="AF364" s="74">
        <f t="shared" si="32"/>
        <v>200</v>
      </c>
      <c r="AG364" s="76">
        <f t="shared" si="33"/>
        <v>666.66665999999998</v>
      </c>
      <c r="AH364" s="70">
        <f t="shared" si="34"/>
        <v>11.675423117338003</v>
      </c>
      <c r="AI364" s="70">
        <f t="shared" si="35"/>
        <v>188.324576882662</v>
      </c>
      <c r="AJ364" s="67">
        <v>4</v>
      </c>
      <c r="AK364" s="74">
        <v>1</v>
      </c>
      <c r="AL364" s="73">
        <v>44040</v>
      </c>
      <c r="AM364" s="67">
        <v>1</v>
      </c>
      <c r="AN364" s="20">
        <v>0.35259109165385599</v>
      </c>
      <c r="AO364" s="20">
        <v>1.0437897023473801</v>
      </c>
    </row>
    <row r="365" spans="1:41" x14ac:dyDescent="0.2">
      <c r="A365" s="67" t="s">
        <v>936</v>
      </c>
      <c r="B365" s="67">
        <v>272106981</v>
      </c>
      <c r="C365" s="67">
        <v>2018</v>
      </c>
      <c r="D365" s="67">
        <v>186</v>
      </c>
      <c r="E365" s="67" t="s">
        <v>23</v>
      </c>
      <c r="F365" s="67" t="s">
        <v>530</v>
      </c>
      <c r="G365" s="67">
        <v>10</v>
      </c>
      <c r="H365" s="67" t="s">
        <v>70</v>
      </c>
      <c r="I365" s="67">
        <v>0</v>
      </c>
      <c r="J365" s="67">
        <v>0</v>
      </c>
      <c r="K365" s="67">
        <v>0</v>
      </c>
      <c r="L365" s="67">
        <v>1</v>
      </c>
      <c r="M365" s="67" t="s">
        <v>1342</v>
      </c>
      <c r="N365" s="67" t="s">
        <v>1343</v>
      </c>
      <c r="O365" s="74"/>
      <c r="P365" s="77">
        <v>44005</v>
      </c>
      <c r="R365" s="74">
        <v>94.6</v>
      </c>
      <c r="S365" s="67">
        <v>1.97</v>
      </c>
      <c r="T365" s="67">
        <v>1.98</v>
      </c>
      <c r="X365" s="72"/>
      <c r="Y365" s="72"/>
      <c r="AA365" s="67">
        <v>1</v>
      </c>
      <c r="AD365" s="67">
        <f t="shared" si="31"/>
        <v>94.6</v>
      </c>
      <c r="AE365" s="76">
        <v>3.3333333000000001</v>
      </c>
      <c r="AF365" s="74">
        <f t="shared" si="32"/>
        <v>500</v>
      </c>
      <c r="AG365" s="76">
        <f t="shared" si="33"/>
        <v>1666.6666500000001</v>
      </c>
      <c r="AH365" s="70">
        <f t="shared" si="34"/>
        <v>17.61804069767442</v>
      </c>
      <c r="AI365" s="70">
        <f t="shared" si="35"/>
        <v>482.38195930232558</v>
      </c>
      <c r="AJ365" s="67">
        <v>4</v>
      </c>
      <c r="AK365" s="74">
        <v>2</v>
      </c>
      <c r="AL365" s="73">
        <v>44040</v>
      </c>
      <c r="AN365" s="20">
        <v>0.30781497827097398</v>
      </c>
      <c r="AO365" s="20">
        <v>1.1579722486457</v>
      </c>
    </row>
    <row r="366" spans="1:41" x14ac:dyDescent="0.2">
      <c r="A366" s="67" t="s">
        <v>937</v>
      </c>
      <c r="B366" s="67">
        <v>272106982</v>
      </c>
      <c r="C366" s="67">
        <v>2018</v>
      </c>
      <c r="D366" s="67">
        <v>186</v>
      </c>
      <c r="E366" s="67" t="s">
        <v>23</v>
      </c>
      <c r="F366" s="67" t="s">
        <v>531</v>
      </c>
      <c r="G366" s="67">
        <v>10</v>
      </c>
      <c r="H366" s="67" t="s">
        <v>71</v>
      </c>
      <c r="I366" s="67">
        <v>0</v>
      </c>
      <c r="J366" s="67">
        <v>0</v>
      </c>
      <c r="K366" s="67">
        <v>0</v>
      </c>
      <c r="L366" s="67">
        <v>1</v>
      </c>
      <c r="M366" s="67" t="s">
        <v>1342</v>
      </c>
      <c r="N366" s="67" t="s">
        <v>1343</v>
      </c>
      <c r="O366" s="74"/>
      <c r="P366" s="77">
        <v>44005</v>
      </c>
      <c r="R366" s="74">
        <v>30.3</v>
      </c>
      <c r="S366" s="67">
        <v>1.81</v>
      </c>
      <c r="T366" s="67">
        <v>1.27</v>
      </c>
      <c r="X366" s="72"/>
      <c r="Y366" s="72"/>
      <c r="AA366" s="67">
        <v>1</v>
      </c>
      <c r="AD366" s="67">
        <f t="shared" si="31"/>
        <v>30.3</v>
      </c>
      <c r="AE366" s="76">
        <v>3.3333333000000001</v>
      </c>
      <c r="AF366" s="74">
        <f t="shared" si="32"/>
        <v>200</v>
      </c>
      <c r="AG366" s="76">
        <f t="shared" si="33"/>
        <v>666.66665999999998</v>
      </c>
      <c r="AH366" s="70">
        <f t="shared" si="34"/>
        <v>22.002199999999998</v>
      </c>
      <c r="AI366" s="70">
        <f t="shared" si="35"/>
        <v>177.99780000000001</v>
      </c>
      <c r="AJ366" s="67">
        <v>4</v>
      </c>
      <c r="AK366" s="74">
        <v>3</v>
      </c>
      <c r="AL366" s="73">
        <v>44040</v>
      </c>
      <c r="AN366" s="20">
        <v>0.33657594817162001</v>
      </c>
      <c r="AO366" s="20">
        <v>1.0380445142168599</v>
      </c>
    </row>
    <row r="367" spans="1:41" x14ac:dyDescent="0.2">
      <c r="A367" s="67" t="s">
        <v>938</v>
      </c>
      <c r="B367" s="67">
        <v>272106983</v>
      </c>
      <c r="C367" s="67">
        <v>2018</v>
      </c>
      <c r="D367" s="67">
        <v>186</v>
      </c>
      <c r="E367" s="67" t="s">
        <v>23</v>
      </c>
      <c r="F367" s="67" t="s">
        <v>532</v>
      </c>
      <c r="G367" s="67">
        <v>10</v>
      </c>
      <c r="H367" s="67" t="s">
        <v>29</v>
      </c>
      <c r="I367" s="67">
        <v>0</v>
      </c>
      <c r="J367" s="67">
        <v>0</v>
      </c>
      <c r="K367" s="67">
        <v>0</v>
      </c>
      <c r="L367" s="67">
        <v>1</v>
      </c>
      <c r="M367" s="67" t="s">
        <v>1342</v>
      </c>
      <c r="N367" s="67" t="s">
        <v>1343</v>
      </c>
      <c r="O367" s="74"/>
      <c r="P367" s="77">
        <v>44005</v>
      </c>
      <c r="R367" s="74">
        <v>59.2</v>
      </c>
      <c r="S367" s="67">
        <v>1.87</v>
      </c>
      <c r="T367" s="67">
        <v>1.94</v>
      </c>
      <c r="X367" s="72"/>
      <c r="Y367" s="72"/>
      <c r="AA367" s="67">
        <v>1</v>
      </c>
      <c r="AD367" s="67">
        <f t="shared" si="31"/>
        <v>59.2</v>
      </c>
      <c r="AE367" s="76">
        <v>3.3333333000000001</v>
      </c>
      <c r="AF367" s="74">
        <f t="shared" si="32"/>
        <v>200</v>
      </c>
      <c r="AG367" s="76">
        <f t="shared" si="33"/>
        <v>666.66665999999998</v>
      </c>
      <c r="AH367" s="70">
        <f t="shared" si="34"/>
        <v>11.261261148648648</v>
      </c>
      <c r="AI367" s="70">
        <f t="shared" si="35"/>
        <v>188.73873885135134</v>
      </c>
      <c r="AJ367" s="67">
        <v>4</v>
      </c>
      <c r="AK367" s="74">
        <v>4</v>
      </c>
      <c r="AL367" s="73">
        <v>44040</v>
      </c>
      <c r="AM367" s="67">
        <v>1</v>
      </c>
      <c r="AN367" s="20">
        <v>0.224444140838467</v>
      </c>
      <c r="AO367" s="20">
        <v>1.06520191259561</v>
      </c>
    </row>
    <row r="368" spans="1:41" x14ac:dyDescent="0.2">
      <c r="A368" s="67" t="s">
        <v>939</v>
      </c>
      <c r="B368" s="67">
        <v>272106984</v>
      </c>
      <c r="C368" s="67">
        <v>2018</v>
      </c>
      <c r="D368" s="67">
        <v>186</v>
      </c>
      <c r="E368" s="67" t="s">
        <v>23</v>
      </c>
      <c r="F368" s="67" t="s">
        <v>533</v>
      </c>
      <c r="G368" s="67">
        <v>10</v>
      </c>
      <c r="H368" s="67" t="s">
        <v>72</v>
      </c>
      <c r="I368" s="67">
        <v>0</v>
      </c>
      <c r="J368" s="67">
        <v>0</v>
      </c>
      <c r="K368" s="67">
        <v>0</v>
      </c>
      <c r="L368" s="67">
        <v>1</v>
      </c>
      <c r="M368" s="67" t="s">
        <v>1342</v>
      </c>
      <c r="N368" s="67" t="s">
        <v>1343</v>
      </c>
      <c r="O368" s="74"/>
      <c r="P368" s="77">
        <v>44005</v>
      </c>
      <c r="R368" s="74">
        <v>17.600000000000001</v>
      </c>
      <c r="S368" s="67">
        <v>2.02</v>
      </c>
      <c r="T368" s="67">
        <v>1.3</v>
      </c>
      <c r="X368" s="72"/>
      <c r="Y368" s="72"/>
      <c r="AA368" s="67">
        <v>1</v>
      </c>
      <c r="AD368" s="67">
        <f t="shared" si="31"/>
        <v>17.600000000000001</v>
      </c>
      <c r="AE368" s="76">
        <v>3.3333333000000001</v>
      </c>
      <c r="AF368" s="74">
        <f t="shared" si="32"/>
        <v>100</v>
      </c>
      <c r="AG368" s="76">
        <f t="shared" si="33"/>
        <v>333.33332999999999</v>
      </c>
      <c r="AH368" s="70">
        <f t="shared" si="34"/>
        <v>18.939393749999997</v>
      </c>
      <c r="AI368" s="70">
        <f t="shared" si="35"/>
        <v>81.060606250000006</v>
      </c>
      <c r="AJ368" s="67">
        <v>4</v>
      </c>
      <c r="AK368" s="74">
        <v>5</v>
      </c>
      <c r="AL368" s="73">
        <v>44040</v>
      </c>
      <c r="AN368" s="20">
        <v>0.31457599950114001</v>
      </c>
      <c r="AO368" s="20">
        <v>1.0981041123498301</v>
      </c>
    </row>
    <row r="369" spans="1:41" x14ac:dyDescent="0.2">
      <c r="A369" s="67" t="s">
        <v>940</v>
      </c>
      <c r="B369" s="67">
        <v>272106985</v>
      </c>
      <c r="C369" s="67">
        <v>2018</v>
      </c>
      <c r="D369" s="67">
        <v>186</v>
      </c>
      <c r="E369" s="67" t="s">
        <v>23</v>
      </c>
      <c r="F369" s="67" t="s">
        <v>534</v>
      </c>
      <c r="G369" s="67">
        <v>10</v>
      </c>
      <c r="H369" s="67" t="s">
        <v>73</v>
      </c>
      <c r="I369" s="67">
        <v>0</v>
      </c>
      <c r="J369" s="67">
        <v>0</v>
      </c>
      <c r="K369" s="67">
        <v>0</v>
      </c>
      <c r="L369" s="67">
        <v>1</v>
      </c>
      <c r="M369" s="67" t="s">
        <v>1342</v>
      </c>
      <c r="N369" s="67" t="s">
        <v>1343</v>
      </c>
      <c r="O369" s="74"/>
      <c r="P369" s="77">
        <v>44005</v>
      </c>
      <c r="R369" s="74">
        <v>12.9</v>
      </c>
      <c r="S369" s="67">
        <v>1.93</v>
      </c>
      <c r="T369" s="67">
        <v>0.93</v>
      </c>
      <c r="W369" s="69">
        <v>44013</v>
      </c>
      <c r="X369" s="72">
        <v>7</v>
      </c>
      <c r="Y369" s="72">
        <v>1.66</v>
      </c>
      <c r="Z369" s="72">
        <v>0.98</v>
      </c>
      <c r="AA369" s="67">
        <v>1</v>
      </c>
      <c r="AB369" s="67" t="b">
        <f>R369&gt;X369</f>
        <v>1</v>
      </c>
      <c r="AC369" s="67" t="b">
        <f>T369&gt;Z369</f>
        <v>0</v>
      </c>
      <c r="AD369" s="67">
        <f t="shared" si="31"/>
        <v>12.9</v>
      </c>
      <c r="AE369" s="76">
        <v>3.3333333000000001</v>
      </c>
      <c r="AF369" s="74">
        <f t="shared" si="32"/>
        <v>100</v>
      </c>
      <c r="AG369" s="76">
        <f t="shared" si="33"/>
        <v>333.33332999999999</v>
      </c>
      <c r="AH369" s="70">
        <f t="shared" si="34"/>
        <v>25.839793023255812</v>
      </c>
      <c r="AI369" s="70">
        <f t="shared" si="35"/>
        <v>74.160206976744192</v>
      </c>
      <c r="AJ369" s="67">
        <v>4</v>
      </c>
      <c r="AK369" s="74">
        <v>6</v>
      </c>
      <c r="AL369" s="73">
        <v>44040</v>
      </c>
      <c r="AN369" s="20">
        <v>0.13908543267124601</v>
      </c>
      <c r="AO369" s="20">
        <v>1.16810749279711</v>
      </c>
    </row>
    <row r="370" spans="1:41" x14ac:dyDescent="0.2">
      <c r="A370" s="67" t="s">
        <v>941</v>
      </c>
      <c r="B370" s="67">
        <v>272106868</v>
      </c>
      <c r="C370" s="67">
        <v>2018</v>
      </c>
      <c r="D370" s="67">
        <v>189</v>
      </c>
      <c r="E370" s="67" t="s">
        <v>23</v>
      </c>
      <c r="F370" s="67" t="s">
        <v>535</v>
      </c>
      <c r="G370" s="67">
        <v>10</v>
      </c>
      <c r="H370" s="67" t="s">
        <v>30</v>
      </c>
      <c r="I370" s="67">
        <v>0</v>
      </c>
      <c r="J370" s="67">
        <v>0</v>
      </c>
      <c r="K370" s="67">
        <v>0</v>
      </c>
      <c r="L370" s="67">
        <v>1</v>
      </c>
      <c r="M370" s="67" t="s">
        <v>1343</v>
      </c>
      <c r="N370" s="67" t="s">
        <v>1343</v>
      </c>
      <c r="O370" s="74"/>
      <c r="P370" s="77">
        <v>44005</v>
      </c>
      <c r="R370" s="74">
        <v>33.6</v>
      </c>
      <c r="S370" s="67">
        <v>1.94</v>
      </c>
      <c r="T370" s="67">
        <v>1.76</v>
      </c>
      <c r="X370" s="72"/>
      <c r="Y370" s="72"/>
      <c r="AA370" s="67">
        <v>1</v>
      </c>
      <c r="AD370" s="67">
        <f t="shared" si="31"/>
        <v>33.6</v>
      </c>
      <c r="AE370" s="76">
        <v>3.3333333000000001</v>
      </c>
      <c r="AF370" s="74">
        <f t="shared" si="32"/>
        <v>200</v>
      </c>
      <c r="AG370" s="76">
        <f t="shared" si="33"/>
        <v>666.66665999999998</v>
      </c>
      <c r="AH370" s="70">
        <f t="shared" si="34"/>
        <v>19.841269642857142</v>
      </c>
      <c r="AI370" s="70">
        <f t="shared" si="35"/>
        <v>180.15873035714287</v>
      </c>
      <c r="AJ370" s="67">
        <v>4</v>
      </c>
      <c r="AK370" s="74">
        <v>7</v>
      </c>
      <c r="AL370" s="73">
        <v>44040</v>
      </c>
      <c r="AN370" s="20">
        <v>0.18067497252230699</v>
      </c>
      <c r="AO370" s="20">
        <v>1.15590553609908</v>
      </c>
    </row>
    <row r="371" spans="1:41" x14ac:dyDescent="0.2">
      <c r="A371" s="67" t="s">
        <v>942</v>
      </c>
      <c r="B371" s="67">
        <v>272106869</v>
      </c>
      <c r="C371" s="67">
        <v>2018</v>
      </c>
      <c r="D371" s="67">
        <v>189</v>
      </c>
      <c r="E371" s="67" t="s">
        <v>23</v>
      </c>
      <c r="F371" s="67" t="s">
        <v>536</v>
      </c>
      <c r="G371" s="67">
        <v>10</v>
      </c>
      <c r="H371" s="67" t="s">
        <v>74</v>
      </c>
      <c r="I371" s="67">
        <v>0</v>
      </c>
      <c r="J371" s="67">
        <v>0</v>
      </c>
      <c r="K371" s="67">
        <v>0</v>
      </c>
      <c r="L371" s="67">
        <v>1</v>
      </c>
      <c r="M371" s="67" t="s">
        <v>1343</v>
      </c>
      <c r="N371" s="67" t="s">
        <v>1343</v>
      </c>
      <c r="O371" s="74"/>
      <c r="P371" s="77">
        <v>44005</v>
      </c>
      <c r="R371" s="74">
        <v>29.2</v>
      </c>
      <c r="S371" s="67">
        <v>1.9</v>
      </c>
      <c r="T371" s="67">
        <v>1.62</v>
      </c>
      <c r="X371" s="72"/>
      <c r="Y371" s="72"/>
      <c r="AA371" s="67">
        <v>1</v>
      </c>
      <c r="AD371" s="67">
        <f t="shared" si="31"/>
        <v>29.2</v>
      </c>
      <c r="AE371" s="76">
        <v>3.3333333000000001</v>
      </c>
      <c r="AF371" s="74">
        <f t="shared" si="32"/>
        <v>200</v>
      </c>
      <c r="AG371" s="76">
        <f t="shared" si="33"/>
        <v>666.66665999999998</v>
      </c>
      <c r="AH371" s="70">
        <f t="shared" si="34"/>
        <v>22.831050000000001</v>
      </c>
      <c r="AI371" s="70">
        <f t="shared" si="35"/>
        <v>177.16895</v>
      </c>
      <c r="AJ371" s="67">
        <v>4</v>
      </c>
      <c r="AK371" s="74">
        <v>8</v>
      </c>
      <c r="AL371" s="73">
        <v>44040</v>
      </c>
      <c r="AN371" s="20">
        <v>0.34304633776728599</v>
      </c>
      <c r="AO371" s="20">
        <v>1.0486092717359401</v>
      </c>
    </row>
    <row r="372" spans="1:41" x14ac:dyDescent="0.2">
      <c r="A372" s="67" t="s">
        <v>943</v>
      </c>
      <c r="B372" s="67">
        <v>272106870</v>
      </c>
      <c r="C372" s="67">
        <v>2018</v>
      </c>
      <c r="D372" s="67">
        <v>189</v>
      </c>
      <c r="E372" s="67" t="s">
        <v>23</v>
      </c>
      <c r="F372" s="67" t="s">
        <v>537</v>
      </c>
      <c r="G372" s="67">
        <v>10</v>
      </c>
      <c r="H372" s="67" t="s">
        <v>75</v>
      </c>
      <c r="I372" s="67">
        <v>0</v>
      </c>
      <c r="J372" s="67">
        <v>0</v>
      </c>
      <c r="K372" s="67">
        <v>0</v>
      </c>
      <c r="L372" s="67">
        <v>1</v>
      </c>
      <c r="M372" s="67" t="s">
        <v>1342</v>
      </c>
      <c r="N372" s="67" t="s">
        <v>1343</v>
      </c>
      <c r="O372" s="74"/>
      <c r="P372" s="77">
        <v>44005</v>
      </c>
      <c r="R372" s="74">
        <v>43.3</v>
      </c>
      <c r="S372" s="67">
        <v>1.91</v>
      </c>
      <c r="T372" s="67">
        <v>1.79</v>
      </c>
      <c r="X372" s="72"/>
      <c r="Y372" s="72"/>
      <c r="AA372" s="67">
        <v>1</v>
      </c>
      <c r="AD372" s="67">
        <f t="shared" si="31"/>
        <v>43.3</v>
      </c>
      <c r="AE372" s="76">
        <v>3.3333333000000001</v>
      </c>
      <c r="AF372" s="74">
        <f t="shared" si="32"/>
        <v>200</v>
      </c>
      <c r="AG372" s="76">
        <f t="shared" si="33"/>
        <v>666.66665999999998</v>
      </c>
      <c r="AH372" s="70">
        <f t="shared" si="34"/>
        <v>15.396458660508083</v>
      </c>
      <c r="AI372" s="70">
        <f t="shared" si="35"/>
        <v>184.60354133949193</v>
      </c>
      <c r="AJ372" s="67">
        <v>4</v>
      </c>
      <c r="AK372" s="74">
        <v>9</v>
      </c>
      <c r="AL372" s="73">
        <v>44040</v>
      </c>
      <c r="AN372" s="20">
        <v>0.30118292363125698</v>
      </c>
      <c r="AO372" s="20">
        <v>1.07432858966545</v>
      </c>
    </row>
    <row r="373" spans="1:41" x14ac:dyDescent="0.2">
      <c r="A373" s="67" t="s">
        <v>944</v>
      </c>
      <c r="B373" s="67">
        <v>272106871</v>
      </c>
      <c r="C373" s="67">
        <v>2018</v>
      </c>
      <c r="D373" s="67">
        <v>189</v>
      </c>
      <c r="E373" s="67" t="s">
        <v>23</v>
      </c>
      <c r="F373" s="67" t="s">
        <v>538</v>
      </c>
      <c r="G373" s="67">
        <v>10</v>
      </c>
      <c r="H373" s="67" t="s">
        <v>31</v>
      </c>
      <c r="I373" s="67">
        <v>0</v>
      </c>
      <c r="J373" s="67">
        <v>0</v>
      </c>
      <c r="K373" s="67">
        <v>0</v>
      </c>
      <c r="L373" s="67">
        <v>1</v>
      </c>
      <c r="M373" s="67" t="s">
        <v>1343</v>
      </c>
      <c r="N373" s="67" t="s">
        <v>1343</v>
      </c>
      <c r="O373" s="74"/>
      <c r="P373" s="77">
        <v>44005</v>
      </c>
      <c r="R373" s="74">
        <v>107.4</v>
      </c>
      <c r="S373" s="67">
        <v>2.02</v>
      </c>
      <c r="T373" s="67">
        <v>2.1</v>
      </c>
      <c r="X373" s="72"/>
      <c r="Y373" s="72"/>
      <c r="AA373" s="67">
        <v>1</v>
      </c>
      <c r="AD373" s="67">
        <f t="shared" si="31"/>
        <v>107.4</v>
      </c>
      <c r="AE373" s="76">
        <v>3.3333333000000001</v>
      </c>
      <c r="AF373" s="74">
        <f t="shared" si="32"/>
        <v>500</v>
      </c>
      <c r="AG373" s="76">
        <f t="shared" si="33"/>
        <v>1666.6666500000001</v>
      </c>
      <c r="AH373" s="70">
        <f t="shared" si="34"/>
        <v>15.518311452513966</v>
      </c>
      <c r="AI373" s="70">
        <f t="shared" si="35"/>
        <v>484.48168854748604</v>
      </c>
      <c r="AJ373" s="67">
        <v>4</v>
      </c>
      <c r="AK373" s="74">
        <v>10</v>
      </c>
      <c r="AL373" s="73">
        <v>44040</v>
      </c>
      <c r="AN373" s="20">
        <v>0.296445612581971</v>
      </c>
      <c r="AO373" s="20">
        <v>1.08578136065167</v>
      </c>
    </row>
    <row r="374" spans="1:41" x14ac:dyDescent="0.2">
      <c r="A374" s="67" t="s">
        <v>945</v>
      </c>
      <c r="B374" s="67">
        <v>272107858</v>
      </c>
      <c r="C374" s="67">
        <v>2018</v>
      </c>
      <c r="D374" s="67">
        <v>193</v>
      </c>
      <c r="E374" s="67" t="s">
        <v>23</v>
      </c>
      <c r="F374" s="67" t="s">
        <v>539</v>
      </c>
      <c r="G374" s="67">
        <v>10</v>
      </c>
      <c r="H374" s="67" t="s">
        <v>76</v>
      </c>
      <c r="I374" s="67">
        <v>0</v>
      </c>
      <c r="J374" s="67">
        <v>0</v>
      </c>
      <c r="K374" s="67">
        <v>0</v>
      </c>
      <c r="L374" s="67">
        <v>1</v>
      </c>
      <c r="M374" s="67" t="s">
        <v>1343</v>
      </c>
      <c r="N374" s="67" t="s">
        <v>1343</v>
      </c>
      <c r="O374" s="74"/>
      <c r="P374" s="77">
        <v>44005</v>
      </c>
      <c r="R374" s="74">
        <v>35.4</v>
      </c>
      <c r="S374" s="67">
        <v>2</v>
      </c>
      <c r="T374" s="67">
        <v>1.68</v>
      </c>
      <c r="X374" s="72"/>
      <c r="Y374" s="72"/>
      <c r="AA374" s="67">
        <v>1</v>
      </c>
      <c r="AD374" s="67">
        <f t="shared" si="31"/>
        <v>35.4</v>
      </c>
      <c r="AE374" s="76">
        <v>3.3333333000000001</v>
      </c>
      <c r="AF374" s="74">
        <f t="shared" si="32"/>
        <v>200</v>
      </c>
      <c r="AG374" s="76">
        <f t="shared" si="33"/>
        <v>666.66665999999998</v>
      </c>
      <c r="AH374" s="70">
        <f t="shared" si="34"/>
        <v>18.832391525423731</v>
      </c>
      <c r="AI374" s="70">
        <f t="shared" si="35"/>
        <v>181.16760847457627</v>
      </c>
      <c r="AJ374" s="67">
        <v>4</v>
      </c>
      <c r="AK374" s="74">
        <v>11</v>
      </c>
      <c r="AL374" s="73">
        <v>44040</v>
      </c>
      <c r="AN374" s="20">
        <v>0.49734566262698299</v>
      </c>
      <c r="AO374" s="20">
        <v>1.0338641656074199</v>
      </c>
    </row>
    <row r="375" spans="1:41" x14ac:dyDescent="0.2">
      <c r="A375" s="67" t="s">
        <v>946</v>
      </c>
      <c r="B375" s="67">
        <v>272107859</v>
      </c>
      <c r="C375" s="67">
        <v>2018</v>
      </c>
      <c r="D375" s="67">
        <v>193</v>
      </c>
      <c r="E375" s="67" t="s">
        <v>23</v>
      </c>
      <c r="F375" s="67" t="s">
        <v>540</v>
      </c>
      <c r="G375" s="67">
        <v>10</v>
      </c>
      <c r="H375" s="67" t="s">
        <v>95</v>
      </c>
      <c r="I375" s="67">
        <v>0</v>
      </c>
      <c r="J375" s="67">
        <v>0</v>
      </c>
      <c r="K375" s="67">
        <v>0</v>
      </c>
      <c r="L375" s="67">
        <v>1</v>
      </c>
      <c r="M375" s="67" t="s">
        <v>1343</v>
      </c>
      <c r="N375" s="67" t="s">
        <v>1343</v>
      </c>
      <c r="O375" s="74"/>
      <c r="P375" s="77">
        <v>44005</v>
      </c>
      <c r="R375" s="74">
        <v>20.5</v>
      </c>
      <c r="S375" s="67">
        <v>2.08</v>
      </c>
      <c r="T375" s="67">
        <v>1.21</v>
      </c>
      <c r="X375" s="72"/>
      <c r="Y375" s="72"/>
      <c r="AA375" s="67">
        <v>1</v>
      </c>
      <c r="AD375" s="67">
        <f t="shared" si="31"/>
        <v>20.5</v>
      </c>
      <c r="AE375" s="76">
        <v>3.3333333000000001</v>
      </c>
      <c r="AF375" s="74">
        <f t="shared" si="32"/>
        <v>100</v>
      </c>
      <c r="AG375" s="76">
        <f t="shared" si="33"/>
        <v>333.33332999999999</v>
      </c>
      <c r="AH375" s="70">
        <f t="shared" si="34"/>
        <v>16.260162439024391</v>
      </c>
      <c r="AI375" s="70">
        <f t="shared" si="35"/>
        <v>83.739837560975616</v>
      </c>
      <c r="AJ375" s="67">
        <v>4</v>
      </c>
      <c r="AK375" s="74">
        <v>12</v>
      </c>
      <c r="AL375" s="73">
        <v>44040</v>
      </c>
      <c r="AN375" s="20">
        <v>0.364290692421814</v>
      </c>
      <c r="AO375" s="20">
        <v>1.08386699716767</v>
      </c>
    </row>
    <row r="376" spans="1:41" x14ac:dyDescent="0.2">
      <c r="A376" s="67" t="s">
        <v>947</v>
      </c>
      <c r="B376" s="67">
        <v>272107860</v>
      </c>
      <c r="C376" s="67">
        <v>2018</v>
      </c>
      <c r="D376" s="67">
        <v>193</v>
      </c>
      <c r="E376" s="67" t="s">
        <v>23</v>
      </c>
      <c r="F376" s="67" t="s">
        <v>541</v>
      </c>
      <c r="G376" s="67">
        <v>10</v>
      </c>
      <c r="H376" s="67" t="s">
        <v>32</v>
      </c>
      <c r="I376" s="67">
        <v>0</v>
      </c>
      <c r="J376" s="67">
        <v>0</v>
      </c>
      <c r="K376" s="67">
        <v>0</v>
      </c>
      <c r="L376" s="67">
        <v>1</v>
      </c>
      <c r="M376" s="67" t="s">
        <v>1343</v>
      </c>
      <c r="N376" s="67" t="s">
        <v>1343</v>
      </c>
      <c r="O376" s="74"/>
      <c r="P376" s="77">
        <v>44005</v>
      </c>
      <c r="R376" s="74">
        <v>29.6</v>
      </c>
      <c r="S376" s="67">
        <v>1.81</v>
      </c>
      <c r="T376" s="67">
        <v>1.32</v>
      </c>
      <c r="X376" s="72"/>
      <c r="Y376" s="72"/>
      <c r="AA376" s="67">
        <v>1</v>
      </c>
      <c r="AD376" s="67">
        <f t="shared" si="31"/>
        <v>29.6</v>
      </c>
      <c r="AE376" s="76">
        <v>3.3333333000000001</v>
      </c>
      <c r="AF376" s="74">
        <f t="shared" si="32"/>
        <v>200</v>
      </c>
      <c r="AG376" s="76">
        <f t="shared" si="33"/>
        <v>666.66665999999998</v>
      </c>
      <c r="AH376" s="70">
        <f t="shared" si="34"/>
        <v>22.522522297297296</v>
      </c>
      <c r="AI376" s="70">
        <f t="shared" si="35"/>
        <v>177.47747770270271</v>
      </c>
      <c r="AJ376" s="67">
        <v>4</v>
      </c>
      <c r="AK376" s="74">
        <v>13</v>
      </c>
      <c r="AL376" s="73">
        <v>44040</v>
      </c>
      <c r="AN376" s="20">
        <v>0.26233348241598398</v>
      </c>
      <c r="AO376" s="20">
        <v>1.0699536925420201</v>
      </c>
    </row>
    <row r="377" spans="1:41" x14ac:dyDescent="0.2">
      <c r="A377" s="67" t="s">
        <v>948</v>
      </c>
      <c r="B377" s="67">
        <v>272107861</v>
      </c>
      <c r="C377" s="67">
        <v>2018</v>
      </c>
      <c r="D377" s="67">
        <v>193</v>
      </c>
      <c r="E377" s="67" t="s">
        <v>23</v>
      </c>
      <c r="F377" s="67" t="s">
        <v>542</v>
      </c>
      <c r="G377" s="67">
        <v>10</v>
      </c>
      <c r="H377" s="67" t="s">
        <v>77</v>
      </c>
      <c r="I377" s="67">
        <v>0</v>
      </c>
      <c r="J377" s="67">
        <v>0</v>
      </c>
      <c r="K377" s="67">
        <v>0</v>
      </c>
      <c r="L377" s="67">
        <v>1</v>
      </c>
      <c r="M377" s="67" t="s">
        <v>1342</v>
      </c>
      <c r="N377" s="67" t="s">
        <v>1343</v>
      </c>
      <c r="O377" s="74"/>
      <c r="P377" s="77">
        <v>44005</v>
      </c>
      <c r="R377" s="74">
        <v>30</v>
      </c>
      <c r="S377" s="67">
        <v>1.86</v>
      </c>
      <c r="T377" s="67">
        <v>1.77</v>
      </c>
      <c r="X377" s="72"/>
      <c r="Y377" s="72"/>
      <c r="AA377" s="67">
        <v>1</v>
      </c>
      <c r="AD377" s="67">
        <f t="shared" si="31"/>
        <v>30</v>
      </c>
      <c r="AE377" s="76">
        <v>3.3333333000000001</v>
      </c>
      <c r="AF377" s="74">
        <f t="shared" si="32"/>
        <v>200</v>
      </c>
      <c r="AG377" s="76">
        <f t="shared" si="33"/>
        <v>666.66665999999998</v>
      </c>
      <c r="AH377" s="70">
        <f t="shared" si="34"/>
        <v>22.222221999999999</v>
      </c>
      <c r="AI377" s="70">
        <f t="shared" si="35"/>
        <v>177.77777800000001</v>
      </c>
      <c r="AJ377" s="67">
        <v>4</v>
      </c>
      <c r="AK377" s="74">
        <v>14</v>
      </c>
      <c r="AL377" s="73">
        <v>44040</v>
      </c>
      <c r="AN377" s="20">
        <v>0.40014068506067901</v>
      </c>
      <c r="AO377" s="20">
        <v>1.0351987164737499</v>
      </c>
    </row>
    <row r="378" spans="1:41" x14ac:dyDescent="0.2">
      <c r="A378" s="67" t="s">
        <v>949</v>
      </c>
      <c r="B378" s="67">
        <v>272107862</v>
      </c>
      <c r="C378" s="67">
        <v>2018</v>
      </c>
      <c r="D378" s="67">
        <v>195</v>
      </c>
      <c r="E378" s="67" t="s">
        <v>23</v>
      </c>
      <c r="F378" s="67" t="s">
        <v>543</v>
      </c>
      <c r="G378" s="67">
        <v>10</v>
      </c>
      <c r="H378" s="67" t="s">
        <v>78</v>
      </c>
      <c r="I378" s="67">
        <v>0</v>
      </c>
      <c r="J378" s="67">
        <v>0</v>
      </c>
      <c r="K378" s="67">
        <v>0</v>
      </c>
      <c r="L378" s="67">
        <v>1</v>
      </c>
      <c r="M378" s="67" t="s">
        <v>1343</v>
      </c>
      <c r="N378" s="67" t="s">
        <v>1343</v>
      </c>
      <c r="O378" s="74"/>
      <c r="P378" s="77">
        <v>44005</v>
      </c>
      <c r="R378" s="74">
        <v>21.5</v>
      </c>
      <c r="S378" s="67">
        <v>1.97</v>
      </c>
      <c r="T378" s="67">
        <v>1.1299999999999999</v>
      </c>
      <c r="X378" s="72"/>
      <c r="Y378" s="72"/>
      <c r="AA378" s="67">
        <v>1</v>
      </c>
      <c r="AD378" s="67">
        <f t="shared" si="31"/>
        <v>21.5</v>
      </c>
      <c r="AE378" s="76">
        <v>3.3333333000000001</v>
      </c>
      <c r="AF378" s="74">
        <f t="shared" si="32"/>
        <v>100</v>
      </c>
      <c r="AG378" s="76">
        <f t="shared" si="33"/>
        <v>333.33332999999999</v>
      </c>
      <c r="AH378" s="70">
        <f t="shared" si="34"/>
        <v>15.503875813953488</v>
      </c>
      <c r="AI378" s="70">
        <f t="shared" si="35"/>
        <v>84.496124186046515</v>
      </c>
      <c r="AJ378" s="67">
        <v>4</v>
      </c>
      <c r="AK378" s="74">
        <v>15</v>
      </c>
      <c r="AL378" s="73">
        <v>44040</v>
      </c>
      <c r="AN378" s="20">
        <v>0.30803102667926802</v>
      </c>
      <c r="AO378" s="20">
        <v>1.0787282696143901</v>
      </c>
    </row>
    <row r="379" spans="1:41" x14ac:dyDescent="0.2">
      <c r="A379" s="67" t="s">
        <v>950</v>
      </c>
      <c r="B379" s="67">
        <v>272107863</v>
      </c>
      <c r="C379" s="67">
        <v>2018</v>
      </c>
      <c r="D379" s="67">
        <v>195</v>
      </c>
      <c r="E379" s="67" t="s">
        <v>23</v>
      </c>
      <c r="F379" s="67" t="s">
        <v>544</v>
      </c>
      <c r="G379" s="67">
        <v>10</v>
      </c>
      <c r="H379" s="67" t="s">
        <v>33</v>
      </c>
      <c r="I379" s="67">
        <v>0</v>
      </c>
      <c r="J379" s="67">
        <v>0</v>
      </c>
      <c r="K379" s="67">
        <v>0</v>
      </c>
      <c r="L379" s="67">
        <v>1</v>
      </c>
      <c r="M379" s="67" t="s">
        <v>1343</v>
      </c>
      <c r="N379" s="67" t="s">
        <v>1343</v>
      </c>
      <c r="O379" s="74"/>
      <c r="P379" s="77">
        <v>44005</v>
      </c>
      <c r="R379" s="74">
        <v>54.5</v>
      </c>
      <c r="S379" s="67">
        <v>1.97</v>
      </c>
      <c r="T379" s="67">
        <v>1.9</v>
      </c>
      <c r="X379" s="72"/>
      <c r="Y379" s="72"/>
      <c r="AA379" s="67">
        <v>1</v>
      </c>
      <c r="AD379" s="67">
        <f t="shared" si="31"/>
        <v>54.5</v>
      </c>
      <c r="AE379" s="76">
        <v>3.3333333000000001</v>
      </c>
      <c r="AF379" s="74">
        <f t="shared" si="32"/>
        <v>200</v>
      </c>
      <c r="AG379" s="76">
        <f t="shared" si="33"/>
        <v>666.66665999999998</v>
      </c>
      <c r="AH379" s="70">
        <f t="shared" si="34"/>
        <v>12.232415779816513</v>
      </c>
      <c r="AI379" s="70">
        <f t="shared" si="35"/>
        <v>187.76758422018349</v>
      </c>
      <c r="AJ379" s="67">
        <v>4</v>
      </c>
      <c r="AK379" s="74">
        <v>16</v>
      </c>
      <c r="AL379" s="73">
        <v>44040</v>
      </c>
      <c r="AM379" s="67">
        <v>1</v>
      </c>
      <c r="AN379" s="20">
        <v>0.21645972142331599</v>
      </c>
      <c r="AO379" s="20">
        <v>1.09758192418638</v>
      </c>
    </row>
    <row r="380" spans="1:41" x14ac:dyDescent="0.2">
      <c r="A380" s="67" t="s">
        <v>951</v>
      </c>
      <c r="B380" s="67">
        <v>272107864</v>
      </c>
      <c r="C380" s="67">
        <v>2018</v>
      </c>
      <c r="D380" s="67">
        <v>195</v>
      </c>
      <c r="E380" s="67" t="s">
        <v>23</v>
      </c>
      <c r="F380" s="67" t="s">
        <v>545</v>
      </c>
      <c r="G380" s="67">
        <v>10</v>
      </c>
      <c r="H380" s="67" t="s">
        <v>79</v>
      </c>
      <c r="I380" s="67">
        <v>0</v>
      </c>
      <c r="J380" s="67">
        <v>0</v>
      </c>
      <c r="K380" s="67">
        <v>0</v>
      </c>
      <c r="L380" s="67">
        <v>1</v>
      </c>
      <c r="M380" s="67" t="s">
        <v>1343</v>
      </c>
      <c r="N380" s="67" t="s">
        <v>1343</v>
      </c>
      <c r="O380" s="74"/>
      <c r="P380" s="77">
        <v>44005</v>
      </c>
      <c r="R380" s="74">
        <v>34.9</v>
      </c>
      <c r="S380" s="67">
        <v>1.86</v>
      </c>
      <c r="T380" s="67">
        <v>1.51</v>
      </c>
      <c r="X380" s="72"/>
      <c r="Y380" s="72"/>
      <c r="AA380" s="67">
        <v>1</v>
      </c>
      <c r="AD380" s="67">
        <f t="shared" si="31"/>
        <v>34.9</v>
      </c>
      <c r="AE380" s="76">
        <v>3.3333333000000001</v>
      </c>
      <c r="AF380" s="74">
        <f t="shared" si="32"/>
        <v>200</v>
      </c>
      <c r="AG380" s="76">
        <f t="shared" si="33"/>
        <v>666.66665999999998</v>
      </c>
      <c r="AH380" s="70">
        <f t="shared" si="34"/>
        <v>19.102196561604586</v>
      </c>
      <c r="AI380" s="70">
        <f t="shared" si="35"/>
        <v>180.89780343839541</v>
      </c>
      <c r="AJ380" s="67">
        <v>4</v>
      </c>
      <c r="AK380" s="74">
        <v>17</v>
      </c>
      <c r="AL380" s="73">
        <v>44040</v>
      </c>
      <c r="AN380" s="20">
        <v>0.18646349515892599</v>
      </c>
      <c r="AO380" s="20">
        <v>1.1584508597283401</v>
      </c>
    </row>
    <row r="381" spans="1:41" x14ac:dyDescent="0.2">
      <c r="A381" s="67" t="s">
        <v>952</v>
      </c>
      <c r="B381" s="67">
        <v>272107865</v>
      </c>
      <c r="C381" s="67">
        <v>2018</v>
      </c>
      <c r="D381" s="67">
        <v>195</v>
      </c>
      <c r="E381" s="67" t="s">
        <v>23</v>
      </c>
      <c r="F381" s="67" t="s">
        <v>558</v>
      </c>
      <c r="G381" s="67">
        <v>10</v>
      </c>
      <c r="H381" s="67" t="s">
        <v>80</v>
      </c>
      <c r="I381" s="67">
        <v>0</v>
      </c>
      <c r="J381" s="67">
        <v>0</v>
      </c>
      <c r="K381" s="67">
        <v>0</v>
      </c>
      <c r="L381" s="67">
        <v>1</v>
      </c>
      <c r="M381" s="67" t="s">
        <v>1343</v>
      </c>
      <c r="N381" s="67" t="s">
        <v>1343</v>
      </c>
      <c r="O381" s="74" t="s">
        <v>1399</v>
      </c>
      <c r="P381" s="77">
        <v>44005</v>
      </c>
      <c r="R381" s="74">
        <v>3.2</v>
      </c>
      <c r="S381" s="67">
        <v>4.13</v>
      </c>
      <c r="T381" s="67">
        <v>0.44</v>
      </c>
      <c r="U381" s="67" t="s">
        <v>1399</v>
      </c>
      <c r="X381" s="72"/>
      <c r="Y381" s="72"/>
      <c r="AA381" s="67">
        <v>1</v>
      </c>
      <c r="AD381" s="67">
        <f t="shared" si="31"/>
        <v>3.2</v>
      </c>
      <c r="AE381" s="76">
        <v>3.3333333000000001</v>
      </c>
      <c r="AF381" s="74">
        <f t="shared" si="32"/>
        <v>100</v>
      </c>
      <c r="AG381" s="76">
        <f t="shared" si="33"/>
        <v>333.33332999999999</v>
      </c>
      <c r="AH381" s="70">
        <f t="shared" si="34"/>
        <v>104.16666562499999</v>
      </c>
      <c r="AI381" s="70">
        <f t="shared" si="35"/>
        <v>-4.1666656249999932</v>
      </c>
      <c r="AJ381" s="67">
        <v>4</v>
      </c>
      <c r="AK381" s="74">
        <v>18</v>
      </c>
      <c r="AL381" s="73">
        <v>44040</v>
      </c>
      <c r="AN381" s="20">
        <v>0.35339686332346398</v>
      </c>
      <c r="AO381" s="20">
        <v>1.0405533618579501</v>
      </c>
    </row>
    <row r="382" spans="1:41" x14ac:dyDescent="0.2">
      <c r="A382" s="67" t="s">
        <v>953</v>
      </c>
      <c r="B382" s="67">
        <v>272107866</v>
      </c>
      <c r="C382" s="67">
        <v>2018</v>
      </c>
      <c r="D382" s="67">
        <v>195</v>
      </c>
      <c r="E382" s="67" t="s">
        <v>23</v>
      </c>
      <c r="F382" s="67" t="s">
        <v>559</v>
      </c>
      <c r="G382" s="67">
        <v>10</v>
      </c>
      <c r="H382" s="67" t="s">
        <v>81</v>
      </c>
      <c r="I382" s="67">
        <v>0</v>
      </c>
      <c r="J382" s="67">
        <v>0</v>
      </c>
      <c r="K382" s="67">
        <v>0</v>
      </c>
      <c r="L382" s="67">
        <v>1</v>
      </c>
      <c r="M382" s="67" t="s">
        <v>1343</v>
      </c>
      <c r="N382" s="67" t="s">
        <v>1343</v>
      </c>
      <c r="O382" s="74"/>
      <c r="P382" s="77">
        <v>44005</v>
      </c>
      <c r="R382" s="74">
        <v>9</v>
      </c>
      <c r="S382" s="67">
        <v>1.61</v>
      </c>
      <c r="T382" s="67">
        <v>0.72</v>
      </c>
      <c r="W382" s="69">
        <v>44013</v>
      </c>
      <c r="X382" s="72">
        <v>9.6</v>
      </c>
      <c r="Y382" s="72">
        <v>2.0499999999999998</v>
      </c>
      <c r="Z382" s="72">
        <v>0.74</v>
      </c>
      <c r="AA382" s="67">
        <v>2</v>
      </c>
      <c r="AB382" s="67" t="b">
        <f>R382&gt;X382</f>
        <v>0</v>
      </c>
      <c r="AC382" s="67" t="b">
        <f>T382&gt;Z382</f>
        <v>0</v>
      </c>
      <c r="AD382" s="67">
        <f t="shared" si="31"/>
        <v>9.6</v>
      </c>
      <c r="AE382" s="76">
        <v>3.3333333000000001</v>
      </c>
      <c r="AF382" s="74">
        <f t="shared" si="32"/>
        <v>100</v>
      </c>
      <c r="AG382" s="76">
        <f t="shared" si="33"/>
        <v>333.33332999999999</v>
      </c>
      <c r="AH382" s="70">
        <f t="shared" si="34"/>
        <v>34.722221875000002</v>
      </c>
      <c r="AI382" s="70">
        <f t="shared" si="35"/>
        <v>65.277778124999998</v>
      </c>
      <c r="AJ382" s="67">
        <v>4</v>
      </c>
      <c r="AK382" s="74">
        <v>19</v>
      </c>
      <c r="AL382" s="73">
        <v>44040</v>
      </c>
      <c r="AN382" s="20">
        <v>0.372572069666808</v>
      </c>
      <c r="AO382" s="20">
        <v>1.01951079061452</v>
      </c>
    </row>
    <row r="383" spans="1:41" x14ac:dyDescent="0.2">
      <c r="A383" s="67" t="s">
        <v>954</v>
      </c>
      <c r="B383" s="67">
        <v>272107867</v>
      </c>
      <c r="C383" s="67">
        <v>2018</v>
      </c>
      <c r="D383" s="67">
        <v>195</v>
      </c>
      <c r="E383" s="67" t="s">
        <v>23</v>
      </c>
      <c r="F383" s="67" t="s">
        <v>560</v>
      </c>
      <c r="G383" s="67">
        <v>10</v>
      </c>
      <c r="H383" s="67" t="s">
        <v>82</v>
      </c>
      <c r="I383" s="67">
        <v>0</v>
      </c>
      <c r="J383" s="67">
        <v>0</v>
      </c>
      <c r="K383" s="67">
        <v>0</v>
      </c>
      <c r="L383" s="67">
        <v>1</v>
      </c>
      <c r="M383" s="67" t="s">
        <v>1343</v>
      </c>
      <c r="N383" s="67" t="s">
        <v>1343</v>
      </c>
      <c r="O383" s="74"/>
      <c r="P383" s="77">
        <v>44005</v>
      </c>
      <c r="R383" s="74">
        <v>7.3</v>
      </c>
      <c r="S383" s="67">
        <v>1.52</v>
      </c>
      <c r="T383" s="67">
        <v>0.72</v>
      </c>
      <c r="W383" s="69">
        <v>44013</v>
      </c>
      <c r="X383" s="72">
        <v>6</v>
      </c>
      <c r="Y383" s="72">
        <v>1.67</v>
      </c>
      <c r="Z383" s="72">
        <v>0.76</v>
      </c>
      <c r="AA383" s="67">
        <v>1</v>
      </c>
      <c r="AB383" s="67" t="b">
        <f>R383&gt;X383</f>
        <v>1</v>
      </c>
      <c r="AC383" s="67" t="b">
        <f>T383&gt;Z383</f>
        <v>0</v>
      </c>
      <c r="AD383" s="67">
        <f t="shared" si="31"/>
        <v>7.3</v>
      </c>
      <c r="AE383" s="76">
        <v>3.3333333000000001</v>
      </c>
      <c r="AF383" s="74">
        <f t="shared" si="32"/>
        <v>100</v>
      </c>
      <c r="AG383" s="76">
        <f t="shared" si="33"/>
        <v>333.33332999999999</v>
      </c>
      <c r="AH383" s="70">
        <f t="shared" si="34"/>
        <v>45.662100000000002</v>
      </c>
      <c r="AI383" s="70">
        <f t="shared" si="35"/>
        <v>54.337899999999998</v>
      </c>
      <c r="AJ383" s="67">
        <v>4</v>
      </c>
      <c r="AK383" s="74">
        <v>20</v>
      </c>
      <c r="AL383" s="73">
        <v>44040</v>
      </c>
      <c r="AN383" s="20">
        <v>0.29682811440325302</v>
      </c>
      <c r="AO383" s="20">
        <v>1.06870883554118</v>
      </c>
    </row>
    <row r="384" spans="1:41" x14ac:dyDescent="0.2">
      <c r="A384" s="67" t="s">
        <v>955</v>
      </c>
      <c r="B384" s="67">
        <v>272107868</v>
      </c>
      <c r="C384" s="67">
        <v>2018</v>
      </c>
      <c r="D384" s="67">
        <v>195</v>
      </c>
      <c r="E384" s="67" t="s">
        <v>23</v>
      </c>
      <c r="F384" s="67" t="s">
        <v>561</v>
      </c>
      <c r="G384" s="67">
        <v>10</v>
      </c>
      <c r="H384" s="67" t="s">
        <v>34</v>
      </c>
      <c r="I384" s="67">
        <v>0</v>
      </c>
      <c r="J384" s="67">
        <v>0</v>
      </c>
      <c r="K384" s="67">
        <v>0</v>
      </c>
      <c r="L384" s="67">
        <v>1</v>
      </c>
      <c r="M384" s="67" t="s">
        <v>1343</v>
      </c>
      <c r="N384" s="67" t="s">
        <v>1343</v>
      </c>
      <c r="O384" s="74"/>
      <c r="P384" s="77">
        <v>44005</v>
      </c>
      <c r="R384" s="74">
        <v>17.899999999999999</v>
      </c>
      <c r="S384" s="67">
        <v>1.86</v>
      </c>
      <c r="T384" s="67">
        <v>1.32</v>
      </c>
      <c r="X384" s="72"/>
      <c r="Y384" s="72"/>
      <c r="AA384" s="67">
        <v>1</v>
      </c>
      <c r="AD384" s="67">
        <f t="shared" si="31"/>
        <v>17.899999999999999</v>
      </c>
      <c r="AE384" s="76">
        <v>3.3333333000000001</v>
      </c>
      <c r="AF384" s="74">
        <f t="shared" si="32"/>
        <v>100</v>
      </c>
      <c r="AG384" s="76">
        <f t="shared" si="33"/>
        <v>333.33332999999999</v>
      </c>
      <c r="AH384" s="70">
        <f t="shared" si="34"/>
        <v>18.62197374301676</v>
      </c>
      <c r="AI384" s="70">
        <f t="shared" si="35"/>
        <v>81.378026256983247</v>
      </c>
      <c r="AJ384" s="67">
        <v>4</v>
      </c>
      <c r="AK384" s="74">
        <v>21</v>
      </c>
      <c r="AL384" s="73">
        <v>44040</v>
      </c>
      <c r="AN384" s="20">
        <v>0.246631532660847</v>
      </c>
      <c r="AO384" s="20">
        <v>1.0665040882985799</v>
      </c>
    </row>
    <row r="385" spans="1:41" x14ac:dyDescent="0.2">
      <c r="A385" s="67" t="s">
        <v>1159</v>
      </c>
      <c r="B385" s="67">
        <v>281128709</v>
      </c>
      <c r="C385" s="67">
        <v>2019</v>
      </c>
      <c r="E385" s="67" t="s">
        <v>23</v>
      </c>
      <c r="F385" s="67" t="s">
        <v>975</v>
      </c>
      <c r="I385" s="67">
        <v>0</v>
      </c>
      <c r="J385" s="67">
        <v>0</v>
      </c>
      <c r="K385" s="67">
        <v>0</v>
      </c>
      <c r="L385" s="67">
        <v>1</v>
      </c>
      <c r="M385" s="67" t="s">
        <v>1342</v>
      </c>
      <c r="N385" s="67" t="s">
        <v>1343</v>
      </c>
      <c r="O385" s="74"/>
      <c r="P385" s="77">
        <v>44005</v>
      </c>
      <c r="R385" s="74">
        <v>37</v>
      </c>
      <c r="S385" s="67">
        <v>1.91</v>
      </c>
      <c r="T385" s="67">
        <v>1.75</v>
      </c>
      <c r="X385" s="72"/>
      <c r="Y385" s="72"/>
      <c r="AA385" s="67">
        <v>1</v>
      </c>
      <c r="AD385" s="67">
        <f t="shared" si="31"/>
        <v>37</v>
      </c>
      <c r="AE385" s="76">
        <v>3.3333333000000001</v>
      </c>
      <c r="AF385" s="74">
        <f t="shared" si="32"/>
        <v>200</v>
      </c>
      <c r="AG385" s="76">
        <f t="shared" si="33"/>
        <v>666.66665999999998</v>
      </c>
      <c r="AH385" s="70">
        <f t="shared" si="34"/>
        <v>18.018017837837839</v>
      </c>
      <c r="AI385" s="70">
        <f t="shared" si="35"/>
        <v>181.98198216216215</v>
      </c>
      <c r="AJ385" s="67">
        <v>4</v>
      </c>
      <c r="AK385" s="74">
        <v>22</v>
      </c>
      <c r="AL385" s="73">
        <v>44040</v>
      </c>
      <c r="AN385" s="20">
        <v>0.20545205129631</v>
      </c>
      <c r="AO385" s="20">
        <v>1.07145663858826</v>
      </c>
    </row>
    <row r="386" spans="1:41" x14ac:dyDescent="0.2">
      <c r="A386" s="67" t="s">
        <v>1160</v>
      </c>
      <c r="B386" s="67">
        <v>281128710</v>
      </c>
      <c r="C386" s="67">
        <v>2019</v>
      </c>
      <c r="E386" s="67" t="s">
        <v>23</v>
      </c>
      <c r="F386" s="67" t="s">
        <v>976</v>
      </c>
      <c r="I386" s="67">
        <v>0</v>
      </c>
      <c r="J386" s="67">
        <v>0</v>
      </c>
      <c r="K386" s="67">
        <v>0</v>
      </c>
      <c r="L386" s="67">
        <v>1</v>
      </c>
      <c r="M386" s="67" t="s">
        <v>1342</v>
      </c>
      <c r="N386" s="67" t="s">
        <v>1343</v>
      </c>
      <c r="O386" s="74"/>
      <c r="P386" s="77">
        <v>44006</v>
      </c>
      <c r="R386" s="74">
        <v>51.9</v>
      </c>
      <c r="S386" s="67">
        <v>2.0099999999999998</v>
      </c>
      <c r="T386" s="67">
        <v>1.26</v>
      </c>
      <c r="X386" s="72"/>
      <c r="Y386" s="72"/>
      <c r="AA386" s="67">
        <v>1</v>
      </c>
      <c r="AD386" s="67">
        <f t="shared" ref="AD386:AD449" si="36">IF(AA386=1, R386,X386)</f>
        <v>51.9</v>
      </c>
      <c r="AE386" s="76">
        <v>3.3333333000000001</v>
      </c>
      <c r="AF386" s="74">
        <f t="shared" ref="AF386:AF454" si="37">IF(AD386&lt;25, 100, IF(AD386&lt;75, 200, IF(AD386&gt;150, 1000, 500)))</f>
        <v>200</v>
      </c>
      <c r="AG386" s="76">
        <f t="shared" ref="AG386:AG449" si="38">AF386*AE386</f>
        <v>666.66665999999998</v>
      </c>
      <c r="AH386" s="70">
        <f t="shared" ref="AH386:AH449" si="39">AG386/AD386</f>
        <v>12.845215028901734</v>
      </c>
      <c r="AI386" s="70">
        <f t="shared" ref="AI386:AI449" si="40">AF386-AH386</f>
        <v>187.15478497109825</v>
      </c>
      <c r="AJ386" s="67">
        <v>4</v>
      </c>
      <c r="AK386" s="74">
        <v>23</v>
      </c>
      <c r="AL386" s="73">
        <v>44040</v>
      </c>
      <c r="AN386" s="20">
        <v>0.16076289970860599</v>
      </c>
      <c r="AO386" s="20">
        <v>1.08151799528508</v>
      </c>
    </row>
    <row r="387" spans="1:41" x14ac:dyDescent="0.2">
      <c r="A387" s="67" t="s">
        <v>1161</v>
      </c>
      <c r="B387" s="67">
        <v>281128711</v>
      </c>
      <c r="C387" s="67">
        <v>2019</v>
      </c>
      <c r="E387" s="67" t="s">
        <v>23</v>
      </c>
      <c r="F387" s="67" t="s">
        <v>977</v>
      </c>
      <c r="I387" s="67">
        <v>0</v>
      </c>
      <c r="J387" s="67">
        <v>0</v>
      </c>
      <c r="K387" s="67">
        <v>0</v>
      </c>
      <c r="L387" s="67">
        <v>1</v>
      </c>
      <c r="M387" s="67" t="s">
        <v>1342</v>
      </c>
      <c r="N387" s="67" t="s">
        <v>1343</v>
      </c>
      <c r="O387" s="74"/>
      <c r="P387" s="77">
        <v>44006</v>
      </c>
      <c r="R387" s="74">
        <v>30.1</v>
      </c>
      <c r="S387" s="67">
        <v>2</v>
      </c>
      <c r="T387" s="67">
        <v>1.52</v>
      </c>
      <c r="X387" s="72"/>
      <c r="Y387" s="72"/>
      <c r="AA387" s="67">
        <v>1</v>
      </c>
      <c r="AD387" s="67">
        <f t="shared" si="36"/>
        <v>30.1</v>
      </c>
      <c r="AE387" s="76">
        <v>3.3333333000000001</v>
      </c>
      <c r="AF387" s="74">
        <f t="shared" si="37"/>
        <v>200</v>
      </c>
      <c r="AG387" s="76">
        <f t="shared" si="38"/>
        <v>666.66665999999998</v>
      </c>
      <c r="AH387" s="70">
        <f t="shared" si="39"/>
        <v>22.148394019933551</v>
      </c>
      <c r="AI387" s="70">
        <f t="shared" si="40"/>
        <v>177.85160598006644</v>
      </c>
      <c r="AJ387" s="67">
        <v>4</v>
      </c>
      <c r="AK387" s="74">
        <v>24</v>
      </c>
      <c r="AL387" s="73">
        <v>44040</v>
      </c>
      <c r="AN387" s="20">
        <v>0.18683572948800101</v>
      </c>
      <c r="AO387" s="20">
        <v>1.1317076398916299</v>
      </c>
    </row>
    <row r="388" spans="1:41" x14ac:dyDescent="0.2">
      <c r="A388" s="67" t="s">
        <v>1162</v>
      </c>
      <c r="B388" s="67">
        <v>281128712</v>
      </c>
      <c r="C388" s="67">
        <v>2019</v>
      </c>
      <c r="E388" s="67" t="s">
        <v>23</v>
      </c>
      <c r="F388" s="67" t="s">
        <v>978</v>
      </c>
      <c r="I388" s="67">
        <v>0</v>
      </c>
      <c r="J388" s="67">
        <v>0</v>
      </c>
      <c r="K388" s="67">
        <v>0</v>
      </c>
      <c r="L388" s="67">
        <v>1</v>
      </c>
      <c r="M388" s="67" t="s">
        <v>1342</v>
      </c>
      <c r="N388" s="67" t="s">
        <v>1343</v>
      </c>
      <c r="O388" s="74"/>
      <c r="P388" s="77">
        <v>44006</v>
      </c>
      <c r="R388" s="74">
        <v>20.399999999999999</v>
      </c>
      <c r="S388" s="67">
        <v>2.0299999999999998</v>
      </c>
      <c r="T388" s="67">
        <v>1.03</v>
      </c>
      <c r="X388" s="72"/>
      <c r="Y388" s="72"/>
      <c r="AA388" s="67">
        <v>1</v>
      </c>
      <c r="AD388" s="67">
        <f t="shared" si="36"/>
        <v>20.399999999999999</v>
      </c>
      <c r="AE388" s="76">
        <v>3.3333333000000001</v>
      </c>
      <c r="AF388" s="74">
        <f t="shared" si="37"/>
        <v>100</v>
      </c>
      <c r="AG388" s="76">
        <f t="shared" si="38"/>
        <v>333.33332999999999</v>
      </c>
      <c r="AH388" s="70">
        <f t="shared" si="39"/>
        <v>16.339869117647059</v>
      </c>
      <c r="AI388" s="70">
        <f t="shared" si="40"/>
        <v>83.660130882352945</v>
      </c>
      <c r="AJ388" s="67">
        <v>4</v>
      </c>
      <c r="AK388" s="74">
        <v>25</v>
      </c>
      <c r="AL388" s="73">
        <v>44040</v>
      </c>
      <c r="AN388" s="20">
        <v>0.16687283100029601</v>
      </c>
      <c r="AO388" s="20">
        <v>1.1421175601404701</v>
      </c>
    </row>
    <row r="389" spans="1:41" x14ac:dyDescent="0.2">
      <c r="A389" s="67" t="s">
        <v>1163</v>
      </c>
      <c r="B389" s="67">
        <v>281128713</v>
      </c>
      <c r="C389" s="67">
        <v>2019</v>
      </c>
      <c r="E389" s="67" t="s">
        <v>23</v>
      </c>
      <c r="F389" s="67" t="s">
        <v>979</v>
      </c>
      <c r="I389" s="67">
        <v>0</v>
      </c>
      <c r="J389" s="67">
        <v>0</v>
      </c>
      <c r="K389" s="67">
        <v>0</v>
      </c>
      <c r="L389" s="67">
        <v>1</v>
      </c>
      <c r="M389" s="67" t="s">
        <v>1342</v>
      </c>
      <c r="N389" s="67" t="s">
        <v>1343</v>
      </c>
      <c r="O389" s="74"/>
      <c r="P389" s="77">
        <v>44006</v>
      </c>
      <c r="R389" s="74">
        <v>62.1</v>
      </c>
      <c r="S389" s="67">
        <v>1.94</v>
      </c>
      <c r="T389" s="67">
        <v>1.99</v>
      </c>
      <c r="X389" s="72"/>
      <c r="Y389" s="72"/>
      <c r="AA389" s="67">
        <v>1</v>
      </c>
      <c r="AD389" s="67">
        <f t="shared" si="36"/>
        <v>62.1</v>
      </c>
      <c r="AE389" s="76">
        <v>3.3333333000000001</v>
      </c>
      <c r="AF389" s="74">
        <f t="shared" si="37"/>
        <v>200</v>
      </c>
      <c r="AG389" s="76">
        <f t="shared" si="38"/>
        <v>666.66665999999998</v>
      </c>
      <c r="AH389" s="70">
        <f t="shared" si="39"/>
        <v>10.735372946859902</v>
      </c>
      <c r="AI389" s="70">
        <f t="shared" si="40"/>
        <v>189.26462705314009</v>
      </c>
      <c r="AJ389" s="67">
        <v>4</v>
      </c>
      <c r="AK389" s="74">
        <v>26</v>
      </c>
      <c r="AL389" s="73">
        <v>44040</v>
      </c>
      <c r="AM389" s="67">
        <v>1</v>
      </c>
      <c r="AN389" s="20">
        <v>0.12288058546274</v>
      </c>
      <c r="AO389" s="20">
        <v>1.15206409805373</v>
      </c>
    </row>
    <row r="390" spans="1:41" x14ac:dyDescent="0.2">
      <c r="A390" s="67" t="s">
        <v>1164</v>
      </c>
      <c r="B390" s="67">
        <v>281128716</v>
      </c>
      <c r="C390" s="67">
        <v>2019</v>
      </c>
      <c r="E390" s="67" t="s">
        <v>23</v>
      </c>
      <c r="F390" s="67" t="s">
        <v>980</v>
      </c>
      <c r="I390" s="67">
        <v>0</v>
      </c>
      <c r="J390" s="67">
        <v>0</v>
      </c>
      <c r="K390" s="67">
        <v>0</v>
      </c>
      <c r="L390" s="67">
        <v>1</v>
      </c>
      <c r="M390" s="67" t="s">
        <v>1342</v>
      </c>
      <c r="N390" s="67" t="s">
        <v>1343</v>
      </c>
      <c r="O390" s="74"/>
      <c r="P390" s="77">
        <v>44006</v>
      </c>
      <c r="R390" s="74">
        <v>23.1</v>
      </c>
      <c r="S390" s="67">
        <v>2.21</v>
      </c>
      <c r="T390" s="67">
        <v>1.62</v>
      </c>
      <c r="X390" s="72"/>
      <c r="Y390" s="72"/>
      <c r="AA390" s="67">
        <v>1</v>
      </c>
      <c r="AD390" s="67">
        <f t="shared" si="36"/>
        <v>23.1</v>
      </c>
      <c r="AE390" s="76">
        <v>3.3333333000000001</v>
      </c>
      <c r="AF390" s="74">
        <f t="shared" si="37"/>
        <v>100</v>
      </c>
      <c r="AG390" s="76">
        <f t="shared" si="38"/>
        <v>333.33332999999999</v>
      </c>
      <c r="AH390" s="70">
        <f t="shared" si="39"/>
        <v>14.430014285714284</v>
      </c>
      <c r="AI390" s="70">
        <f t="shared" si="40"/>
        <v>85.569985714285721</v>
      </c>
      <c r="AJ390" s="67">
        <v>4</v>
      </c>
      <c r="AK390" s="74">
        <v>27</v>
      </c>
      <c r="AL390" s="73">
        <v>44040</v>
      </c>
      <c r="AN390" s="20">
        <v>0.57292872608019896</v>
      </c>
      <c r="AO390" s="20">
        <v>1.0417757593185</v>
      </c>
    </row>
    <row r="391" spans="1:41" x14ac:dyDescent="0.2">
      <c r="A391" s="67" t="s">
        <v>1165</v>
      </c>
      <c r="B391" s="67">
        <v>278172168</v>
      </c>
      <c r="C391" s="67">
        <v>2019</v>
      </c>
      <c r="E391" s="67" t="s">
        <v>23</v>
      </c>
      <c r="F391" s="67" t="s">
        <v>981</v>
      </c>
      <c r="I391" s="67">
        <v>0</v>
      </c>
      <c r="J391" s="67">
        <v>0</v>
      </c>
      <c r="K391" s="67">
        <v>0</v>
      </c>
      <c r="L391" s="67">
        <v>1</v>
      </c>
      <c r="M391" s="67" t="s">
        <v>1342</v>
      </c>
      <c r="N391" s="67" t="s">
        <v>1343</v>
      </c>
      <c r="O391" s="74"/>
      <c r="P391" s="77">
        <v>44006</v>
      </c>
      <c r="R391" s="74">
        <v>15.5</v>
      </c>
      <c r="S391" s="67">
        <v>2.46</v>
      </c>
      <c r="T391" s="67">
        <v>1.42</v>
      </c>
      <c r="X391" s="72"/>
      <c r="Y391" s="72"/>
      <c r="AA391" s="67">
        <v>1</v>
      </c>
      <c r="AD391" s="67">
        <f t="shared" si="36"/>
        <v>15.5</v>
      </c>
      <c r="AE391" s="76">
        <v>3.3333333000000001</v>
      </c>
      <c r="AF391" s="74">
        <f t="shared" si="37"/>
        <v>100</v>
      </c>
      <c r="AG391" s="76">
        <f t="shared" si="38"/>
        <v>333.33332999999999</v>
      </c>
      <c r="AH391" s="70">
        <f t="shared" si="39"/>
        <v>21.505376129032257</v>
      </c>
      <c r="AI391" s="70">
        <f t="shared" si="40"/>
        <v>78.494623870967743</v>
      </c>
      <c r="AJ391" s="67">
        <v>4</v>
      </c>
      <c r="AK391" s="74">
        <v>28</v>
      </c>
      <c r="AL391" s="73">
        <v>44040</v>
      </c>
      <c r="AN391" s="20">
        <v>0.12122701843663899</v>
      </c>
      <c r="AO391" s="20">
        <v>1.1173651525103701</v>
      </c>
    </row>
    <row r="392" spans="1:41" x14ac:dyDescent="0.2">
      <c r="A392" s="67" t="s">
        <v>1166</v>
      </c>
      <c r="B392" s="67">
        <v>281128717</v>
      </c>
      <c r="C392" s="67">
        <v>2019</v>
      </c>
      <c r="E392" s="67" t="s">
        <v>23</v>
      </c>
      <c r="F392" s="67" t="s">
        <v>982</v>
      </c>
      <c r="I392" s="67">
        <v>0</v>
      </c>
      <c r="J392" s="67">
        <v>0</v>
      </c>
      <c r="K392" s="67">
        <v>0</v>
      </c>
      <c r="L392" s="67">
        <v>1</v>
      </c>
      <c r="M392" s="67" t="s">
        <v>1342</v>
      </c>
      <c r="N392" s="67" t="s">
        <v>1343</v>
      </c>
      <c r="O392" s="74"/>
      <c r="P392" s="77">
        <v>44006</v>
      </c>
      <c r="R392" s="74">
        <v>9.1</v>
      </c>
      <c r="S392" s="67">
        <v>2.7</v>
      </c>
      <c r="T392" s="67">
        <v>1.05</v>
      </c>
      <c r="W392" s="69">
        <v>44013</v>
      </c>
      <c r="X392" s="72">
        <v>4.4000000000000004</v>
      </c>
      <c r="Y392" s="72">
        <v>1.62</v>
      </c>
      <c r="Z392" s="72">
        <v>0.61</v>
      </c>
      <c r="AA392" s="67">
        <v>1</v>
      </c>
      <c r="AB392" s="67" t="b">
        <f>R392&gt;X392</f>
        <v>1</v>
      </c>
      <c r="AC392" s="67" t="b">
        <f>T392&gt;Z392</f>
        <v>1</v>
      </c>
      <c r="AD392" s="67">
        <f t="shared" si="36"/>
        <v>9.1</v>
      </c>
      <c r="AE392" s="76">
        <v>3.3333333000000001</v>
      </c>
      <c r="AF392" s="74">
        <f t="shared" si="37"/>
        <v>100</v>
      </c>
      <c r="AG392" s="76">
        <f t="shared" si="38"/>
        <v>333.33332999999999</v>
      </c>
      <c r="AH392" s="70">
        <f t="shared" si="39"/>
        <v>36.630036263736265</v>
      </c>
      <c r="AI392" s="70">
        <f t="shared" si="40"/>
        <v>63.369963736263735</v>
      </c>
      <c r="AJ392" s="67">
        <v>4</v>
      </c>
      <c r="AK392" s="74">
        <v>29</v>
      </c>
      <c r="AL392" s="73">
        <v>44040</v>
      </c>
      <c r="AN392" s="20">
        <v>0.180978060644223</v>
      </c>
      <c r="AO392" s="20">
        <v>1.1453481057189101</v>
      </c>
    </row>
    <row r="393" spans="1:41" x14ac:dyDescent="0.2">
      <c r="A393" s="67" t="s">
        <v>1167</v>
      </c>
      <c r="B393" s="67">
        <v>281128718</v>
      </c>
      <c r="C393" s="67">
        <v>2019</v>
      </c>
      <c r="E393" s="67" t="s">
        <v>23</v>
      </c>
      <c r="F393" s="67" t="s">
        <v>983</v>
      </c>
      <c r="I393" s="67">
        <v>0</v>
      </c>
      <c r="J393" s="67">
        <v>0</v>
      </c>
      <c r="K393" s="67">
        <v>0</v>
      </c>
      <c r="L393" s="67">
        <v>1</v>
      </c>
      <c r="M393" s="67" t="s">
        <v>1342</v>
      </c>
      <c r="N393" s="67" t="s">
        <v>1343</v>
      </c>
      <c r="O393" s="74"/>
      <c r="P393" s="77">
        <v>44006</v>
      </c>
      <c r="R393" s="74">
        <v>30</v>
      </c>
      <c r="S393" s="67">
        <v>2.0699999999999998</v>
      </c>
      <c r="T393" s="67">
        <v>1.48</v>
      </c>
      <c r="X393" s="72"/>
      <c r="Y393" s="72"/>
      <c r="AA393" s="67">
        <v>1</v>
      </c>
      <c r="AD393" s="67">
        <f t="shared" si="36"/>
        <v>30</v>
      </c>
      <c r="AE393" s="76">
        <v>3.3333333000000001</v>
      </c>
      <c r="AF393" s="74">
        <f t="shared" si="37"/>
        <v>200</v>
      </c>
      <c r="AG393" s="76">
        <f t="shared" si="38"/>
        <v>666.66665999999998</v>
      </c>
      <c r="AH393" s="70">
        <f t="shared" si="39"/>
        <v>22.222221999999999</v>
      </c>
      <c r="AI393" s="70">
        <f t="shared" si="40"/>
        <v>177.77777800000001</v>
      </c>
      <c r="AJ393" s="67">
        <v>4</v>
      </c>
      <c r="AK393" s="74">
        <v>30</v>
      </c>
      <c r="AL393" s="73">
        <v>44040</v>
      </c>
      <c r="AN393" s="20">
        <v>0.39317548617359299</v>
      </c>
      <c r="AO393" s="20">
        <v>1.0231810967013899</v>
      </c>
    </row>
    <row r="394" spans="1:41" x14ac:dyDescent="0.2">
      <c r="A394" s="67" t="s">
        <v>1168</v>
      </c>
      <c r="B394" s="67">
        <v>281128719</v>
      </c>
      <c r="C394" s="67">
        <v>2019</v>
      </c>
      <c r="E394" s="67" t="s">
        <v>23</v>
      </c>
      <c r="F394" s="67" t="s">
        <v>984</v>
      </c>
      <c r="I394" s="67">
        <v>0</v>
      </c>
      <c r="J394" s="67">
        <v>0</v>
      </c>
      <c r="K394" s="67">
        <v>0</v>
      </c>
      <c r="L394" s="67">
        <v>1</v>
      </c>
      <c r="M394" s="67" t="s">
        <v>1342</v>
      </c>
      <c r="N394" s="67" t="s">
        <v>1343</v>
      </c>
      <c r="O394" s="74"/>
      <c r="P394" s="77">
        <v>44006</v>
      </c>
      <c r="R394" s="74">
        <v>6.9</v>
      </c>
      <c r="S394" s="67">
        <v>2.84</v>
      </c>
      <c r="T394" s="67">
        <v>0.94</v>
      </c>
      <c r="W394" s="69">
        <v>44013</v>
      </c>
      <c r="X394" s="72">
        <v>14.9</v>
      </c>
      <c r="Y394" s="72">
        <v>1.65</v>
      </c>
      <c r="Z394" s="72">
        <v>1.21</v>
      </c>
      <c r="AA394" s="67">
        <v>2</v>
      </c>
      <c r="AB394" s="67" t="b">
        <f>R394&gt;X394</f>
        <v>0</v>
      </c>
      <c r="AC394" s="67" t="b">
        <f>T394&gt;Z394</f>
        <v>0</v>
      </c>
      <c r="AD394" s="67">
        <f t="shared" si="36"/>
        <v>14.9</v>
      </c>
      <c r="AE394" s="76">
        <v>3.3333333000000001</v>
      </c>
      <c r="AF394" s="74">
        <f t="shared" si="37"/>
        <v>100</v>
      </c>
      <c r="AG394" s="76">
        <f t="shared" si="38"/>
        <v>333.33332999999999</v>
      </c>
      <c r="AH394" s="70">
        <f t="shared" si="39"/>
        <v>22.3713644295302</v>
      </c>
      <c r="AI394" s="70">
        <f t="shared" si="40"/>
        <v>77.628635570469797</v>
      </c>
      <c r="AJ394" s="67">
        <v>4</v>
      </c>
      <c r="AK394" s="74">
        <v>31</v>
      </c>
      <c r="AL394" s="73">
        <v>44040</v>
      </c>
      <c r="AN394" s="20">
        <v>0.53003278684946398</v>
      </c>
      <c r="AO394" s="20">
        <v>0.97261184919974297</v>
      </c>
    </row>
    <row r="395" spans="1:41" x14ac:dyDescent="0.2">
      <c r="A395" s="67" t="s">
        <v>1169</v>
      </c>
      <c r="B395" s="67">
        <v>281128720</v>
      </c>
      <c r="C395" s="67">
        <v>2019</v>
      </c>
      <c r="E395" s="67" t="s">
        <v>23</v>
      </c>
      <c r="F395" s="67" t="s">
        <v>985</v>
      </c>
      <c r="I395" s="67">
        <v>0</v>
      </c>
      <c r="J395" s="67">
        <v>0</v>
      </c>
      <c r="K395" s="67">
        <v>0</v>
      </c>
      <c r="L395" s="67">
        <v>1</v>
      </c>
      <c r="M395" s="67" t="s">
        <v>1342</v>
      </c>
      <c r="N395" s="67" t="s">
        <v>1343</v>
      </c>
      <c r="O395" s="74"/>
      <c r="P395" s="77">
        <v>44006</v>
      </c>
      <c r="R395" s="74">
        <v>12.6</v>
      </c>
      <c r="S395" s="67">
        <v>2.48</v>
      </c>
      <c r="T395" s="67">
        <v>1.01</v>
      </c>
      <c r="W395" s="69">
        <v>44013</v>
      </c>
      <c r="X395" s="72">
        <v>11.5</v>
      </c>
      <c r="Y395" s="72">
        <v>1.74</v>
      </c>
      <c r="Z395" s="72">
        <v>1.35</v>
      </c>
      <c r="AA395" s="67">
        <v>1</v>
      </c>
      <c r="AB395" s="67" t="b">
        <f>R395&gt;X395</f>
        <v>1</v>
      </c>
      <c r="AC395" s="67" t="b">
        <f>T395&gt;Z395</f>
        <v>0</v>
      </c>
      <c r="AD395" s="67">
        <f t="shared" si="36"/>
        <v>12.6</v>
      </c>
      <c r="AE395" s="76">
        <v>3.3333333000000001</v>
      </c>
      <c r="AF395" s="74">
        <f t="shared" si="37"/>
        <v>100</v>
      </c>
      <c r="AG395" s="76">
        <f t="shared" si="38"/>
        <v>333.33332999999999</v>
      </c>
      <c r="AH395" s="70">
        <f t="shared" si="39"/>
        <v>26.45502619047619</v>
      </c>
      <c r="AI395" s="70">
        <f t="shared" si="40"/>
        <v>73.54497380952381</v>
      </c>
      <c r="AJ395" s="67">
        <v>4</v>
      </c>
      <c r="AK395" s="74">
        <v>32</v>
      </c>
      <c r="AL395" s="73">
        <v>44040</v>
      </c>
      <c r="AN395" s="20">
        <v>0.33965835558767099</v>
      </c>
      <c r="AO395" s="20">
        <v>1.1039372368631799</v>
      </c>
    </row>
    <row r="396" spans="1:41" x14ac:dyDescent="0.2">
      <c r="A396" s="67" t="s">
        <v>1170</v>
      </c>
      <c r="B396" s="67">
        <v>281128721</v>
      </c>
      <c r="C396" s="67">
        <v>2019</v>
      </c>
      <c r="E396" s="67" t="s">
        <v>23</v>
      </c>
      <c r="F396" s="67" t="s">
        <v>986</v>
      </c>
      <c r="I396" s="67">
        <v>0</v>
      </c>
      <c r="J396" s="67">
        <v>0</v>
      </c>
      <c r="K396" s="67">
        <v>0</v>
      </c>
      <c r="L396" s="67">
        <v>1</v>
      </c>
      <c r="M396" s="67" t="s">
        <v>1342</v>
      </c>
      <c r="N396" s="67" t="s">
        <v>1343</v>
      </c>
      <c r="O396" s="74"/>
      <c r="P396" s="77">
        <v>44006</v>
      </c>
      <c r="R396" s="74">
        <v>26.6</v>
      </c>
      <c r="S396" s="67">
        <v>2.4900000000000002</v>
      </c>
      <c r="T396" s="67">
        <v>1.42</v>
      </c>
      <c r="X396" s="72"/>
      <c r="Y396" s="72"/>
      <c r="AA396" s="67">
        <v>1</v>
      </c>
      <c r="AD396" s="67">
        <f t="shared" si="36"/>
        <v>26.6</v>
      </c>
      <c r="AE396" s="76">
        <v>3.3333333000000001</v>
      </c>
      <c r="AF396" s="74">
        <f t="shared" si="37"/>
        <v>200</v>
      </c>
      <c r="AG396" s="76">
        <f t="shared" si="38"/>
        <v>666.66665999999998</v>
      </c>
      <c r="AH396" s="70">
        <f t="shared" si="39"/>
        <v>25.062656390977441</v>
      </c>
      <c r="AI396" s="70">
        <f t="shared" si="40"/>
        <v>174.93734360902255</v>
      </c>
      <c r="AJ396" s="67">
        <v>4</v>
      </c>
      <c r="AK396" s="74">
        <v>33</v>
      </c>
      <c r="AL396" s="73">
        <v>44040</v>
      </c>
      <c r="AN396" s="20">
        <v>0.407263418920846</v>
      </c>
      <c r="AO396" s="20">
        <v>1.19242485206537</v>
      </c>
    </row>
    <row r="397" spans="1:41" x14ac:dyDescent="0.2">
      <c r="A397" s="67" t="s">
        <v>1171</v>
      </c>
      <c r="B397" s="67">
        <v>281128722</v>
      </c>
      <c r="C397" s="67">
        <v>2019</v>
      </c>
      <c r="E397" s="67" t="s">
        <v>23</v>
      </c>
      <c r="F397" s="67" t="s">
        <v>987</v>
      </c>
      <c r="I397" s="67">
        <v>0</v>
      </c>
      <c r="J397" s="67">
        <v>0</v>
      </c>
      <c r="K397" s="67">
        <v>0</v>
      </c>
      <c r="L397" s="67">
        <v>1</v>
      </c>
      <c r="M397" s="67" t="s">
        <v>1342</v>
      </c>
      <c r="N397" s="67" t="s">
        <v>1343</v>
      </c>
      <c r="O397" s="74"/>
      <c r="P397" s="77">
        <v>44006</v>
      </c>
      <c r="R397" s="74">
        <v>13.7</v>
      </c>
      <c r="S397" s="67">
        <v>2.5299999999999998</v>
      </c>
      <c r="T397" s="67">
        <v>1.31</v>
      </c>
      <c r="X397" s="72"/>
      <c r="Y397" s="72"/>
      <c r="AA397" s="67">
        <v>1</v>
      </c>
      <c r="AD397" s="67">
        <f t="shared" si="36"/>
        <v>13.7</v>
      </c>
      <c r="AE397" s="76">
        <v>3.3333333000000001</v>
      </c>
      <c r="AF397" s="74">
        <f t="shared" si="37"/>
        <v>100</v>
      </c>
      <c r="AG397" s="76">
        <f t="shared" si="38"/>
        <v>333.33332999999999</v>
      </c>
      <c r="AH397" s="70">
        <f t="shared" si="39"/>
        <v>24.3309</v>
      </c>
      <c r="AI397" s="70">
        <f t="shared" si="40"/>
        <v>75.6691</v>
      </c>
      <c r="AJ397" s="67">
        <v>4</v>
      </c>
      <c r="AK397" s="74">
        <v>34</v>
      </c>
      <c r="AL397" s="73">
        <v>44040</v>
      </c>
      <c r="AN397" s="20">
        <v>0.26598017819646702</v>
      </c>
      <c r="AO397" s="20">
        <v>1.20135874938077</v>
      </c>
    </row>
    <row r="398" spans="1:41" x14ac:dyDescent="0.2">
      <c r="A398" s="67" t="s">
        <v>1172</v>
      </c>
      <c r="B398" s="67">
        <v>281128723</v>
      </c>
      <c r="C398" s="67">
        <v>2019</v>
      </c>
      <c r="E398" s="67" t="s">
        <v>23</v>
      </c>
      <c r="F398" s="67" t="s">
        <v>988</v>
      </c>
      <c r="I398" s="67">
        <v>0</v>
      </c>
      <c r="J398" s="67">
        <v>0</v>
      </c>
      <c r="K398" s="67">
        <v>0</v>
      </c>
      <c r="L398" s="67">
        <v>1</v>
      </c>
      <c r="M398" s="67" t="s">
        <v>1342</v>
      </c>
      <c r="N398" s="67" t="s">
        <v>1343</v>
      </c>
      <c r="O398" s="74"/>
      <c r="P398" s="77">
        <v>44006</v>
      </c>
      <c r="R398" s="74">
        <v>42.2</v>
      </c>
      <c r="S398" s="67">
        <v>2.0099999999999998</v>
      </c>
      <c r="T398" s="67">
        <v>1.7</v>
      </c>
      <c r="X398" s="72"/>
      <c r="Y398" s="72"/>
      <c r="AA398" s="67">
        <v>1</v>
      </c>
      <c r="AD398" s="67">
        <f t="shared" si="36"/>
        <v>42.2</v>
      </c>
      <c r="AE398" s="76">
        <v>3.3333333000000001</v>
      </c>
      <c r="AF398" s="74">
        <f t="shared" si="37"/>
        <v>200</v>
      </c>
      <c r="AG398" s="76">
        <f t="shared" si="38"/>
        <v>666.66665999999998</v>
      </c>
      <c r="AH398" s="70">
        <f t="shared" si="39"/>
        <v>15.797788151658766</v>
      </c>
      <c r="AI398" s="70">
        <f t="shared" si="40"/>
        <v>184.20221184834122</v>
      </c>
      <c r="AJ398" s="67">
        <v>4</v>
      </c>
      <c r="AK398" s="74">
        <v>35</v>
      </c>
      <c r="AL398" s="73">
        <v>44040</v>
      </c>
      <c r="AN398" s="20">
        <v>0.22686464351963501</v>
      </c>
      <c r="AO398" s="20">
        <v>1.0926960216341199</v>
      </c>
    </row>
    <row r="399" spans="1:41" x14ac:dyDescent="0.2">
      <c r="A399" s="67" t="s">
        <v>1173</v>
      </c>
      <c r="B399" s="67">
        <v>281128724</v>
      </c>
      <c r="C399" s="67">
        <v>2019</v>
      </c>
      <c r="E399" s="67" t="s">
        <v>23</v>
      </c>
      <c r="F399" s="67" t="s">
        <v>989</v>
      </c>
      <c r="I399" s="67">
        <v>0</v>
      </c>
      <c r="J399" s="67">
        <v>0</v>
      </c>
      <c r="K399" s="67">
        <v>0</v>
      </c>
      <c r="L399" s="67">
        <v>1</v>
      </c>
      <c r="M399" s="67" t="s">
        <v>1342</v>
      </c>
      <c r="N399" s="67" t="s">
        <v>1343</v>
      </c>
      <c r="O399" s="74"/>
      <c r="P399" s="77">
        <v>44006</v>
      </c>
      <c r="R399" s="74">
        <v>20.9</v>
      </c>
      <c r="S399" s="67">
        <v>2.31</v>
      </c>
      <c r="T399" s="67">
        <v>1.6</v>
      </c>
      <c r="X399" s="72"/>
      <c r="Y399" s="72"/>
      <c r="AA399" s="67">
        <v>1</v>
      </c>
      <c r="AD399" s="67">
        <f t="shared" si="36"/>
        <v>20.9</v>
      </c>
      <c r="AE399" s="76">
        <v>3.3333333000000001</v>
      </c>
      <c r="AF399" s="74">
        <f t="shared" si="37"/>
        <v>100</v>
      </c>
      <c r="AG399" s="76">
        <f t="shared" si="38"/>
        <v>333.33332999999999</v>
      </c>
      <c r="AH399" s="70">
        <f t="shared" si="39"/>
        <v>15.948963157894738</v>
      </c>
      <c r="AI399" s="70">
        <f t="shared" si="40"/>
        <v>84.051036842105262</v>
      </c>
      <c r="AJ399" s="67">
        <v>4</v>
      </c>
      <c r="AK399" s="74">
        <v>36</v>
      </c>
      <c r="AL399" s="73">
        <v>44040</v>
      </c>
      <c r="AN399" s="20">
        <v>0.258130102515089</v>
      </c>
      <c r="AO399" s="20">
        <v>1.23024251820648</v>
      </c>
    </row>
    <row r="400" spans="1:41" x14ac:dyDescent="0.2">
      <c r="A400" s="67" t="s">
        <v>1174</v>
      </c>
      <c r="B400" s="67">
        <v>281128725</v>
      </c>
      <c r="C400" s="67">
        <v>2019</v>
      </c>
      <c r="E400" s="67" t="s">
        <v>23</v>
      </c>
      <c r="F400" s="67" t="s">
        <v>990</v>
      </c>
      <c r="I400" s="67">
        <v>0</v>
      </c>
      <c r="J400" s="67">
        <v>0</v>
      </c>
      <c r="K400" s="67">
        <v>0</v>
      </c>
      <c r="L400" s="67">
        <v>1</v>
      </c>
      <c r="M400" s="67" t="s">
        <v>1342</v>
      </c>
      <c r="N400" s="67" t="s">
        <v>1343</v>
      </c>
      <c r="O400" s="74"/>
      <c r="P400" s="77">
        <v>44006</v>
      </c>
      <c r="R400" s="74">
        <v>13.6</v>
      </c>
      <c r="S400" s="67">
        <v>2.58</v>
      </c>
      <c r="T400" s="67">
        <v>1.07</v>
      </c>
      <c r="W400" s="69">
        <v>44013</v>
      </c>
      <c r="X400" s="72">
        <v>11.4</v>
      </c>
      <c r="Y400" s="72">
        <v>1.79</v>
      </c>
      <c r="Z400" s="72">
        <v>1.28</v>
      </c>
      <c r="AA400" s="67">
        <v>1</v>
      </c>
      <c r="AB400" s="67" t="b">
        <f>R400&gt;X400</f>
        <v>1</v>
      </c>
      <c r="AC400" s="67" t="b">
        <f>T400&gt;Z400</f>
        <v>0</v>
      </c>
      <c r="AD400" s="67">
        <f t="shared" si="36"/>
        <v>13.6</v>
      </c>
      <c r="AE400" s="76">
        <v>3.3333333000000001</v>
      </c>
      <c r="AF400" s="74">
        <f t="shared" si="37"/>
        <v>100</v>
      </c>
      <c r="AG400" s="76">
        <f t="shared" si="38"/>
        <v>333.33332999999999</v>
      </c>
      <c r="AH400" s="70">
        <f t="shared" si="39"/>
        <v>24.50980367647059</v>
      </c>
      <c r="AI400" s="70">
        <f t="shared" si="40"/>
        <v>75.490196323529403</v>
      </c>
      <c r="AJ400" s="67">
        <v>4</v>
      </c>
      <c r="AK400" s="74">
        <v>37</v>
      </c>
      <c r="AL400" s="73">
        <v>44040</v>
      </c>
      <c r="AN400" s="20">
        <v>0.31644626173316198</v>
      </c>
      <c r="AO400" s="20">
        <v>1.2318434207833899</v>
      </c>
    </row>
    <row r="401" spans="1:41" x14ac:dyDescent="0.2">
      <c r="A401" s="67" t="s">
        <v>1175</v>
      </c>
      <c r="B401" s="67">
        <v>278171895</v>
      </c>
      <c r="C401" s="67">
        <v>2019</v>
      </c>
      <c r="E401" s="67" t="s">
        <v>23</v>
      </c>
      <c r="F401" s="67" t="s">
        <v>991</v>
      </c>
      <c r="I401" s="67">
        <v>0</v>
      </c>
      <c r="J401" s="67">
        <v>0</v>
      </c>
      <c r="K401" s="67">
        <v>0</v>
      </c>
      <c r="L401" s="67">
        <v>1</v>
      </c>
      <c r="M401" s="67" t="s">
        <v>1342</v>
      </c>
      <c r="N401" s="67" t="s">
        <v>1343</v>
      </c>
      <c r="O401" s="74" t="s">
        <v>1393</v>
      </c>
      <c r="P401" s="77">
        <v>44006</v>
      </c>
      <c r="R401" s="74">
        <v>16.600000000000001</v>
      </c>
      <c r="S401" s="67">
        <v>2.2999999999999998</v>
      </c>
      <c r="T401" s="67">
        <v>1.62</v>
      </c>
      <c r="U401" s="67" t="s">
        <v>1393</v>
      </c>
      <c r="X401" s="72"/>
      <c r="Y401" s="72"/>
      <c r="AA401" s="67">
        <v>1</v>
      </c>
      <c r="AD401" s="67">
        <f t="shared" si="36"/>
        <v>16.600000000000001</v>
      </c>
      <c r="AE401" s="76">
        <v>3.3333333000000001</v>
      </c>
      <c r="AF401" s="74">
        <f t="shared" si="37"/>
        <v>100</v>
      </c>
      <c r="AG401" s="76">
        <f t="shared" si="38"/>
        <v>333.33332999999999</v>
      </c>
      <c r="AH401" s="70">
        <f t="shared" si="39"/>
        <v>20.080321084337346</v>
      </c>
      <c r="AI401" s="70">
        <f t="shared" si="40"/>
        <v>79.919678915662658</v>
      </c>
      <c r="AJ401" s="67">
        <v>4</v>
      </c>
      <c r="AK401" s="74">
        <v>38</v>
      </c>
      <c r="AL401" s="73">
        <v>44040</v>
      </c>
      <c r="AN401" s="20">
        <v>0.289853475595854</v>
      </c>
      <c r="AO401" s="20">
        <v>1.0600027602297799</v>
      </c>
    </row>
    <row r="402" spans="1:41" x14ac:dyDescent="0.2">
      <c r="A402" s="67" t="s">
        <v>1176</v>
      </c>
      <c r="B402" s="67">
        <v>278171881</v>
      </c>
      <c r="C402" s="67">
        <v>2019</v>
      </c>
      <c r="E402" s="67" t="s">
        <v>23</v>
      </c>
      <c r="F402" s="67" t="s">
        <v>992</v>
      </c>
      <c r="I402" s="67">
        <v>0</v>
      </c>
      <c r="J402" s="67">
        <v>0</v>
      </c>
      <c r="K402" s="67">
        <v>0</v>
      </c>
      <c r="L402" s="67">
        <v>1</v>
      </c>
      <c r="M402" s="67" t="s">
        <v>1342</v>
      </c>
      <c r="N402" s="67" t="s">
        <v>1343</v>
      </c>
      <c r="O402" s="74"/>
      <c r="P402" s="77">
        <v>44006</v>
      </c>
      <c r="R402" s="74">
        <v>30.9</v>
      </c>
      <c r="S402" s="67">
        <v>2.06</v>
      </c>
      <c r="T402" s="67">
        <v>1.24</v>
      </c>
      <c r="X402" s="72"/>
      <c r="Y402" s="72"/>
      <c r="AA402" s="67">
        <v>1</v>
      </c>
      <c r="AD402" s="67">
        <f t="shared" si="36"/>
        <v>30.9</v>
      </c>
      <c r="AE402" s="76">
        <v>3.3333333000000001</v>
      </c>
      <c r="AF402" s="74">
        <f t="shared" si="37"/>
        <v>200</v>
      </c>
      <c r="AG402" s="76">
        <f t="shared" si="38"/>
        <v>666.66665999999998</v>
      </c>
      <c r="AH402" s="70">
        <f t="shared" si="39"/>
        <v>21.574972815533982</v>
      </c>
      <c r="AI402" s="70">
        <f t="shared" si="40"/>
        <v>178.42502718446602</v>
      </c>
      <c r="AJ402" s="67">
        <v>4</v>
      </c>
      <c r="AK402" s="74">
        <v>39</v>
      </c>
      <c r="AL402" s="73">
        <v>44040</v>
      </c>
      <c r="AN402" s="20">
        <v>0.29556999176128801</v>
      </c>
      <c r="AO402" s="20">
        <v>1.08082235798094</v>
      </c>
    </row>
    <row r="403" spans="1:41" x14ac:dyDescent="0.2">
      <c r="A403" s="67" t="s">
        <v>1177</v>
      </c>
      <c r="B403" s="67">
        <v>278171882</v>
      </c>
      <c r="C403" s="67">
        <v>2019</v>
      </c>
      <c r="E403" s="67" t="s">
        <v>23</v>
      </c>
      <c r="F403" s="67" t="s">
        <v>993</v>
      </c>
      <c r="I403" s="67">
        <v>0</v>
      </c>
      <c r="J403" s="67">
        <v>0</v>
      </c>
      <c r="K403" s="67">
        <v>0</v>
      </c>
      <c r="L403" s="67">
        <v>1</v>
      </c>
      <c r="M403" s="67" t="s">
        <v>1342</v>
      </c>
      <c r="N403" s="67" t="s">
        <v>1343</v>
      </c>
      <c r="O403" s="74"/>
      <c r="P403" s="77">
        <v>44006</v>
      </c>
      <c r="R403" s="74">
        <v>24</v>
      </c>
      <c r="S403" s="67">
        <v>2.16</v>
      </c>
      <c r="T403" s="67">
        <v>1.42</v>
      </c>
      <c r="X403" s="72"/>
      <c r="Y403" s="72"/>
      <c r="AA403" s="67">
        <v>1</v>
      </c>
      <c r="AD403" s="67">
        <f t="shared" si="36"/>
        <v>24</v>
      </c>
      <c r="AE403" s="76">
        <v>3.3333333000000001</v>
      </c>
      <c r="AF403" s="74">
        <f t="shared" si="37"/>
        <v>100</v>
      </c>
      <c r="AG403" s="76">
        <f t="shared" si="38"/>
        <v>333.33332999999999</v>
      </c>
      <c r="AH403" s="70">
        <f t="shared" si="39"/>
        <v>13.88888875</v>
      </c>
      <c r="AI403" s="70">
        <f t="shared" si="40"/>
        <v>86.111111249999993</v>
      </c>
      <c r="AJ403" s="67">
        <v>4</v>
      </c>
      <c r="AK403" s="74">
        <v>40</v>
      </c>
      <c r="AL403" s="73">
        <v>44040</v>
      </c>
      <c r="AN403" s="20">
        <v>0.248922231541293</v>
      </c>
      <c r="AO403" s="20">
        <v>1.07598243519398</v>
      </c>
    </row>
    <row r="404" spans="1:41" x14ac:dyDescent="0.2">
      <c r="A404" s="67" t="s">
        <v>1178</v>
      </c>
      <c r="B404" s="67">
        <v>278171883</v>
      </c>
      <c r="C404" s="67">
        <v>2019</v>
      </c>
      <c r="E404" s="67" t="s">
        <v>23</v>
      </c>
      <c r="F404" s="67" t="s">
        <v>994</v>
      </c>
      <c r="I404" s="67">
        <v>0</v>
      </c>
      <c r="J404" s="67">
        <v>0</v>
      </c>
      <c r="K404" s="67">
        <v>0</v>
      </c>
      <c r="L404" s="67">
        <v>1</v>
      </c>
      <c r="M404" s="67" t="s">
        <v>1342</v>
      </c>
      <c r="N404" s="67" t="s">
        <v>1343</v>
      </c>
      <c r="O404" s="74"/>
      <c r="P404" s="77">
        <v>44006</v>
      </c>
      <c r="R404" s="74">
        <v>14.4</v>
      </c>
      <c r="S404" s="67">
        <v>2.15</v>
      </c>
      <c r="T404" s="67">
        <v>0.89</v>
      </c>
      <c r="W404" s="69">
        <v>44013</v>
      </c>
      <c r="X404" s="72">
        <v>23.6</v>
      </c>
      <c r="Y404" s="72">
        <v>1.75</v>
      </c>
      <c r="Z404" s="72">
        <v>1.1100000000000001</v>
      </c>
      <c r="AA404" s="67">
        <v>2</v>
      </c>
      <c r="AB404" s="67" t="b">
        <f>R404&gt;X404</f>
        <v>0</v>
      </c>
      <c r="AC404" s="67" t="b">
        <f>T404&gt;Z404</f>
        <v>0</v>
      </c>
      <c r="AD404" s="67">
        <f t="shared" si="36"/>
        <v>23.6</v>
      </c>
      <c r="AE404" s="76">
        <v>3.3333333000000001</v>
      </c>
      <c r="AF404" s="74">
        <f t="shared" si="37"/>
        <v>100</v>
      </c>
      <c r="AG404" s="76">
        <f t="shared" si="38"/>
        <v>333.33332999999999</v>
      </c>
      <c r="AH404" s="70">
        <f t="shared" si="39"/>
        <v>14.124293644067796</v>
      </c>
      <c r="AI404" s="70">
        <f t="shared" si="40"/>
        <v>85.875706355932209</v>
      </c>
      <c r="AJ404" s="67">
        <v>4</v>
      </c>
      <c r="AK404" s="74">
        <v>41</v>
      </c>
      <c r="AL404" s="73">
        <v>44040</v>
      </c>
      <c r="AN404" s="20">
        <v>0.26335949507758599</v>
      </c>
      <c r="AO404" s="20">
        <v>1.09598074306652</v>
      </c>
    </row>
    <row r="405" spans="1:41" x14ac:dyDescent="0.2">
      <c r="A405" s="67" t="s">
        <v>1179</v>
      </c>
      <c r="B405" s="67">
        <v>278171884</v>
      </c>
      <c r="C405" s="67">
        <v>2019</v>
      </c>
      <c r="E405" s="67" t="s">
        <v>23</v>
      </c>
      <c r="F405" s="67" t="s">
        <v>995</v>
      </c>
      <c r="I405" s="67">
        <v>0</v>
      </c>
      <c r="J405" s="67">
        <v>0</v>
      </c>
      <c r="K405" s="67">
        <v>0</v>
      </c>
      <c r="L405" s="67">
        <v>1</v>
      </c>
      <c r="M405" s="67" t="s">
        <v>1342</v>
      </c>
      <c r="N405" s="67" t="s">
        <v>1343</v>
      </c>
      <c r="O405" s="74" t="s">
        <v>1393</v>
      </c>
      <c r="P405" s="77">
        <v>44006</v>
      </c>
      <c r="R405" s="74">
        <v>16.399999999999999</v>
      </c>
      <c r="S405" s="67">
        <v>2.1</v>
      </c>
      <c r="T405" s="67">
        <v>1.52</v>
      </c>
      <c r="U405" s="67" t="s">
        <v>1393</v>
      </c>
      <c r="X405" s="72"/>
      <c r="Y405" s="72"/>
      <c r="AA405" s="67">
        <v>1</v>
      </c>
      <c r="AD405" s="67">
        <f t="shared" si="36"/>
        <v>16.399999999999999</v>
      </c>
      <c r="AE405" s="76">
        <v>3.3333333000000001</v>
      </c>
      <c r="AF405" s="74">
        <f t="shared" si="37"/>
        <v>100</v>
      </c>
      <c r="AG405" s="76">
        <f t="shared" si="38"/>
        <v>333.33332999999999</v>
      </c>
      <c r="AH405" s="70">
        <f t="shared" si="39"/>
        <v>20.325203048780487</v>
      </c>
      <c r="AI405" s="70">
        <f t="shared" si="40"/>
        <v>79.67479695121952</v>
      </c>
      <c r="AJ405" s="67">
        <v>4</v>
      </c>
      <c r="AK405" s="74">
        <v>42</v>
      </c>
      <c r="AL405" s="73">
        <v>44040</v>
      </c>
      <c r="AN405" s="20">
        <v>0.27170003377240298</v>
      </c>
      <c r="AO405" s="20">
        <v>1.0648494989448101</v>
      </c>
    </row>
    <row r="406" spans="1:41" x14ac:dyDescent="0.2">
      <c r="A406" s="67" t="s">
        <v>1180</v>
      </c>
      <c r="B406" s="67">
        <v>278171885</v>
      </c>
      <c r="C406" s="67">
        <v>2019</v>
      </c>
      <c r="E406" s="67" t="s">
        <v>23</v>
      </c>
      <c r="F406" s="67" t="s">
        <v>996</v>
      </c>
      <c r="I406" s="67">
        <v>0</v>
      </c>
      <c r="J406" s="67">
        <v>0</v>
      </c>
      <c r="K406" s="67">
        <v>0</v>
      </c>
      <c r="L406" s="67">
        <v>1</v>
      </c>
      <c r="M406" s="67" t="s">
        <v>1343</v>
      </c>
      <c r="N406" s="67" t="s">
        <v>1343</v>
      </c>
      <c r="O406" s="74"/>
      <c r="P406" s="77">
        <v>44006</v>
      </c>
      <c r="R406" s="74">
        <v>38</v>
      </c>
      <c r="S406" s="67">
        <v>2.08</v>
      </c>
      <c r="T406" s="67">
        <v>1.83</v>
      </c>
      <c r="X406" s="72"/>
      <c r="Y406" s="72"/>
      <c r="AA406" s="67">
        <v>1</v>
      </c>
      <c r="AD406" s="67">
        <f t="shared" si="36"/>
        <v>38</v>
      </c>
      <c r="AE406" s="76">
        <v>3.3333333000000001</v>
      </c>
      <c r="AF406" s="74">
        <f t="shared" si="37"/>
        <v>200</v>
      </c>
      <c r="AG406" s="76">
        <f t="shared" si="38"/>
        <v>666.66665999999998</v>
      </c>
      <c r="AH406" s="70">
        <f t="shared" si="39"/>
        <v>17.543859473684211</v>
      </c>
      <c r="AI406" s="70">
        <f t="shared" si="40"/>
        <v>182.45614052631578</v>
      </c>
      <c r="AJ406" s="67">
        <v>4</v>
      </c>
      <c r="AK406" s="74">
        <v>43</v>
      </c>
      <c r="AL406" s="73">
        <v>44040</v>
      </c>
      <c r="AN406" s="20">
        <v>0.24066384721787801</v>
      </c>
      <c r="AO406" s="20">
        <v>1.0427814821375601</v>
      </c>
    </row>
    <row r="407" spans="1:41" x14ac:dyDescent="0.2">
      <c r="A407" s="67" t="s">
        <v>1181</v>
      </c>
      <c r="B407" s="67">
        <v>278171886</v>
      </c>
      <c r="C407" s="67">
        <v>2019</v>
      </c>
      <c r="E407" s="67" t="s">
        <v>23</v>
      </c>
      <c r="F407" s="67" t="s">
        <v>997</v>
      </c>
      <c r="I407" s="67">
        <v>0</v>
      </c>
      <c r="J407" s="67">
        <v>0</v>
      </c>
      <c r="K407" s="67">
        <v>0</v>
      </c>
      <c r="L407" s="67">
        <v>1</v>
      </c>
      <c r="M407" s="67" t="s">
        <v>1342</v>
      </c>
      <c r="N407" s="67" t="s">
        <v>1343</v>
      </c>
      <c r="O407" s="74"/>
      <c r="P407" s="77">
        <v>44006</v>
      </c>
      <c r="R407" s="74">
        <v>15.3</v>
      </c>
      <c r="S407" s="67">
        <v>2.11</v>
      </c>
      <c r="T407" s="67">
        <v>0.99</v>
      </c>
      <c r="W407" s="69">
        <v>44013</v>
      </c>
      <c r="X407" s="72">
        <v>45</v>
      </c>
      <c r="Y407" s="72">
        <v>1.82</v>
      </c>
      <c r="Z407" s="72">
        <v>1.81</v>
      </c>
      <c r="AA407" s="67">
        <v>2</v>
      </c>
      <c r="AB407" s="67" t="b">
        <f>R407&gt;X407</f>
        <v>0</v>
      </c>
      <c r="AC407" s="67" t="b">
        <f>T407&gt;Z407</f>
        <v>0</v>
      </c>
      <c r="AD407" s="67">
        <f t="shared" si="36"/>
        <v>45</v>
      </c>
      <c r="AE407" s="76">
        <v>3.3333333000000001</v>
      </c>
      <c r="AF407" s="74">
        <f t="shared" si="37"/>
        <v>200</v>
      </c>
      <c r="AG407" s="76">
        <f t="shared" si="38"/>
        <v>666.66665999999998</v>
      </c>
      <c r="AH407" s="70">
        <f t="shared" si="39"/>
        <v>14.814814666666667</v>
      </c>
      <c r="AI407" s="70">
        <f t="shared" si="40"/>
        <v>185.18518533333332</v>
      </c>
      <c r="AJ407" s="67">
        <v>4</v>
      </c>
      <c r="AK407" s="74">
        <v>44</v>
      </c>
      <c r="AL407" s="73">
        <v>44040</v>
      </c>
      <c r="AN407" s="20">
        <v>0.20948423481273201</v>
      </c>
      <c r="AO407" s="20">
        <v>1.0798408366769601</v>
      </c>
    </row>
    <row r="408" spans="1:41" x14ac:dyDescent="0.2">
      <c r="A408" s="67" t="s">
        <v>1182</v>
      </c>
      <c r="B408" s="67">
        <v>278172265</v>
      </c>
      <c r="C408" s="67">
        <v>2019</v>
      </c>
      <c r="E408" s="67" t="s">
        <v>23</v>
      </c>
      <c r="F408" s="67" t="s">
        <v>998</v>
      </c>
      <c r="I408" s="67">
        <v>0</v>
      </c>
      <c r="J408" s="67">
        <v>0</v>
      </c>
      <c r="K408" s="67">
        <v>0</v>
      </c>
      <c r="L408" s="67">
        <v>1</v>
      </c>
      <c r="M408" s="67" t="s">
        <v>1342</v>
      </c>
      <c r="N408" s="67" t="s">
        <v>1343</v>
      </c>
      <c r="O408" s="74"/>
      <c r="P408" s="77">
        <v>44006</v>
      </c>
      <c r="R408" s="74">
        <v>7</v>
      </c>
      <c r="S408" s="67">
        <v>2.73</v>
      </c>
      <c r="T408" s="67">
        <v>0.63</v>
      </c>
      <c r="W408" s="69">
        <v>44013</v>
      </c>
      <c r="X408" s="72">
        <v>23.4</v>
      </c>
      <c r="Y408" s="72">
        <v>1.99</v>
      </c>
      <c r="Z408" s="72">
        <v>1.49</v>
      </c>
      <c r="AA408" s="67">
        <v>2</v>
      </c>
      <c r="AB408" s="67" t="b">
        <f>R408&gt;X408</f>
        <v>0</v>
      </c>
      <c r="AC408" s="67" t="b">
        <f>T408&gt;Z408</f>
        <v>0</v>
      </c>
      <c r="AD408" s="67">
        <f t="shared" si="36"/>
        <v>23.4</v>
      </c>
      <c r="AE408" s="76">
        <v>3.3333333000000001</v>
      </c>
      <c r="AF408" s="74">
        <f t="shared" si="37"/>
        <v>100</v>
      </c>
      <c r="AG408" s="76">
        <f t="shared" si="38"/>
        <v>333.33332999999999</v>
      </c>
      <c r="AH408" s="70">
        <f t="shared" si="39"/>
        <v>14.245014102564102</v>
      </c>
      <c r="AI408" s="70">
        <f t="shared" si="40"/>
        <v>85.754985897435901</v>
      </c>
      <c r="AJ408" s="67">
        <v>4</v>
      </c>
      <c r="AK408" s="74">
        <v>45</v>
      </c>
      <c r="AL408" s="73">
        <v>44040</v>
      </c>
      <c r="AN408" s="20">
        <v>0.18043610453048101</v>
      </c>
      <c r="AO408" s="20">
        <v>1.0716021028882501</v>
      </c>
    </row>
    <row r="409" spans="1:41" x14ac:dyDescent="0.2">
      <c r="A409" s="67" t="s">
        <v>1183</v>
      </c>
      <c r="B409" s="67">
        <v>278172266</v>
      </c>
      <c r="C409" s="67">
        <v>2019</v>
      </c>
      <c r="E409" s="67" t="s">
        <v>23</v>
      </c>
      <c r="F409" s="67" t="s">
        <v>999</v>
      </c>
      <c r="I409" s="67">
        <v>0</v>
      </c>
      <c r="J409" s="67">
        <v>0</v>
      </c>
      <c r="K409" s="67">
        <v>0</v>
      </c>
      <c r="L409" s="67">
        <v>1</v>
      </c>
      <c r="M409" s="67" t="s">
        <v>1342</v>
      </c>
      <c r="N409" s="67" t="s">
        <v>1343</v>
      </c>
      <c r="O409" s="74"/>
      <c r="P409" s="77">
        <v>44006</v>
      </c>
      <c r="R409" s="74">
        <v>12.5</v>
      </c>
      <c r="S409" s="67">
        <v>2.57</v>
      </c>
      <c r="T409" s="67">
        <v>1.17</v>
      </c>
      <c r="W409" s="69">
        <v>44013</v>
      </c>
      <c r="X409" s="72">
        <v>32.799999999999997</v>
      </c>
      <c r="Y409" s="72">
        <v>1.88</v>
      </c>
      <c r="Z409" s="72">
        <v>1.79</v>
      </c>
      <c r="AA409" s="67">
        <v>2</v>
      </c>
      <c r="AB409" s="67" t="b">
        <f>R409&gt;X409</f>
        <v>0</v>
      </c>
      <c r="AC409" s="67" t="b">
        <f>T409&gt;Z409</f>
        <v>0</v>
      </c>
      <c r="AD409" s="67">
        <f t="shared" si="36"/>
        <v>32.799999999999997</v>
      </c>
      <c r="AE409" s="76">
        <v>3.3333333000000001</v>
      </c>
      <c r="AF409" s="74">
        <f t="shared" si="37"/>
        <v>200</v>
      </c>
      <c r="AG409" s="76">
        <f t="shared" si="38"/>
        <v>666.66665999999998</v>
      </c>
      <c r="AH409" s="70">
        <f t="shared" si="39"/>
        <v>20.325203048780487</v>
      </c>
      <c r="AI409" s="70">
        <f t="shared" si="40"/>
        <v>179.67479695121952</v>
      </c>
      <c r="AJ409" s="67">
        <v>4</v>
      </c>
      <c r="AK409" s="74">
        <v>46</v>
      </c>
      <c r="AL409" s="73">
        <v>44040</v>
      </c>
      <c r="AN409" s="20">
        <v>0.16644254633896299</v>
      </c>
      <c r="AO409" s="20">
        <v>1.0816111796422301</v>
      </c>
    </row>
    <row r="410" spans="1:41" x14ac:dyDescent="0.2">
      <c r="A410" s="67" t="s">
        <v>1184</v>
      </c>
      <c r="B410" s="67">
        <v>278172267</v>
      </c>
      <c r="C410" s="67">
        <v>2019</v>
      </c>
      <c r="E410" s="67" t="s">
        <v>23</v>
      </c>
      <c r="F410" s="67" t="s">
        <v>1000</v>
      </c>
      <c r="I410" s="67">
        <v>0</v>
      </c>
      <c r="J410" s="67">
        <v>0</v>
      </c>
      <c r="K410" s="67">
        <v>0</v>
      </c>
      <c r="L410" s="67">
        <v>1</v>
      </c>
      <c r="M410" s="67" t="s">
        <v>1342</v>
      </c>
      <c r="N410" s="67" t="s">
        <v>1343</v>
      </c>
      <c r="O410" s="74"/>
      <c r="P410" s="77">
        <v>44006</v>
      </c>
      <c r="R410" s="74">
        <v>18.2</v>
      </c>
      <c r="S410" s="67">
        <v>2.29</v>
      </c>
      <c r="T410" s="67">
        <v>1.1399999999999999</v>
      </c>
      <c r="W410" s="69">
        <v>44013</v>
      </c>
      <c r="X410" s="72">
        <v>13.4</v>
      </c>
      <c r="Y410" s="72">
        <v>1.79</v>
      </c>
      <c r="Z410" s="72">
        <v>1.43</v>
      </c>
      <c r="AA410" s="67">
        <v>1</v>
      </c>
      <c r="AB410" s="67" t="b">
        <f>R410&gt;X410</f>
        <v>1</v>
      </c>
      <c r="AC410" s="67" t="b">
        <f>T410&gt;Z410</f>
        <v>0</v>
      </c>
      <c r="AD410" s="67">
        <f t="shared" si="36"/>
        <v>18.2</v>
      </c>
      <c r="AE410" s="76">
        <v>3.3333333000000001</v>
      </c>
      <c r="AF410" s="74">
        <f t="shared" si="37"/>
        <v>100</v>
      </c>
      <c r="AG410" s="76">
        <f t="shared" si="38"/>
        <v>333.33332999999999</v>
      </c>
      <c r="AH410" s="70">
        <f t="shared" si="39"/>
        <v>18.315018131868133</v>
      </c>
      <c r="AI410" s="70">
        <f t="shared" si="40"/>
        <v>81.684981868131871</v>
      </c>
      <c r="AJ410" s="67">
        <v>4</v>
      </c>
      <c r="AK410" s="74">
        <v>47</v>
      </c>
      <c r="AL410" s="73">
        <v>44040</v>
      </c>
      <c r="AN410" s="20">
        <v>0.128946340043853</v>
      </c>
      <c r="AO410" s="20">
        <v>1.12994552797574</v>
      </c>
    </row>
    <row r="411" spans="1:41" x14ac:dyDescent="0.2">
      <c r="A411" s="67" t="s">
        <v>1185</v>
      </c>
      <c r="B411" s="67">
        <v>278172268</v>
      </c>
      <c r="C411" s="67">
        <v>2019</v>
      </c>
      <c r="E411" s="67" t="s">
        <v>23</v>
      </c>
      <c r="F411" s="67" t="s">
        <v>1001</v>
      </c>
      <c r="I411" s="67">
        <v>0</v>
      </c>
      <c r="J411" s="67">
        <v>0</v>
      </c>
      <c r="K411" s="67">
        <v>0</v>
      </c>
      <c r="L411" s="67">
        <v>1</v>
      </c>
      <c r="M411" s="67" t="s">
        <v>1342</v>
      </c>
      <c r="N411" s="67" t="s">
        <v>1343</v>
      </c>
      <c r="O411" s="74"/>
      <c r="P411" s="77">
        <v>44006</v>
      </c>
      <c r="R411" s="74">
        <v>29.6</v>
      </c>
      <c r="S411" s="67">
        <v>2.11</v>
      </c>
      <c r="T411" s="67">
        <v>1.58</v>
      </c>
      <c r="X411" s="72"/>
      <c r="Y411" s="72"/>
      <c r="AA411" s="67">
        <v>1</v>
      </c>
      <c r="AD411" s="67">
        <f t="shared" si="36"/>
        <v>29.6</v>
      </c>
      <c r="AE411" s="76">
        <v>3.3333333000000001</v>
      </c>
      <c r="AF411" s="74">
        <f t="shared" si="37"/>
        <v>200</v>
      </c>
      <c r="AG411" s="76">
        <f t="shared" si="38"/>
        <v>666.66665999999998</v>
      </c>
      <c r="AH411" s="70">
        <f t="shared" si="39"/>
        <v>22.522522297297296</v>
      </c>
      <c r="AI411" s="70">
        <f t="shared" si="40"/>
        <v>177.47747770270271</v>
      </c>
      <c r="AJ411" s="67">
        <v>4</v>
      </c>
      <c r="AK411" s="74">
        <v>48</v>
      </c>
      <c r="AL411" s="73">
        <v>44040</v>
      </c>
      <c r="AN411" s="20">
        <v>0.15193706996064801</v>
      </c>
      <c r="AO411" s="20">
        <v>1.1100484763160801</v>
      </c>
    </row>
    <row r="412" spans="1:41" x14ac:dyDescent="0.2">
      <c r="A412" s="67" t="s">
        <v>1186</v>
      </c>
      <c r="B412" s="67">
        <v>278172269</v>
      </c>
      <c r="C412" s="67">
        <v>2019</v>
      </c>
      <c r="E412" s="67" t="s">
        <v>23</v>
      </c>
      <c r="F412" s="67" t="s">
        <v>1002</v>
      </c>
      <c r="I412" s="67">
        <v>0</v>
      </c>
      <c r="J412" s="67">
        <v>0</v>
      </c>
      <c r="K412" s="67">
        <v>0</v>
      </c>
      <c r="L412" s="67">
        <v>1</v>
      </c>
      <c r="M412" s="67" t="s">
        <v>1342</v>
      </c>
      <c r="N412" s="67" t="s">
        <v>1343</v>
      </c>
      <c r="O412" s="74"/>
      <c r="P412" s="77">
        <v>44006</v>
      </c>
      <c r="R412" s="74">
        <v>25.3</v>
      </c>
      <c r="S412" s="67">
        <v>2.16</v>
      </c>
      <c r="T412" s="67">
        <v>1.21</v>
      </c>
      <c r="X412" s="72"/>
      <c r="Y412" s="72"/>
      <c r="AA412" s="67">
        <v>1</v>
      </c>
      <c r="AD412" s="67">
        <f t="shared" si="36"/>
        <v>25.3</v>
      </c>
      <c r="AE412" s="76">
        <v>3.3333333000000001</v>
      </c>
      <c r="AF412" s="74">
        <f t="shared" si="37"/>
        <v>200</v>
      </c>
      <c r="AG412" s="76">
        <f t="shared" si="38"/>
        <v>666.66665999999998</v>
      </c>
      <c r="AH412" s="70">
        <f t="shared" si="39"/>
        <v>26.350460869565214</v>
      </c>
      <c r="AI412" s="70">
        <f t="shared" si="40"/>
        <v>173.64953913043479</v>
      </c>
      <c r="AJ412" s="67">
        <v>4</v>
      </c>
      <c r="AK412" s="74">
        <v>49</v>
      </c>
      <c r="AL412" s="73">
        <v>44040</v>
      </c>
      <c r="AN412" s="20">
        <v>0.29563310773414297</v>
      </c>
      <c r="AO412" s="20">
        <v>1.08567770425842</v>
      </c>
    </row>
    <row r="413" spans="1:41" x14ac:dyDescent="0.2">
      <c r="A413" s="67" t="s">
        <v>1187</v>
      </c>
      <c r="B413" s="67">
        <v>278172270</v>
      </c>
      <c r="C413" s="67">
        <v>2019</v>
      </c>
      <c r="E413" s="67" t="s">
        <v>23</v>
      </c>
      <c r="F413" s="67" t="s">
        <v>1003</v>
      </c>
      <c r="I413" s="67">
        <v>0</v>
      </c>
      <c r="J413" s="67">
        <v>0</v>
      </c>
      <c r="K413" s="67">
        <v>0</v>
      </c>
      <c r="L413" s="67">
        <v>1</v>
      </c>
      <c r="M413" s="67" t="s">
        <v>1342</v>
      </c>
      <c r="N413" s="67" t="s">
        <v>1343</v>
      </c>
      <c r="O413" s="74"/>
      <c r="P413" s="77">
        <v>44006</v>
      </c>
      <c r="R413" s="74">
        <v>11</v>
      </c>
      <c r="S413" s="67">
        <v>3.11</v>
      </c>
      <c r="T413" s="67">
        <v>1.19</v>
      </c>
      <c r="W413" s="69">
        <v>44013</v>
      </c>
      <c r="X413" s="72">
        <v>30.2</v>
      </c>
      <c r="Y413" s="72">
        <v>1.86</v>
      </c>
      <c r="Z413" s="72">
        <v>1.8</v>
      </c>
      <c r="AA413" s="67">
        <v>2</v>
      </c>
      <c r="AB413" s="67" t="b">
        <f>R413&gt;X413</f>
        <v>0</v>
      </c>
      <c r="AC413" s="67" t="b">
        <f>T413&gt;Z413</f>
        <v>0</v>
      </c>
      <c r="AD413" s="67">
        <f t="shared" si="36"/>
        <v>30.2</v>
      </c>
      <c r="AE413" s="76">
        <v>3.3333333000000001</v>
      </c>
      <c r="AF413" s="74">
        <f t="shared" si="37"/>
        <v>200</v>
      </c>
      <c r="AG413" s="76">
        <f t="shared" si="38"/>
        <v>666.66665999999998</v>
      </c>
      <c r="AH413" s="70">
        <f t="shared" si="39"/>
        <v>22.075054966887418</v>
      </c>
      <c r="AI413" s="70">
        <f t="shared" si="40"/>
        <v>177.92494503311258</v>
      </c>
      <c r="AJ413" s="67">
        <v>4</v>
      </c>
      <c r="AK413" s="74">
        <v>50</v>
      </c>
      <c r="AL413" s="73">
        <v>44040</v>
      </c>
      <c r="AN413" s="20">
        <v>0.192065124371124</v>
      </c>
      <c r="AO413" s="20">
        <v>1.0720109520582</v>
      </c>
    </row>
    <row r="414" spans="1:41" x14ac:dyDescent="0.2">
      <c r="A414" s="67" t="s">
        <v>1188</v>
      </c>
      <c r="B414" s="67">
        <v>278172271</v>
      </c>
      <c r="C414" s="67">
        <v>2019</v>
      </c>
      <c r="E414" s="67" t="s">
        <v>23</v>
      </c>
      <c r="F414" s="67" t="s">
        <v>1004</v>
      </c>
      <c r="I414" s="67">
        <v>0</v>
      </c>
      <c r="J414" s="67">
        <v>0</v>
      </c>
      <c r="K414" s="67">
        <v>0</v>
      </c>
      <c r="L414" s="67">
        <v>1</v>
      </c>
      <c r="M414" s="67" t="s">
        <v>1342</v>
      </c>
      <c r="N414" s="67" t="s">
        <v>1343</v>
      </c>
      <c r="O414" s="74"/>
      <c r="P414" s="77">
        <v>44006</v>
      </c>
      <c r="R414" s="74">
        <v>10.3</v>
      </c>
      <c r="S414" s="67">
        <v>2.33</v>
      </c>
      <c r="T414" s="67">
        <v>1.37</v>
      </c>
      <c r="X414" s="72"/>
      <c r="Y414" s="72"/>
      <c r="AA414" s="67">
        <v>1</v>
      </c>
      <c r="AD414" s="67">
        <f t="shared" si="36"/>
        <v>10.3</v>
      </c>
      <c r="AE414" s="76">
        <v>3.3333333000000001</v>
      </c>
      <c r="AF414" s="74">
        <f t="shared" si="37"/>
        <v>100</v>
      </c>
      <c r="AG414" s="76">
        <f t="shared" si="38"/>
        <v>333.33332999999999</v>
      </c>
      <c r="AH414" s="70">
        <f t="shared" si="39"/>
        <v>32.362459223300966</v>
      </c>
      <c r="AI414" s="70">
        <f t="shared" si="40"/>
        <v>67.637540776699041</v>
      </c>
      <c r="AJ414" s="67">
        <v>4</v>
      </c>
      <c r="AK414" s="74">
        <v>51</v>
      </c>
      <c r="AL414" s="73">
        <v>44040</v>
      </c>
      <c r="AN414" s="20">
        <v>0.140105850909261</v>
      </c>
      <c r="AO414" s="20">
        <v>1.2191621579616601</v>
      </c>
    </row>
    <row r="415" spans="1:41" x14ac:dyDescent="0.2">
      <c r="A415" s="67" t="s">
        <v>1189</v>
      </c>
      <c r="B415" s="67">
        <v>278172272</v>
      </c>
      <c r="C415" s="67">
        <v>2019</v>
      </c>
      <c r="E415" s="67" t="s">
        <v>23</v>
      </c>
      <c r="F415" s="67" t="s">
        <v>1005</v>
      </c>
      <c r="I415" s="67">
        <v>0</v>
      </c>
      <c r="J415" s="67">
        <v>0</v>
      </c>
      <c r="K415" s="67">
        <v>0</v>
      </c>
      <c r="L415" s="67">
        <v>1</v>
      </c>
      <c r="M415" s="67" t="s">
        <v>1342</v>
      </c>
      <c r="N415" s="67" t="s">
        <v>1343</v>
      </c>
      <c r="O415" s="74"/>
      <c r="P415" s="77">
        <v>44006</v>
      </c>
      <c r="R415" s="74">
        <v>13</v>
      </c>
      <c r="S415" s="67">
        <v>2.0699999999999998</v>
      </c>
      <c r="T415" s="67">
        <v>1.27</v>
      </c>
      <c r="X415" s="72"/>
      <c r="Y415" s="72"/>
      <c r="AA415" s="67">
        <v>1</v>
      </c>
      <c r="AD415" s="67">
        <f t="shared" si="36"/>
        <v>13</v>
      </c>
      <c r="AE415" s="76">
        <v>3.3333333000000001</v>
      </c>
      <c r="AF415" s="74">
        <f t="shared" si="37"/>
        <v>100</v>
      </c>
      <c r="AG415" s="76">
        <f t="shared" si="38"/>
        <v>333.33332999999999</v>
      </c>
      <c r="AH415" s="70">
        <f t="shared" si="39"/>
        <v>25.641025384615382</v>
      </c>
      <c r="AI415" s="70">
        <f t="shared" si="40"/>
        <v>74.358974615384625</v>
      </c>
      <c r="AJ415" s="67">
        <v>4</v>
      </c>
      <c r="AK415" s="74">
        <v>52</v>
      </c>
      <c r="AL415" s="73">
        <v>44040</v>
      </c>
      <c r="AN415" s="20">
        <v>0.16666248596966901</v>
      </c>
      <c r="AO415" s="20">
        <v>1.2089719328167201</v>
      </c>
    </row>
    <row r="416" spans="1:41" x14ac:dyDescent="0.2">
      <c r="A416" s="67" t="s">
        <v>1190</v>
      </c>
      <c r="B416" s="67">
        <v>278172273</v>
      </c>
      <c r="C416" s="67">
        <v>2019</v>
      </c>
      <c r="E416" s="67" t="s">
        <v>23</v>
      </c>
      <c r="F416" s="67" t="s">
        <v>1006</v>
      </c>
      <c r="I416" s="67">
        <v>0</v>
      </c>
      <c r="J416" s="67">
        <v>0</v>
      </c>
      <c r="K416" s="67">
        <v>0</v>
      </c>
      <c r="L416" s="67">
        <v>1</v>
      </c>
      <c r="M416" s="67" t="s">
        <v>1342</v>
      </c>
      <c r="N416" s="67" t="s">
        <v>1343</v>
      </c>
      <c r="O416" s="74"/>
      <c r="P416" s="77">
        <v>44006</v>
      </c>
      <c r="R416" s="74">
        <v>16.100000000000001</v>
      </c>
      <c r="S416" s="67">
        <v>2.5</v>
      </c>
      <c r="T416" s="67">
        <v>1.22</v>
      </c>
      <c r="W416" s="69">
        <v>44013</v>
      </c>
      <c r="X416" s="72">
        <v>3.8</v>
      </c>
      <c r="Y416" s="72">
        <v>1.36</v>
      </c>
      <c r="Z416" s="72">
        <v>0.64</v>
      </c>
      <c r="AA416" s="67">
        <v>1</v>
      </c>
      <c r="AB416" s="67" t="b">
        <f>R416&gt;X416</f>
        <v>1</v>
      </c>
      <c r="AC416" s="67" t="b">
        <f>T416&gt;Z416</f>
        <v>1</v>
      </c>
      <c r="AD416" s="67">
        <f t="shared" si="36"/>
        <v>16.100000000000001</v>
      </c>
      <c r="AE416" s="76">
        <v>3.3333333000000001</v>
      </c>
      <c r="AF416" s="74">
        <f t="shared" si="37"/>
        <v>100</v>
      </c>
      <c r="AG416" s="76">
        <f t="shared" si="38"/>
        <v>333.33332999999999</v>
      </c>
      <c r="AH416" s="70">
        <f t="shared" si="39"/>
        <v>20.703933540372667</v>
      </c>
      <c r="AI416" s="70">
        <f t="shared" si="40"/>
        <v>79.296066459627326</v>
      </c>
      <c r="AJ416" s="67">
        <v>4</v>
      </c>
      <c r="AK416" s="74">
        <v>53</v>
      </c>
      <c r="AL416" s="73">
        <v>44040</v>
      </c>
      <c r="AN416" s="20">
        <v>0.26301062732703701</v>
      </c>
      <c r="AO416" s="20">
        <v>1.07232677753812</v>
      </c>
    </row>
    <row r="417" spans="1:41" x14ac:dyDescent="0.2">
      <c r="A417" s="67" t="s">
        <v>1191</v>
      </c>
      <c r="B417" s="67">
        <v>278172275</v>
      </c>
      <c r="C417" s="67">
        <v>2019</v>
      </c>
      <c r="E417" s="67" t="s">
        <v>23</v>
      </c>
      <c r="F417" s="67" t="s">
        <v>1007</v>
      </c>
      <c r="I417" s="67">
        <v>0</v>
      </c>
      <c r="J417" s="67">
        <v>0</v>
      </c>
      <c r="K417" s="67">
        <v>0</v>
      </c>
      <c r="L417" s="67">
        <v>1</v>
      </c>
      <c r="M417" s="67" t="s">
        <v>1342</v>
      </c>
      <c r="N417" s="67" t="s">
        <v>1343</v>
      </c>
      <c r="O417" s="74" t="s">
        <v>1393</v>
      </c>
      <c r="P417" s="77">
        <v>44006</v>
      </c>
      <c r="R417" s="74">
        <v>14.6</v>
      </c>
      <c r="S417" s="67">
        <v>1.93</v>
      </c>
      <c r="T417" s="67">
        <v>1.37</v>
      </c>
      <c r="U417" s="67" t="s">
        <v>1393</v>
      </c>
      <c r="X417" s="72"/>
      <c r="Y417" s="72"/>
      <c r="AA417" s="67">
        <v>1</v>
      </c>
      <c r="AD417" s="67">
        <f t="shared" si="36"/>
        <v>14.6</v>
      </c>
      <c r="AE417" s="76">
        <v>3.3333333000000001</v>
      </c>
      <c r="AF417" s="74">
        <f t="shared" si="37"/>
        <v>100</v>
      </c>
      <c r="AG417" s="76">
        <f t="shared" si="38"/>
        <v>333.33332999999999</v>
      </c>
      <c r="AH417" s="70">
        <f t="shared" si="39"/>
        <v>22.831050000000001</v>
      </c>
      <c r="AI417" s="70">
        <f t="shared" si="40"/>
        <v>77.168949999999995</v>
      </c>
      <c r="AJ417" s="67">
        <v>4</v>
      </c>
      <c r="AK417" s="74">
        <v>54</v>
      </c>
      <c r="AL417" s="73">
        <v>44040</v>
      </c>
      <c r="AN417" s="20">
        <v>0.38274591361688298</v>
      </c>
      <c r="AO417" s="20">
        <v>1.05986327974948</v>
      </c>
    </row>
    <row r="418" spans="1:41" x14ac:dyDescent="0.2">
      <c r="A418" s="67" t="s">
        <v>1192</v>
      </c>
      <c r="B418" s="67">
        <v>278172276</v>
      </c>
      <c r="C418" s="67">
        <v>2019</v>
      </c>
      <c r="E418" s="67" t="s">
        <v>23</v>
      </c>
      <c r="F418" s="67" t="s">
        <v>1008</v>
      </c>
      <c r="I418" s="67">
        <v>0</v>
      </c>
      <c r="J418" s="67">
        <v>0</v>
      </c>
      <c r="K418" s="67">
        <v>0</v>
      </c>
      <c r="L418" s="67">
        <v>1</v>
      </c>
      <c r="M418" s="67" t="s">
        <v>1342</v>
      </c>
      <c r="N418" s="67" t="s">
        <v>1343</v>
      </c>
      <c r="O418" s="74"/>
      <c r="P418" s="77">
        <v>44006</v>
      </c>
      <c r="R418" s="74">
        <v>8.1999999999999993</v>
      </c>
      <c r="S418" s="67">
        <v>3.17</v>
      </c>
      <c r="T418" s="67">
        <v>1.1299999999999999</v>
      </c>
      <c r="W418" s="69">
        <v>44013</v>
      </c>
      <c r="X418" s="72">
        <v>10.7</v>
      </c>
      <c r="Y418" s="72">
        <v>1.91</v>
      </c>
      <c r="Z418" s="72">
        <v>1.63</v>
      </c>
      <c r="AA418" s="67">
        <v>2</v>
      </c>
      <c r="AB418" s="67" t="b">
        <f>R418&gt;X418</f>
        <v>0</v>
      </c>
      <c r="AC418" s="67" t="b">
        <f>T418&gt;Z418</f>
        <v>0</v>
      </c>
      <c r="AD418" s="67">
        <f t="shared" si="36"/>
        <v>10.7</v>
      </c>
      <c r="AE418" s="76">
        <v>3.3333333000000001</v>
      </c>
      <c r="AF418" s="74">
        <f t="shared" si="37"/>
        <v>100</v>
      </c>
      <c r="AG418" s="76">
        <f t="shared" si="38"/>
        <v>333.33332999999999</v>
      </c>
      <c r="AH418" s="70">
        <f t="shared" si="39"/>
        <v>31.152647663551402</v>
      </c>
      <c r="AI418" s="70">
        <f t="shared" si="40"/>
        <v>68.847352336448594</v>
      </c>
      <c r="AJ418" s="67">
        <v>4</v>
      </c>
      <c r="AK418" s="74">
        <v>55</v>
      </c>
      <c r="AL418" s="73">
        <v>44040</v>
      </c>
      <c r="AN418" s="20">
        <v>0.387912722957794</v>
      </c>
      <c r="AO418" s="20">
        <v>1.03478566853044</v>
      </c>
    </row>
    <row r="419" spans="1:41" x14ac:dyDescent="0.2">
      <c r="A419" s="67" t="s">
        <v>1193</v>
      </c>
      <c r="B419" s="67">
        <v>278171887</v>
      </c>
      <c r="C419" s="67">
        <v>2019</v>
      </c>
      <c r="E419" s="67" t="s">
        <v>23</v>
      </c>
      <c r="F419" s="67" t="s">
        <v>1009</v>
      </c>
      <c r="I419" s="67">
        <v>0</v>
      </c>
      <c r="J419" s="67">
        <v>0</v>
      </c>
      <c r="K419" s="67">
        <v>0</v>
      </c>
      <c r="L419" s="67">
        <v>1</v>
      </c>
      <c r="M419" s="67" t="s">
        <v>1342</v>
      </c>
      <c r="N419" s="67" t="s">
        <v>1343</v>
      </c>
      <c r="O419" s="74"/>
      <c r="P419" s="77">
        <v>44006</v>
      </c>
      <c r="R419" s="74">
        <v>6.1</v>
      </c>
      <c r="S419" s="67">
        <v>3.12</v>
      </c>
      <c r="T419" s="67">
        <v>0.78</v>
      </c>
      <c r="W419" s="69">
        <v>44013</v>
      </c>
      <c r="X419" s="72">
        <v>7.5</v>
      </c>
      <c r="Y419" s="72">
        <v>2.29</v>
      </c>
      <c r="Z419" s="72">
        <v>0.93</v>
      </c>
      <c r="AA419" s="67">
        <v>2</v>
      </c>
      <c r="AB419" s="67" t="b">
        <f>R419&gt;X419</f>
        <v>0</v>
      </c>
      <c r="AC419" s="67" t="b">
        <f>T419&gt;Z419</f>
        <v>0</v>
      </c>
      <c r="AD419" s="67">
        <f t="shared" si="36"/>
        <v>7.5</v>
      </c>
      <c r="AE419" s="76">
        <v>3.3333333000000001</v>
      </c>
      <c r="AF419" s="74">
        <f t="shared" si="37"/>
        <v>100</v>
      </c>
      <c r="AG419" s="76">
        <f t="shared" si="38"/>
        <v>333.33332999999999</v>
      </c>
      <c r="AH419" s="70">
        <f t="shared" si="39"/>
        <v>44.444443999999997</v>
      </c>
      <c r="AI419" s="70">
        <f t="shared" si="40"/>
        <v>55.555556000000003</v>
      </c>
      <c r="AJ419" s="67">
        <v>4</v>
      </c>
      <c r="AK419" s="74">
        <v>56</v>
      </c>
      <c r="AL419" s="73">
        <v>44040</v>
      </c>
      <c r="AN419" s="20">
        <v>0.21405080406084101</v>
      </c>
      <c r="AO419" s="20">
        <v>1.02617108935088</v>
      </c>
    </row>
    <row r="420" spans="1:41" x14ac:dyDescent="0.2">
      <c r="A420" s="67" t="s">
        <v>1194</v>
      </c>
      <c r="B420" s="67">
        <v>278171888</v>
      </c>
      <c r="C420" s="67">
        <v>2019</v>
      </c>
      <c r="E420" s="67" t="s">
        <v>23</v>
      </c>
      <c r="F420" s="67" t="s">
        <v>1010</v>
      </c>
      <c r="I420" s="67">
        <v>0</v>
      </c>
      <c r="J420" s="67">
        <v>0</v>
      </c>
      <c r="K420" s="67">
        <v>0</v>
      </c>
      <c r="L420" s="67">
        <v>1</v>
      </c>
      <c r="M420" s="67" t="s">
        <v>1343</v>
      </c>
      <c r="N420" s="67" t="s">
        <v>1343</v>
      </c>
      <c r="O420" s="74"/>
      <c r="P420" s="77">
        <v>44006</v>
      </c>
      <c r="R420" s="74">
        <v>31.1</v>
      </c>
      <c r="S420" s="67">
        <v>2.08</v>
      </c>
      <c r="T420" s="67">
        <v>1.64</v>
      </c>
      <c r="X420" s="72"/>
      <c r="Y420" s="72"/>
      <c r="AA420" s="67">
        <v>1</v>
      </c>
      <c r="AD420" s="67">
        <f t="shared" si="36"/>
        <v>31.1</v>
      </c>
      <c r="AE420" s="76">
        <v>3.3333333000000001</v>
      </c>
      <c r="AF420" s="74">
        <f t="shared" si="37"/>
        <v>200</v>
      </c>
      <c r="AG420" s="76">
        <f t="shared" si="38"/>
        <v>666.66665999999998</v>
      </c>
      <c r="AH420" s="70">
        <f t="shared" si="39"/>
        <v>21.436227009646302</v>
      </c>
      <c r="AI420" s="70">
        <f t="shared" si="40"/>
        <v>178.5637729903537</v>
      </c>
      <c r="AJ420" s="67">
        <v>4</v>
      </c>
      <c r="AK420" s="74">
        <v>57</v>
      </c>
      <c r="AL420" s="73">
        <v>44040</v>
      </c>
      <c r="AN420" s="20">
        <v>0.207014738533807</v>
      </c>
      <c r="AO420" s="20">
        <v>1.08376274865214</v>
      </c>
    </row>
    <row r="421" spans="1:41" x14ac:dyDescent="0.2">
      <c r="A421" s="67" t="s">
        <v>1195</v>
      </c>
      <c r="B421" s="67">
        <v>278171889</v>
      </c>
      <c r="C421" s="67">
        <v>2019</v>
      </c>
      <c r="E421" s="67" t="s">
        <v>23</v>
      </c>
      <c r="F421" s="67" t="s">
        <v>1011</v>
      </c>
      <c r="I421" s="67">
        <v>0</v>
      </c>
      <c r="J421" s="67">
        <v>0</v>
      </c>
      <c r="K421" s="67">
        <v>0</v>
      </c>
      <c r="L421" s="67">
        <v>1</v>
      </c>
      <c r="M421" s="67" t="s">
        <v>1343</v>
      </c>
      <c r="N421" s="67" t="s">
        <v>1343</v>
      </c>
      <c r="O421" s="74"/>
      <c r="P421" s="77">
        <v>44006</v>
      </c>
      <c r="R421" s="74">
        <v>18</v>
      </c>
      <c r="S421" s="67">
        <v>2.5499999999999998</v>
      </c>
      <c r="T421" s="67">
        <v>1.49</v>
      </c>
      <c r="X421" s="72"/>
      <c r="Y421" s="72"/>
      <c r="AA421" s="67">
        <v>1</v>
      </c>
      <c r="AD421" s="67">
        <f t="shared" si="36"/>
        <v>18</v>
      </c>
      <c r="AE421" s="76">
        <v>3.3333333000000001</v>
      </c>
      <c r="AF421" s="74">
        <f t="shared" si="37"/>
        <v>100</v>
      </c>
      <c r="AG421" s="76">
        <f t="shared" si="38"/>
        <v>333.33332999999999</v>
      </c>
      <c r="AH421" s="70">
        <f t="shared" si="39"/>
        <v>18.518518333333333</v>
      </c>
      <c r="AI421" s="70">
        <f t="shared" si="40"/>
        <v>81.481481666666667</v>
      </c>
      <c r="AJ421" s="67">
        <v>4</v>
      </c>
      <c r="AK421" s="74">
        <v>58</v>
      </c>
      <c r="AL421" s="73">
        <v>44040</v>
      </c>
      <c r="AN421" s="20">
        <v>0.129512475529972</v>
      </c>
      <c r="AO421" s="20">
        <v>1.1932893215733</v>
      </c>
    </row>
    <row r="422" spans="1:41" x14ac:dyDescent="0.2">
      <c r="A422" s="67" t="s">
        <v>1196</v>
      </c>
      <c r="B422" s="67">
        <v>278171890</v>
      </c>
      <c r="C422" s="67">
        <v>2019</v>
      </c>
      <c r="E422" s="67" t="s">
        <v>23</v>
      </c>
      <c r="F422" s="67" t="s">
        <v>1012</v>
      </c>
      <c r="I422" s="67">
        <v>0</v>
      </c>
      <c r="J422" s="67">
        <v>0</v>
      </c>
      <c r="K422" s="67">
        <v>0</v>
      </c>
      <c r="L422" s="67">
        <v>1</v>
      </c>
      <c r="M422" s="67" t="s">
        <v>1342</v>
      </c>
      <c r="N422" s="67" t="s">
        <v>1343</v>
      </c>
      <c r="O422" s="74"/>
      <c r="P422" s="77">
        <v>44006</v>
      </c>
      <c r="R422" s="74">
        <v>17.399999999999999</v>
      </c>
      <c r="S422" s="67">
        <v>2.16</v>
      </c>
      <c r="T422" s="67">
        <v>0.9</v>
      </c>
      <c r="W422" s="69">
        <v>44013</v>
      </c>
      <c r="X422" s="72">
        <v>7.7</v>
      </c>
      <c r="Y422" s="72">
        <v>1.87</v>
      </c>
      <c r="Z422" s="72">
        <v>0.92</v>
      </c>
      <c r="AA422" s="67">
        <v>1</v>
      </c>
      <c r="AB422" s="67" t="b">
        <f>R422&gt;X422</f>
        <v>1</v>
      </c>
      <c r="AC422" s="67" t="b">
        <f>T422&gt;Z422</f>
        <v>0</v>
      </c>
      <c r="AD422" s="67">
        <f t="shared" si="36"/>
        <v>17.399999999999999</v>
      </c>
      <c r="AE422" s="76">
        <v>3.3333333000000001</v>
      </c>
      <c r="AF422" s="74">
        <f t="shared" si="37"/>
        <v>100</v>
      </c>
      <c r="AG422" s="76">
        <f t="shared" si="38"/>
        <v>333.33332999999999</v>
      </c>
      <c r="AH422" s="70">
        <f t="shared" si="39"/>
        <v>19.157087931034482</v>
      </c>
      <c r="AI422" s="70">
        <f t="shared" si="40"/>
        <v>80.842912068965518</v>
      </c>
      <c r="AJ422" s="67">
        <v>4</v>
      </c>
      <c r="AK422" s="74">
        <v>59</v>
      </c>
      <c r="AL422" s="73">
        <v>44040</v>
      </c>
      <c r="AN422" s="20">
        <v>0.204610452219392</v>
      </c>
      <c r="AO422" s="20">
        <v>1.11839504200136</v>
      </c>
    </row>
    <row r="423" spans="1:41" x14ac:dyDescent="0.2">
      <c r="A423" s="67" t="s">
        <v>1197</v>
      </c>
      <c r="B423" s="67">
        <v>278171891</v>
      </c>
      <c r="C423" s="67">
        <v>2019</v>
      </c>
      <c r="E423" s="67" t="s">
        <v>23</v>
      </c>
      <c r="F423" s="67" t="s">
        <v>1013</v>
      </c>
      <c r="I423" s="67">
        <v>0</v>
      </c>
      <c r="J423" s="67">
        <v>0</v>
      </c>
      <c r="K423" s="67">
        <v>0</v>
      </c>
      <c r="L423" s="67">
        <v>1</v>
      </c>
      <c r="M423" s="67" t="s">
        <v>1342</v>
      </c>
      <c r="N423" s="67" t="s">
        <v>1343</v>
      </c>
      <c r="O423" s="74"/>
      <c r="P423" s="77">
        <v>44006</v>
      </c>
      <c r="R423" s="74">
        <v>14.9</v>
      </c>
      <c r="S423" s="67">
        <v>2.04</v>
      </c>
      <c r="T423" s="67">
        <v>1.0900000000000001</v>
      </c>
      <c r="W423" s="69">
        <v>44013</v>
      </c>
      <c r="X423" s="72">
        <v>2.1</v>
      </c>
      <c r="Y423" s="72">
        <v>1</v>
      </c>
      <c r="Z423" s="72">
        <v>0.42</v>
      </c>
      <c r="AA423" s="67">
        <v>1</v>
      </c>
      <c r="AB423" s="67" t="b">
        <f>R423&gt;X423</f>
        <v>1</v>
      </c>
      <c r="AC423" s="67" t="b">
        <f>T423&gt;Z423</f>
        <v>1</v>
      </c>
      <c r="AD423" s="67">
        <f t="shared" si="36"/>
        <v>14.9</v>
      </c>
      <c r="AE423" s="76">
        <v>3.3333333000000001</v>
      </c>
      <c r="AF423" s="74">
        <f t="shared" si="37"/>
        <v>100</v>
      </c>
      <c r="AG423" s="76">
        <f t="shared" si="38"/>
        <v>333.33332999999999</v>
      </c>
      <c r="AH423" s="70">
        <f t="shared" si="39"/>
        <v>22.3713644295302</v>
      </c>
      <c r="AI423" s="70">
        <f t="shared" si="40"/>
        <v>77.628635570469797</v>
      </c>
      <c r="AJ423" s="67">
        <v>4</v>
      </c>
      <c r="AK423" s="74">
        <v>60</v>
      </c>
      <c r="AL423" s="73">
        <v>44040</v>
      </c>
      <c r="AN423" s="20">
        <v>0.17450653992803999</v>
      </c>
      <c r="AO423" s="20">
        <v>1.1066309725117001</v>
      </c>
    </row>
    <row r="424" spans="1:41" x14ac:dyDescent="0.2">
      <c r="A424" s="67" t="s">
        <v>1198</v>
      </c>
      <c r="B424" s="67">
        <v>281128737</v>
      </c>
      <c r="C424" s="67">
        <v>2019</v>
      </c>
      <c r="E424" s="67" t="s">
        <v>23</v>
      </c>
      <c r="F424" s="67" t="s">
        <v>1014</v>
      </c>
      <c r="I424" s="67">
        <v>0</v>
      </c>
      <c r="J424" s="67">
        <v>0</v>
      </c>
      <c r="K424" s="67">
        <v>0</v>
      </c>
      <c r="L424" s="67">
        <v>1</v>
      </c>
      <c r="M424" s="67" t="s">
        <v>1342</v>
      </c>
      <c r="N424" s="67" t="s">
        <v>1343</v>
      </c>
      <c r="O424" s="74"/>
      <c r="P424" s="77">
        <v>44006</v>
      </c>
      <c r="R424" s="74">
        <v>27.2</v>
      </c>
      <c r="S424" s="67">
        <v>2.0699999999999998</v>
      </c>
      <c r="T424" s="67">
        <v>1.48</v>
      </c>
      <c r="X424" s="72"/>
      <c r="Y424" s="72"/>
      <c r="AA424" s="67">
        <v>1</v>
      </c>
      <c r="AD424" s="67">
        <f t="shared" si="36"/>
        <v>27.2</v>
      </c>
      <c r="AE424" s="76">
        <v>3.3333333000000001</v>
      </c>
      <c r="AF424" s="74">
        <f t="shared" si="37"/>
        <v>200</v>
      </c>
      <c r="AG424" s="76">
        <f t="shared" si="38"/>
        <v>666.66665999999998</v>
      </c>
      <c r="AH424" s="70">
        <f t="shared" si="39"/>
        <v>24.50980367647059</v>
      </c>
      <c r="AI424" s="70">
        <f t="shared" si="40"/>
        <v>175.4901963235294</v>
      </c>
      <c r="AJ424" s="67">
        <v>4</v>
      </c>
      <c r="AK424" s="74">
        <v>61</v>
      </c>
      <c r="AL424" s="73">
        <v>44040</v>
      </c>
      <c r="AN424" s="20">
        <v>0.15951863998875701</v>
      </c>
      <c r="AO424" s="20">
        <v>1.1410671412436399</v>
      </c>
    </row>
    <row r="425" spans="1:41" x14ac:dyDescent="0.2">
      <c r="A425" s="67" t="s">
        <v>1199</v>
      </c>
      <c r="B425" s="67">
        <v>281128738</v>
      </c>
      <c r="C425" s="67">
        <v>2019</v>
      </c>
      <c r="E425" s="67" t="s">
        <v>23</v>
      </c>
      <c r="F425" s="67" t="s">
        <v>1015</v>
      </c>
      <c r="I425" s="67">
        <v>0</v>
      </c>
      <c r="J425" s="67">
        <v>0</v>
      </c>
      <c r="K425" s="67">
        <v>0</v>
      </c>
      <c r="L425" s="67">
        <v>1</v>
      </c>
      <c r="M425" s="67" t="s">
        <v>1342</v>
      </c>
      <c r="N425" s="67" t="s">
        <v>1343</v>
      </c>
      <c r="O425" s="74"/>
      <c r="P425" s="77">
        <v>44006</v>
      </c>
      <c r="R425" s="74">
        <v>10.7</v>
      </c>
      <c r="S425" s="67">
        <v>2.52</v>
      </c>
      <c r="T425" s="67">
        <v>0.86</v>
      </c>
      <c r="W425" s="69">
        <v>44013</v>
      </c>
      <c r="X425" s="72">
        <v>1</v>
      </c>
      <c r="Y425" s="72">
        <v>-11</v>
      </c>
      <c r="Z425" s="72">
        <v>0.4</v>
      </c>
      <c r="AA425" s="67">
        <v>1</v>
      </c>
      <c r="AB425" s="67" t="b">
        <f>R425&gt;X425</f>
        <v>1</v>
      </c>
      <c r="AC425" s="67" t="b">
        <f>T425&gt;Z425</f>
        <v>1</v>
      </c>
      <c r="AD425" s="67">
        <f t="shared" si="36"/>
        <v>10.7</v>
      </c>
      <c r="AE425" s="76">
        <v>3.3333333000000001</v>
      </c>
      <c r="AF425" s="74">
        <f t="shared" si="37"/>
        <v>100</v>
      </c>
      <c r="AG425" s="76">
        <f t="shared" si="38"/>
        <v>333.33332999999999</v>
      </c>
      <c r="AH425" s="70">
        <f t="shared" si="39"/>
        <v>31.152647663551402</v>
      </c>
      <c r="AI425" s="70">
        <f t="shared" si="40"/>
        <v>68.847352336448594</v>
      </c>
      <c r="AJ425" s="67">
        <v>4</v>
      </c>
      <c r="AK425" s="74">
        <v>62</v>
      </c>
      <c r="AL425" s="73">
        <v>44040</v>
      </c>
      <c r="AN425" s="20">
        <v>0.20586039998658801</v>
      </c>
      <c r="AO425" s="20">
        <v>1.13351025740025</v>
      </c>
    </row>
    <row r="426" spans="1:41" x14ac:dyDescent="0.2">
      <c r="A426" s="67" t="s">
        <v>1200</v>
      </c>
      <c r="B426" s="67">
        <v>281128739</v>
      </c>
      <c r="C426" s="67">
        <v>2019</v>
      </c>
      <c r="E426" s="67" t="s">
        <v>23</v>
      </c>
      <c r="F426" s="67" t="s">
        <v>1016</v>
      </c>
      <c r="I426" s="67">
        <v>0</v>
      </c>
      <c r="J426" s="67">
        <v>0</v>
      </c>
      <c r="K426" s="67">
        <v>0</v>
      </c>
      <c r="L426" s="67">
        <v>1</v>
      </c>
      <c r="M426" s="67" t="s">
        <v>1342</v>
      </c>
      <c r="N426" s="67" t="s">
        <v>1343</v>
      </c>
      <c r="O426" s="74" t="s">
        <v>1393</v>
      </c>
      <c r="P426" s="77">
        <v>44006</v>
      </c>
      <c r="R426" s="74">
        <v>7.3</v>
      </c>
      <c r="S426" s="67">
        <v>2.6</v>
      </c>
      <c r="T426" s="67">
        <v>0.44</v>
      </c>
      <c r="U426" s="67" t="s">
        <v>1393</v>
      </c>
      <c r="X426" s="72"/>
      <c r="Y426" s="72"/>
      <c r="AA426" s="67">
        <v>1</v>
      </c>
      <c r="AD426" s="67">
        <f t="shared" si="36"/>
        <v>7.3</v>
      </c>
      <c r="AE426" s="76">
        <v>3.3333333000000001</v>
      </c>
      <c r="AF426" s="74">
        <f t="shared" si="37"/>
        <v>100</v>
      </c>
      <c r="AG426" s="76">
        <f t="shared" si="38"/>
        <v>333.33332999999999</v>
      </c>
      <c r="AH426" s="70">
        <f t="shared" si="39"/>
        <v>45.662100000000002</v>
      </c>
      <c r="AI426" s="70">
        <f t="shared" si="40"/>
        <v>54.337899999999998</v>
      </c>
      <c r="AJ426" s="67">
        <v>4</v>
      </c>
      <c r="AK426" s="74">
        <v>63</v>
      </c>
      <c r="AL426" s="73">
        <v>44040</v>
      </c>
      <c r="AN426" s="20">
        <v>0.264480286928027</v>
      </c>
      <c r="AO426" s="20">
        <v>1.1085594555727101</v>
      </c>
    </row>
    <row r="427" spans="1:41" x14ac:dyDescent="0.2">
      <c r="A427" s="67" t="s">
        <v>1201</v>
      </c>
      <c r="B427" s="67">
        <v>281128740</v>
      </c>
      <c r="C427" s="67">
        <v>2019</v>
      </c>
      <c r="E427" s="67" t="s">
        <v>23</v>
      </c>
      <c r="F427" s="67" t="s">
        <v>1017</v>
      </c>
      <c r="I427" s="67">
        <v>0</v>
      </c>
      <c r="J427" s="67">
        <v>0</v>
      </c>
      <c r="K427" s="67">
        <v>0</v>
      </c>
      <c r="L427" s="67">
        <v>1</v>
      </c>
      <c r="M427" s="67" t="s">
        <v>1342</v>
      </c>
      <c r="N427" s="67" t="s">
        <v>1343</v>
      </c>
      <c r="O427" s="74" t="s">
        <v>1393</v>
      </c>
      <c r="P427" s="77">
        <v>44006</v>
      </c>
      <c r="R427" s="74">
        <v>7.5</v>
      </c>
      <c r="S427" s="67">
        <v>2.2999999999999998</v>
      </c>
      <c r="T427" s="67">
        <v>1.22</v>
      </c>
      <c r="U427" s="67" t="s">
        <v>1393</v>
      </c>
      <c r="X427" s="72"/>
      <c r="Y427" s="72"/>
      <c r="AA427" s="67">
        <v>1</v>
      </c>
      <c r="AD427" s="67">
        <f t="shared" si="36"/>
        <v>7.5</v>
      </c>
      <c r="AE427" s="76">
        <v>3.3333333000000001</v>
      </c>
      <c r="AF427" s="74">
        <f t="shared" si="37"/>
        <v>100</v>
      </c>
      <c r="AG427" s="76">
        <f t="shared" si="38"/>
        <v>333.33332999999999</v>
      </c>
      <c r="AH427" s="70">
        <f t="shared" si="39"/>
        <v>44.444443999999997</v>
      </c>
      <c r="AI427" s="70">
        <f t="shared" si="40"/>
        <v>55.555556000000003</v>
      </c>
      <c r="AJ427" s="67">
        <v>4</v>
      </c>
      <c r="AK427" s="74">
        <v>64</v>
      </c>
      <c r="AL427" s="73">
        <v>44040</v>
      </c>
      <c r="AN427" s="20">
        <v>0.27167146025049599</v>
      </c>
      <c r="AO427" s="20">
        <v>1.0648247263710999</v>
      </c>
    </row>
    <row r="428" spans="1:41" x14ac:dyDescent="0.2">
      <c r="A428" s="67" t="s">
        <v>1202</v>
      </c>
      <c r="B428" s="67">
        <v>281128741</v>
      </c>
      <c r="C428" s="67">
        <v>2019</v>
      </c>
      <c r="E428" s="67" t="s">
        <v>23</v>
      </c>
      <c r="F428" s="67" t="s">
        <v>1018</v>
      </c>
      <c r="I428" s="67">
        <v>0</v>
      </c>
      <c r="J428" s="67">
        <v>0</v>
      </c>
      <c r="K428" s="67">
        <v>0</v>
      </c>
      <c r="L428" s="67">
        <v>1</v>
      </c>
      <c r="M428" s="67" t="s">
        <v>1342</v>
      </c>
      <c r="N428" s="67" t="s">
        <v>1343</v>
      </c>
      <c r="O428" s="74" t="s">
        <v>1393</v>
      </c>
      <c r="P428" s="77">
        <v>44006</v>
      </c>
      <c r="R428" s="74">
        <v>24</v>
      </c>
      <c r="S428" s="67">
        <v>2.12</v>
      </c>
      <c r="T428" s="67">
        <v>1.93</v>
      </c>
      <c r="U428" s="67" t="s">
        <v>1393</v>
      </c>
      <c r="X428" s="72"/>
      <c r="Y428" s="72"/>
      <c r="AA428" s="67">
        <v>1</v>
      </c>
      <c r="AD428" s="67">
        <f t="shared" si="36"/>
        <v>24</v>
      </c>
      <c r="AE428" s="76">
        <v>3.3333333000000001</v>
      </c>
      <c r="AF428" s="74">
        <f t="shared" si="37"/>
        <v>100</v>
      </c>
      <c r="AG428" s="76">
        <f t="shared" si="38"/>
        <v>333.33332999999999</v>
      </c>
      <c r="AH428" s="70">
        <f t="shared" si="39"/>
        <v>13.88888875</v>
      </c>
      <c r="AI428" s="70">
        <f t="shared" si="40"/>
        <v>86.111111249999993</v>
      </c>
      <c r="AJ428" s="67">
        <v>4</v>
      </c>
      <c r="AK428" s="74">
        <v>65</v>
      </c>
      <c r="AL428" s="73">
        <v>44040</v>
      </c>
      <c r="AN428" s="20">
        <v>0.20919880127947199</v>
      </c>
      <c r="AO428" s="20">
        <v>1.09507000499433</v>
      </c>
    </row>
    <row r="429" spans="1:41" x14ac:dyDescent="0.2">
      <c r="A429" s="67" t="s">
        <v>1203</v>
      </c>
      <c r="B429" s="67">
        <v>281128727</v>
      </c>
      <c r="C429" s="67">
        <v>2019</v>
      </c>
      <c r="E429" s="67" t="s">
        <v>23</v>
      </c>
      <c r="F429" s="67" t="s">
        <v>1019</v>
      </c>
      <c r="I429" s="67">
        <v>0</v>
      </c>
      <c r="J429" s="67">
        <v>0</v>
      </c>
      <c r="K429" s="67">
        <v>0</v>
      </c>
      <c r="L429" s="67">
        <v>1</v>
      </c>
      <c r="M429" s="67" t="s">
        <v>1342</v>
      </c>
      <c r="N429" s="67" t="s">
        <v>1343</v>
      </c>
      <c r="O429" s="74" t="s">
        <v>1393</v>
      </c>
      <c r="P429" s="77">
        <v>44006</v>
      </c>
      <c r="R429" s="74">
        <v>16.8</v>
      </c>
      <c r="S429" s="67">
        <v>2.17</v>
      </c>
      <c r="T429" s="67">
        <v>1.2</v>
      </c>
      <c r="U429" s="67" t="s">
        <v>1393</v>
      </c>
      <c r="X429" s="72"/>
      <c r="Y429" s="72"/>
      <c r="AA429" s="67">
        <v>1</v>
      </c>
      <c r="AD429" s="67">
        <f t="shared" si="36"/>
        <v>16.8</v>
      </c>
      <c r="AE429" s="76">
        <v>3.3333333000000001</v>
      </c>
      <c r="AF429" s="74">
        <f t="shared" si="37"/>
        <v>100</v>
      </c>
      <c r="AG429" s="76">
        <f t="shared" si="38"/>
        <v>333.33332999999999</v>
      </c>
      <c r="AH429" s="70">
        <f t="shared" si="39"/>
        <v>19.841269642857142</v>
      </c>
      <c r="AI429" s="70">
        <f t="shared" si="40"/>
        <v>80.158730357142858</v>
      </c>
      <c r="AJ429" s="67">
        <v>4</v>
      </c>
      <c r="AK429" s="74">
        <v>66</v>
      </c>
      <c r="AL429" s="73">
        <v>44040</v>
      </c>
      <c r="AN429" s="20">
        <v>0.13187209424433899</v>
      </c>
      <c r="AO429" s="20">
        <v>1.1164756389863</v>
      </c>
    </row>
    <row r="430" spans="1:41" x14ac:dyDescent="0.2">
      <c r="A430" s="67" t="s">
        <v>1204</v>
      </c>
      <c r="B430" s="67">
        <v>281128728</v>
      </c>
      <c r="C430" s="67">
        <v>2019</v>
      </c>
      <c r="E430" s="67" t="s">
        <v>23</v>
      </c>
      <c r="F430" s="67" t="s">
        <v>1020</v>
      </c>
      <c r="I430" s="67">
        <v>0</v>
      </c>
      <c r="J430" s="67">
        <v>0</v>
      </c>
      <c r="K430" s="67">
        <v>0</v>
      </c>
      <c r="L430" s="67">
        <v>1</v>
      </c>
      <c r="M430" s="67" t="s">
        <v>1342</v>
      </c>
      <c r="N430" s="67" t="s">
        <v>1343</v>
      </c>
      <c r="O430" s="74"/>
      <c r="P430" s="77">
        <v>44006</v>
      </c>
      <c r="R430" s="74">
        <v>16.899999999999999</v>
      </c>
      <c r="S430" s="67">
        <v>2.89</v>
      </c>
      <c r="T430" s="67">
        <v>1.1299999999999999</v>
      </c>
      <c r="W430" s="69">
        <v>44013</v>
      </c>
      <c r="X430" s="72">
        <v>9.3000000000000007</v>
      </c>
      <c r="Y430" s="72">
        <v>1.56</v>
      </c>
      <c r="Z430" s="72">
        <v>1.0900000000000001</v>
      </c>
      <c r="AA430" s="67">
        <v>1</v>
      </c>
      <c r="AB430" s="67" t="b">
        <f>R430&gt;X430</f>
        <v>1</v>
      </c>
      <c r="AC430" s="67" t="b">
        <f>T430&gt;Z430</f>
        <v>1</v>
      </c>
      <c r="AD430" s="67">
        <f t="shared" si="36"/>
        <v>16.899999999999999</v>
      </c>
      <c r="AE430" s="76">
        <v>3.3333333000000001</v>
      </c>
      <c r="AF430" s="74">
        <f t="shared" si="37"/>
        <v>100</v>
      </c>
      <c r="AG430" s="76">
        <f t="shared" si="38"/>
        <v>333.33332999999999</v>
      </c>
      <c r="AH430" s="70">
        <f t="shared" si="39"/>
        <v>19.723865680473374</v>
      </c>
      <c r="AI430" s="70">
        <f t="shared" si="40"/>
        <v>80.276134319526619</v>
      </c>
      <c r="AJ430" s="67">
        <v>4</v>
      </c>
      <c r="AK430" s="74">
        <v>67</v>
      </c>
      <c r="AL430" s="73">
        <v>44040</v>
      </c>
      <c r="AN430" s="20">
        <v>0.26092087014533499</v>
      </c>
      <c r="AO430" s="20">
        <v>1.0551150906073199</v>
      </c>
    </row>
    <row r="431" spans="1:41" x14ac:dyDescent="0.2">
      <c r="A431" s="67" t="s">
        <v>1205</v>
      </c>
      <c r="B431" s="67">
        <v>281128729</v>
      </c>
      <c r="C431" s="67">
        <v>2019</v>
      </c>
      <c r="E431" s="67" t="s">
        <v>23</v>
      </c>
      <c r="F431" s="67" t="s">
        <v>1021</v>
      </c>
      <c r="I431" s="67">
        <v>0</v>
      </c>
      <c r="J431" s="67">
        <v>0</v>
      </c>
      <c r="K431" s="67">
        <v>0</v>
      </c>
      <c r="L431" s="67">
        <v>1</v>
      </c>
      <c r="M431" s="67" t="s">
        <v>1342</v>
      </c>
      <c r="N431" s="67" t="s">
        <v>1343</v>
      </c>
      <c r="O431" s="74" t="s">
        <v>1393</v>
      </c>
      <c r="P431" s="77">
        <v>44006</v>
      </c>
      <c r="R431" s="74">
        <v>30.8</v>
      </c>
      <c r="S431" s="67">
        <v>2.25</v>
      </c>
      <c r="T431" s="67">
        <v>1.48</v>
      </c>
      <c r="U431" s="67" t="s">
        <v>1393</v>
      </c>
      <c r="X431" s="72"/>
      <c r="Y431" s="72"/>
      <c r="AA431" s="67">
        <v>1</v>
      </c>
      <c r="AD431" s="67">
        <f t="shared" si="36"/>
        <v>30.8</v>
      </c>
      <c r="AE431" s="76">
        <v>3.3333333000000001</v>
      </c>
      <c r="AF431" s="74">
        <f t="shared" si="37"/>
        <v>200</v>
      </c>
      <c r="AG431" s="76">
        <f t="shared" si="38"/>
        <v>666.66665999999998</v>
      </c>
      <c r="AH431" s="70">
        <f t="shared" si="39"/>
        <v>21.645021428571429</v>
      </c>
      <c r="AI431" s="70">
        <f t="shared" si="40"/>
        <v>178.35497857142857</v>
      </c>
      <c r="AJ431" s="67">
        <v>4</v>
      </c>
      <c r="AK431" s="74">
        <v>68</v>
      </c>
      <c r="AL431" s="73">
        <v>44040</v>
      </c>
      <c r="AN431" s="20">
        <v>0.26678823460433199</v>
      </c>
      <c r="AO431" s="20">
        <v>1.05245491729081</v>
      </c>
    </row>
    <row r="432" spans="1:41" x14ac:dyDescent="0.2">
      <c r="A432" s="67" t="s">
        <v>1206</v>
      </c>
      <c r="B432" s="67">
        <v>281128730</v>
      </c>
      <c r="C432" s="67">
        <v>2019</v>
      </c>
      <c r="E432" s="67" t="s">
        <v>23</v>
      </c>
      <c r="F432" s="67" t="s">
        <v>1022</v>
      </c>
      <c r="I432" s="67">
        <v>0</v>
      </c>
      <c r="J432" s="67">
        <v>0</v>
      </c>
      <c r="K432" s="67">
        <v>0</v>
      </c>
      <c r="L432" s="67">
        <v>1</v>
      </c>
      <c r="M432" s="67" t="s">
        <v>1342</v>
      </c>
      <c r="N432" s="67" t="s">
        <v>1343</v>
      </c>
      <c r="O432" s="74"/>
      <c r="P432" s="77">
        <v>44006</v>
      </c>
      <c r="R432" s="74">
        <v>16.899999999999999</v>
      </c>
      <c r="S432" s="67">
        <v>2.0099999999999998</v>
      </c>
      <c r="T432" s="67">
        <v>1.36</v>
      </c>
      <c r="X432" s="72"/>
      <c r="Y432" s="72"/>
      <c r="AA432" s="67">
        <v>1</v>
      </c>
      <c r="AD432" s="67">
        <f t="shared" si="36"/>
        <v>16.899999999999999</v>
      </c>
      <c r="AE432" s="76">
        <v>3.3333333000000001</v>
      </c>
      <c r="AF432" s="74">
        <f t="shared" si="37"/>
        <v>100</v>
      </c>
      <c r="AG432" s="76">
        <f t="shared" si="38"/>
        <v>333.33332999999999</v>
      </c>
      <c r="AH432" s="70">
        <f t="shared" si="39"/>
        <v>19.723865680473374</v>
      </c>
      <c r="AI432" s="70">
        <f t="shared" si="40"/>
        <v>80.276134319526619</v>
      </c>
      <c r="AJ432" s="67">
        <v>4</v>
      </c>
      <c r="AK432" s="74">
        <v>69</v>
      </c>
      <c r="AL432" s="73">
        <v>44040</v>
      </c>
      <c r="AN432" s="20">
        <v>0.17613122479596599</v>
      </c>
      <c r="AO432" s="20">
        <v>1.0807102968693301</v>
      </c>
    </row>
    <row r="433" spans="1:41" x14ac:dyDescent="0.2">
      <c r="A433" s="67" t="s">
        <v>1207</v>
      </c>
      <c r="B433" s="67">
        <v>281128731</v>
      </c>
      <c r="C433" s="67">
        <v>2019</v>
      </c>
      <c r="E433" s="67" t="s">
        <v>23</v>
      </c>
      <c r="F433" s="67" t="s">
        <v>1023</v>
      </c>
      <c r="I433" s="67">
        <v>0</v>
      </c>
      <c r="J433" s="67">
        <v>0</v>
      </c>
      <c r="K433" s="67">
        <v>0</v>
      </c>
      <c r="L433" s="67">
        <v>1</v>
      </c>
      <c r="M433" s="67" t="s">
        <v>1342</v>
      </c>
      <c r="N433" s="67" t="s">
        <v>1343</v>
      </c>
      <c r="O433" s="74"/>
      <c r="P433" s="77">
        <v>44006</v>
      </c>
      <c r="R433" s="74">
        <v>16.5</v>
      </c>
      <c r="S433" s="67">
        <v>2.0099999999999998</v>
      </c>
      <c r="T433" s="67">
        <v>1.53</v>
      </c>
      <c r="X433" s="72"/>
      <c r="Y433" s="72"/>
      <c r="AA433" s="67">
        <v>1</v>
      </c>
      <c r="AD433" s="67">
        <f t="shared" si="36"/>
        <v>16.5</v>
      </c>
      <c r="AE433" s="76">
        <v>3.3333333000000001</v>
      </c>
      <c r="AF433" s="74">
        <f t="shared" si="37"/>
        <v>100</v>
      </c>
      <c r="AG433" s="76">
        <f t="shared" si="38"/>
        <v>333.33332999999999</v>
      </c>
      <c r="AH433" s="70">
        <f t="shared" si="39"/>
        <v>20.202020000000001</v>
      </c>
      <c r="AI433" s="70">
        <f t="shared" si="40"/>
        <v>79.797979999999995</v>
      </c>
      <c r="AJ433" s="67">
        <v>4</v>
      </c>
      <c r="AK433" s="74">
        <v>70</v>
      </c>
      <c r="AL433" s="73">
        <v>44040</v>
      </c>
      <c r="AN433" s="20">
        <v>0.33816872132939502</v>
      </c>
      <c r="AO433" s="20">
        <v>1.1165232629055999</v>
      </c>
    </row>
    <row r="434" spans="1:41" x14ac:dyDescent="0.2">
      <c r="A434" s="67" t="s">
        <v>1208</v>
      </c>
      <c r="B434" s="67">
        <v>281128732</v>
      </c>
      <c r="C434" s="67">
        <v>2019</v>
      </c>
      <c r="E434" s="67" t="s">
        <v>23</v>
      </c>
      <c r="F434" s="67" t="s">
        <v>1024</v>
      </c>
      <c r="I434" s="67">
        <v>0</v>
      </c>
      <c r="J434" s="67">
        <v>0</v>
      </c>
      <c r="K434" s="67">
        <v>0</v>
      </c>
      <c r="L434" s="67">
        <v>1</v>
      </c>
      <c r="M434" s="67" t="s">
        <v>1342</v>
      </c>
      <c r="N434" s="67" t="s">
        <v>1343</v>
      </c>
      <c r="O434" s="74" t="s">
        <v>1399</v>
      </c>
      <c r="P434" s="77">
        <v>44007</v>
      </c>
      <c r="R434" s="74">
        <v>8.4</v>
      </c>
      <c r="S434" s="67">
        <v>1.35</v>
      </c>
      <c r="T434" s="67">
        <v>4.53</v>
      </c>
      <c r="U434" s="67" t="s">
        <v>1399</v>
      </c>
      <c r="X434" s="72"/>
      <c r="Y434" s="72"/>
      <c r="AA434" s="67">
        <v>1</v>
      </c>
      <c r="AD434" s="67">
        <f t="shared" si="36"/>
        <v>8.4</v>
      </c>
      <c r="AE434" s="76">
        <v>3.3333333000000001</v>
      </c>
      <c r="AF434" s="74">
        <f t="shared" si="37"/>
        <v>100</v>
      </c>
      <c r="AG434" s="76">
        <f t="shared" si="38"/>
        <v>333.33332999999999</v>
      </c>
      <c r="AH434" s="70">
        <f t="shared" si="39"/>
        <v>39.682539285714284</v>
      </c>
      <c r="AI434" s="70">
        <f t="shared" si="40"/>
        <v>60.317460714285716</v>
      </c>
      <c r="AJ434" s="67">
        <v>4</v>
      </c>
      <c r="AK434" s="74">
        <v>71</v>
      </c>
      <c r="AL434" s="73">
        <v>44040</v>
      </c>
      <c r="AN434" s="20">
        <v>0.29373574408833503</v>
      </c>
      <c r="AO434" s="20">
        <v>1.0497340975896301</v>
      </c>
    </row>
    <row r="435" spans="1:41" x14ac:dyDescent="0.2">
      <c r="A435" s="67" t="s">
        <v>1209</v>
      </c>
      <c r="B435" s="67">
        <v>281128733</v>
      </c>
      <c r="C435" s="67">
        <v>2019</v>
      </c>
      <c r="E435" s="67" t="s">
        <v>23</v>
      </c>
      <c r="F435" s="67" t="s">
        <v>1025</v>
      </c>
      <c r="I435" s="67">
        <v>0</v>
      </c>
      <c r="J435" s="67">
        <v>0</v>
      </c>
      <c r="K435" s="67">
        <v>0</v>
      </c>
      <c r="L435" s="67">
        <v>1</v>
      </c>
      <c r="M435" s="67" t="s">
        <v>1342</v>
      </c>
      <c r="N435" s="67" t="s">
        <v>1343</v>
      </c>
      <c r="O435" s="74"/>
      <c r="P435" s="77">
        <v>44007</v>
      </c>
      <c r="R435" s="74">
        <v>15.5</v>
      </c>
      <c r="S435" s="67">
        <v>2.36</v>
      </c>
      <c r="T435" s="67">
        <v>3.86</v>
      </c>
      <c r="X435" s="72"/>
      <c r="Y435" s="72"/>
      <c r="AA435" s="67">
        <v>1</v>
      </c>
      <c r="AD435" s="67">
        <f t="shared" si="36"/>
        <v>15.5</v>
      </c>
      <c r="AE435" s="76">
        <v>3.3333333000000001</v>
      </c>
      <c r="AF435" s="74">
        <f t="shared" si="37"/>
        <v>100</v>
      </c>
      <c r="AG435" s="76">
        <f t="shared" si="38"/>
        <v>333.33332999999999</v>
      </c>
      <c r="AH435" s="70">
        <f t="shared" si="39"/>
        <v>21.505376129032257</v>
      </c>
      <c r="AI435" s="70">
        <f t="shared" si="40"/>
        <v>78.494623870967743</v>
      </c>
      <c r="AJ435" s="67">
        <v>4</v>
      </c>
      <c r="AK435" s="74">
        <v>72</v>
      </c>
      <c r="AL435" s="73">
        <v>44040</v>
      </c>
      <c r="AN435" s="20">
        <v>0.18398883666496799</v>
      </c>
      <c r="AO435" s="20">
        <v>1.15302493906812</v>
      </c>
    </row>
    <row r="436" spans="1:41" x14ac:dyDescent="0.2">
      <c r="A436" s="67" t="s">
        <v>1210</v>
      </c>
      <c r="B436" s="67">
        <v>281128734</v>
      </c>
      <c r="C436" s="67">
        <v>2019</v>
      </c>
      <c r="E436" s="67" t="s">
        <v>23</v>
      </c>
      <c r="F436" s="67" t="s">
        <v>1026</v>
      </c>
      <c r="I436" s="67">
        <v>0</v>
      </c>
      <c r="J436" s="67">
        <v>0</v>
      </c>
      <c r="K436" s="67">
        <v>0</v>
      </c>
      <c r="L436" s="67">
        <v>1</v>
      </c>
      <c r="M436" s="67" t="s">
        <v>1342</v>
      </c>
      <c r="N436" s="67" t="s">
        <v>1343</v>
      </c>
      <c r="O436" s="74"/>
      <c r="P436" s="77">
        <v>44007</v>
      </c>
      <c r="R436" s="74">
        <v>9.6</v>
      </c>
      <c r="S436" s="67">
        <v>2.12</v>
      </c>
      <c r="T436" s="67">
        <v>-2.29</v>
      </c>
      <c r="W436" s="69">
        <v>44013</v>
      </c>
      <c r="X436" s="72">
        <v>8.9</v>
      </c>
      <c r="Y436" s="72">
        <v>1.83</v>
      </c>
      <c r="Z436" s="72">
        <v>0.56999999999999995</v>
      </c>
      <c r="AA436" s="67">
        <v>2</v>
      </c>
      <c r="AB436" s="67" t="b">
        <f>R436&gt;X436</f>
        <v>1</v>
      </c>
      <c r="AC436" s="67" t="b">
        <f>T436&gt;Z436</f>
        <v>0</v>
      </c>
      <c r="AD436" s="67">
        <f t="shared" si="36"/>
        <v>8.9</v>
      </c>
      <c r="AE436" s="76">
        <v>3.3333333000000001</v>
      </c>
      <c r="AF436" s="74">
        <f t="shared" si="37"/>
        <v>100</v>
      </c>
      <c r="AG436" s="76">
        <f t="shared" si="38"/>
        <v>333.33332999999999</v>
      </c>
      <c r="AH436" s="70">
        <f t="shared" si="39"/>
        <v>37.45318314606741</v>
      </c>
      <c r="AI436" s="70">
        <f t="shared" si="40"/>
        <v>62.54681685393259</v>
      </c>
      <c r="AJ436" s="67">
        <v>4</v>
      </c>
      <c r="AK436" s="74">
        <v>73</v>
      </c>
      <c r="AL436" s="73">
        <v>44040</v>
      </c>
      <c r="AN436" s="20">
        <v>0.212968791771593</v>
      </c>
      <c r="AO436" s="20">
        <v>1.0812848143892999</v>
      </c>
    </row>
    <row r="437" spans="1:41" x14ac:dyDescent="0.2">
      <c r="A437" s="67" t="s">
        <v>1211</v>
      </c>
      <c r="B437" s="67">
        <v>281128735</v>
      </c>
      <c r="C437" s="67">
        <v>2019</v>
      </c>
      <c r="E437" s="67" t="s">
        <v>23</v>
      </c>
      <c r="F437" s="67" t="s">
        <v>1027</v>
      </c>
      <c r="I437" s="67">
        <v>0</v>
      </c>
      <c r="J437" s="67">
        <v>0</v>
      </c>
      <c r="K437" s="67">
        <v>0</v>
      </c>
      <c r="L437" s="67">
        <v>1</v>
      </c>
      <c r="M437" s="67" t="s">
        <v>1342</v>
      </c>
      <c r="N437" s="67" t="s">
        <v>1343</v>
      </c>
      <c r="O437" s="74"/>
      <c r="P437" s="77">
        <v>44007</v>
      </c>
      <c r="R437" s="74">
        <v>29</v>
      </c>
      <c r="S437" s="67">
        <v>1.85</v>
      </c>
      <c r="T437" s="74">
        <v>2.5499999999999998</v>
      </c>
      <c r="X437" s="72"/>
      <c r="Y437" s="72"/>
      <c r="AA437" s="67">
        <v>1</v>
      </c>
      <c r="AD437" s="67">
        <f t="shared" si="36"/>
        <v>29</v>
      </c>
      <c r="AE437" s="76">
        <v>3.3333333000000001</v>
      </c>
      <c r="AF437" s="74">
        <f t="shared" si="37"/>
        <v>200</v>
      </c>
      <c r="AG437" s="76">
        <f t="shared" si="38"/>
        <v>666.66665999999998</v>
      </c>
      <c r="AH437" s="70">
        <f t="shared" si="39"/>
        <v>22.988505517241379</v>
      </c>
      <c r="AI437" s="70">
        <f t="shared" si="40"/>
        <v>177.01149448275862</v>
      </c>
      <c r="AJ437" s="67">
        <v>4</v>
      </c>
      <c r="AK437" s="74">
        <v>74</v>
      </c>
      <c r="AL437" s="73">
        <v>44040</v>
      </c>
      <c r="AN437" s="20">
        <v>0.17975991717293799</v>
      </c>
      <c r="AO437" s="20">
        <v>1.1158344584559801</v>
      </c>
    </row>
    <row r="438" spans="1:41" x14ac:dyDescent="0.2">
      <c r="A438" s="67" t="s">
        <v>1212</v>
      </c>
      <c r="B438" s="67">
        <v>281128736</v>
      </c>
      <c r="C438" s="67">
        <v>2019</v>
      </c>
      <c r="E438" s="67" t="s">
        <v>23</v>
      </c>
      <c r="F438" s="67" t="s">
        <v>1028</v>
      </c>
      <c r="I438" s="67">
        <v>0</v>
      </c>
      <c r="J438" s="67">
        <v>0</v>
      </c>
      <c r="K438" s="67">
        <v>0</v>
      </c>
      <c r="L438" s="67">
        <v>1</v>
      </c>
      <c r="M438" s="67" t="s">
        <v>1342</v>
      </c>
      <c r="N438" s="67" t="s">
        <v>1343</v>
      </c>
      <c r="O438" s="74"/>
      <c r="P438" s="77">
        <v>44007</v>
      </c>
      <c r="R438" s="74">
        <v>8.1</v>
      </c>
      <c r="S438" s="67">
        <v>2.2599999999999998</v>
      </c>
      <c r="T438" s="67">
        <v>0.67</v>
      </c>
      <c r="W438" s="69">
        <v>44013</v>
      </c>
      <c r="X438" s="72">
        <v>3.1</v>
      </c>
      <c r="Y438" s="72">
        <v>1.2</v>
      </c>
      <c r="Z438" s="72">
        <v>0.5</v>
      </c>
      <c r="AA438" s="67">
        <v>1</v>
      </c>
      <c r="AB438" s="67" t="b">
        <f>R438&gt;X438</f>
        <v>1</v>
      </c>
      <c r="AC438" s="67" t="b">
        <f>T438&gt;Z438</f>
        <v>1</v>
      </c>
      <c r="AD438" s="67">
        <f t="shared" si="36"/>
        <v>8.1</v>
      </c>
      <c r="AE438" s="76">
        <v>3.3333333000000001</v>
      </c>
      <c r="AF438" s="74">
        <f t="shared" si="37"/>
        <v>100</v>
      </c>
      <c r="AG438" s="76">
        <f t="shared" si="38"/>
        <v>333.33332999999999</v>
      </c>
      <c r="AH438" s="70">
        <f t="shared" si="39"/>
        <v>41.152262962962965</v>
      </c>
      <c r="AI438" s="70">
        <f t="shared" si="40"/>
        <v>58.847737037037035</v>
      </c>
      <c r="AJ438" s="67">
        <v>4</v>
      </c>
      <c r="AK438" s="74">
        <v>75</v>
      </c>
      <c r="AL438" s="73">
        <v>44040</v>
      </c>
      <c r="AN438" s="20">
        <v>0.25193853499975599</v>
      </c>
      <c r="AO438" s="20">
        <v>1.08436986665744</v>
      </c>
    </row>
    <row r="439" spans="1:41" x14ac:dyDescent="0.2">
      <c r="A439" s="67" t="s">
        <v>1213</v>
      </c>
      <c r="B439" s="67">
        <v>278172277</v>
      </c>
      <c r="C439" s="67">
        <v>2019</v>
      </c>
      <c r="E439" s="67" t="s">
        <v>23</v>
      </c>
      <c r="F439" s="67" t="s">
        <v>1029</v>
      </c>
      <c r="I439" s="67">
        <v>0</v>
      </c>
      <c r="J439" s="67">
        <v>0</v>
      </c>
      <c r="K439" s="67">
        <v>0</v>
      </c>
      <c r="L439" s="67">
        <v>1</v>
      </c>
      <c r="M439" s="67" t="s">
        <v>1342</v>
      </c>
      <c r="N439" s="67" t="s">
        <v>1343</v>
      </c>
      <c r="O439" s="74"/>
      <c r="P439" s="77">
        <v>44007</v>
      </c>
      <c r="R439" s="74">
        <v>19.600000000000001</v>
      </c>
      <c r="S439" s="67">
        <v>2.02</v>
      </c>
      <c r="T439" s="67">
        <v>1.1299999999999999</v>
      </c>
      <c r="W439" s="69">
        <v>44013</v>
      </c>
      <c r="X439" s="72">
        <v>10.6</v>
      </c>
      <c r="Y439" s="72">
        <v>1.74</v>
      </c>
      <c r="Z439" s="72">
        <v>1.19</v>
      </c>
      <c r="AA439" s="67">
        <v>1</v>
      </c>
      <c r="AB439" s="67" t="b">
        <f>R439&gt;X439</f>
        <v>1</v>
      </c>
      <c r="AC439" s="67" t="b">
        <f>T439&gt;Z439</f>
        <v>0</v>
      </c>
      <c r="AD439" s="67">
        <f t="shared" si="36"/>
        <v>19.600000000000001</v>
      </c>
      <c r="AE439" s="76">
        <v>3.3333333000000001</v>
      </c>
      <c r="AF439" s="74">
        <f t="shared" si="37"/>
        <v>100</v>
      </c>
      <c r="AG439" s="76">
        <f t="shared" si="38"/>
        <v>333.33332999999999</v>
      </c>
      <c r="AH439" s="70">
        <f t="shared" si="39"/>
        <v>17.006802551020407</v>
      </c>
      <c r="AI439" s="70">
        <f t="shared" si="40"/>
        <v>82.9931974489796</v>
      </c>
      <c r="AJ439" s="67">
        <v>4</v>
      </c>
      <c r="AK439" s="74">
        <v>76</v>
      </c>
      <c r="AL439" s="73">
        <v>44040</v>
      </c>
      <c r="AN439" s="20">
        <v>0.30051728320161902</v>
      </c>
      <c r="AO439" s="20">
        <v>1.05782351606783</v>
      </c>
    </row>
    <row r="440" spans="1:41" x14ac:dyDescent="0.2">
      <c r="A440" s="67" t="s">
        <v>1214</v>
      </c>
      <c r="B440" s="67">
        <v>278172278</v>
      </c>
      <c r="C440" s="67">
        <v>2019</v>
      </c>
      <c r="E440" s="67" t="s">
        <v>23</v>
      </c>
      <c r="F440" s="67" t="s">
        <v>1030</v>
      </c>
      <c r="I440" s="67">
        <v>0</v>
      </c>
      <c r="J440" s="67">
        <v>0</v>
      </c>
      <c r="K440" s="67">
        <v>0</v>
      </c>
      <c r="L440" s="67">
        <v>1</v>
      </c>
      <c r="M440" s="67" t="s">
        <v>1342</v>
      </c>
      <c r="N440" s="67" t="s">
        <v>1343</v>
      </c>
      <c r="O440" s="74"/>
      <c r="P440" s="77">
        <v>44007</v>
      </c>
      <c r="R440" s="74">
        <v>16.600000000000001</v>
      </c>
      <c r="S440" s="67">
        <v>1.9</v>
      </c>
      <c r="T440" s="67">
        <v>0.98</v>
      </c>
      <c r="W440" s="69">
        <v>44013</v>
      </c>
      <c r="X440" s="72">
        <v>8.6999999999999993</v>
      </c>
      <c r="Y440" s="72">
        <v>1.66</v>
      </c>
      <c r="Z440" s="72">
        <v>1.1200000000000001</v>
      </c>
      <c r="AA440" s="67">
        <v>1</v>
      </c>
      <c r="AB440" s="67" t="b">
        <f>R440&gt;X440</f>
        <v>1</v>
      </c>
      <c r="AC440" s="67" t="b">
        <f>T440&gt;Z440</f>
        <v>0</v>
      </c>
      <c r="AD440" s="67">
        <f t="shared" si="36"/>
        <v>16.600000000000001</v>
      </c>
      <c r="AE440" s="76">
        <v>3.3333333000000001</v>
      </c>
      <c r="AF440" s="74">
        <f t="shared" si="37"/>
        <v>100</v>
      </c>
      <c r="AG440" s="76">
        <f t="shared" si="38"/>
        <v>333.33332999999999</v>
      </c>
      <c r="AH440" s="70">
        <f t="shared" si="39"/>
        <v>20.080321084337346</v>
      </c>
      <c r="AI440" s="70">
        <f t="shared" si="40"/>
        <v>79.919678915662658</v>
      </c>
      <c r="AJ440" s="67">
        <v>4</v>
      </c>
      <c r="AK440" s="74">
        <v>77</v>
      </c>
      <c r="AL440" s="73">
        <v>44040</v>
      </c>
      <c r="AN440" s="20">
        <v>0.217723299521555</v>
      </c>
      <c r="AO440" s="20">
        <v>1.2246550439180299</v>
      </c>
    </row>
    <row r="441" spans="1:41" x14ac:dyDescent="0.2">
      <c r="A441" s="67" t="s">
        <v>1215</v>
      </c>
      <c r="B441" s="67">
        <v>278172279</v>
      </c>
      <c r="C441" s="67">
        <v>2019</v>
      </c>
      <c r="E441" s="67" t="s">
        <v>23</v>
      </c>
      <c r="F441" s="67" t="s">
        <v>1031</v>
      </c>
      <c r="I441" s="67">
        <v>0</v>
      </c>
      <c r="J441" s="67">
        <v>0</v>
      </c>
      <c r="K441" s="67">
        <v>0</v>
      </c>
      <c r="L441" s="67">
        <v>1</v>
      </c>
      <c r="M441" s="67" t="s">
        <v>1342</v>
      </c>
      <c r="N441" s="67" t="s">
        <v>1343</v>
      </c>
      <c r="O441" s="74"/>
      <c r="P441" s="77">
        <v>44007</v>
      </c>
      <c r="R441" s="74">
        <v>9.6999999999999993</v>
      </c>
      <c r="S441" s="67">
        <v>1.89</v>
      </c>
      <c r="T441" s="67">
        <v>0.77</v>
      </c>
      <c r="W441" s="69">
        <v>44013</v>
      </c>
      <c r="X441" s="72">
        <v>14.3</v>
      </c>
      <c r="Y441" s="72">
        <v>1.84</v>
      </c>
      <c r="Z441" s="72">
        <v>1.37</v>
      </c>
      <c r="AA441" s="67">
        <v>2</v>
      </c>
      <c r="AB441" s="67" t="b">
        <f>R441&gt;X441</f>
        <v>0</v>
      </c>
      <c r="AC441" s="67" t="b">
        <f>T441&gt;Z441</f>
        <v>0</v>
      </c>
      <c r="AD441" s="67">
        <f t="shared" si="36"/>
        <v>14.3</v>
      </c>
      <c r="AE441" s="76">
        <v>3.3333333000000001</v>
      </c>
      <c r="AF441" s="74">
        <f t="shared" si="37"/>
        <v>100</v>
      </c>
      <c r="AG441" s="76">
        <f t="shared" si="38"/>
        <v>333.33332999999999</v>
      </c>
      <c r="AH441" s="70">
        <f t="shared" si="39"/>
        <v>23.310023076923073</v>
      </c>
      <c r="AI441" s="70">
        <f t="shared" si="40"/>
        <v>76.689976923076927</v>
      </c>
      <c r="AJ441" s="67">
        <v>4</v>
      </c>
      <c r="AK441" s="74">
        <v>78</v>
      </c>
      <c r="AL441" s="73">
        <v>44040</v>
      </c>
      <c r="AN441" s="20">
        <v>0.24443312768648201</v>
      </c>
      <c r="AO441" s="20">
        <v>1.04085905405886</v>
      </c>
    </row>
    <row r="442" spans="1:41" x14ac:dyDescent="0.2">
      <c r="A442" s="67" t="s">
        <v>1216</v>
      </c>
      <c r="B442" s="67">
        <v>278172280</v>
      </c>
      <c r="C442" s="67">
        <v>2019</v>
      </c>
      <c r="E442" s="67" t="s">
        <v>23</v>
      </c>
      <c r="F442" s="67" t="s">
        <v>1032</v>
      </c>
      <c r="I442" s="67">
        <v>0</v>
      </c>
      <c r="J442" s="67">
        <v>0</v>
      </c>
      <c r="K442" s="67">
        <v>0</v>
      </c>
      <c r="L442" s="67">
        <v>1</v>
      </c>
      <c r="M442" s="67" t="s">
        <v>1342</v>
      </c>
      <c r="N442" s="67" t="s">
        <v>1343</v>
      </c>
      <c r="O442" s="74"/>
      <c r="P442" s="77">
        <v>44007</v>
      </c>
      <c r="R442" s="74">
        <v>20.5</v>
      </c>
      <c r="S442" s="67">
        <v>1.96</v>
      </c>
      <c r="T442" s="67">
        <v>1.35</v>
      </c>
      <c r="X442" s="72"/>
      <c r="Y442" s="72"/>
      <c r="AA442" s="67">
        <v>1</v>
      </c>
      <c r="AD442" s="67">
        <f t="shared" si="36"/>
        <v>20.5</v>
      </c>
      <c r="AE442" s="76">
        <v>3.3333333000000001</v>
      </c>
      <c r="AF442" s="74">
        <f t="shared" si="37"/>
        <v>100</v>
      </c>
      <c r="AG442" s="76">
        <f t="shared" si="38"/>
        <v>333.33332999999999</v>
      </c>
      <c r="AH442" s="70">
        <f t="shared" si="39"/>
        <v>16.260162439024391</v>
      </c>
      <c r="AI442" s="70">
        <f t="shared" si="40"/>
        <v>83.739837560975616</v>
      </c>
      <c r="AJ442" s="67">
        <v>4</v>
      </c>
      <c r="AK442" s="74">
        <v>79</v>
      </c>
      <c r="AL442" s="73">
        <v>44040</v>
      </c>
      <c r="AN442" s="20">
        <v>0.39253330182977803</v>
      </c>
      <c r="AO442" s="20">
        <v>1.04795964540324</v>
      </c>
    </row>
    <row r="443" spans="1:41" x14ac:dyDescent="0.2">
      <c r="A443" s="67" t="s">
        <v>1217</v>
      </c>
      <c r="B443" s="67">
        <v>278172281</v>
      </c>
      <c r="C443" s="67">
        <v>2019</v>
      </c>
      <c r="E443" s="67" t="s">
        <v>23</v>
      </c>
      <c r="F443" s="67" t="s">
        <v>1033</v>
      </c>
      <c r="I443" s="67">
        <v>0</v>
      </c>
      <c r="J443" s="67">
        <v>0</v>
      </c>
      <c r="K443" s="67">
        <v>0</v>
      </c>
      <c r="L443" s="67">
        <v>1</v>
      </c>
      <c r="M443" s="67" t="s">
        <v>1342</v>
      </c>
      <c r="N443" s="67" t="s">
        <v>1343</v>
      </c>
      <c r="O443" s="74"/>
      <c r="P443" s="77">
        <v>44007</v>
      </c>
      <c r="R443" s="74">
        <v>16.8</v>
      </c>
      <c r="S443" s="67">
        <v>2.15</v>
      </c>
      <c r="T443" s="67">
        <v>1.04</v>
      </c>
      <c r="W443" s="69">
        <v>44013</v>
      </c>
      <c r="X443" s="72">
        <v>7.3</v>
      </c>
      <c r="Y443" s="72">
        <v>1.71</v>
      </c>
      <c r="Z443" s="72">
        <v>0.78</v>
      </c>
      <c r="AA443" s="67">
        <v>1</v>
      </c>
      <c r="AB443" s="67" t="b">
        <f>R443&gt;X443</f>
        <v>1</v>
      </c>
      <c r="AC443" s="67" t="b">
        <f>T443&gt;Z443</f>
        <v>1</v>
      </c>
      <c r="AD443" s="67">
        <f t="shared" si="36"/>
        <v>16.8</v>
      </c>
      <c r="AE443" s="76">
        <v>3.3333333000000001</v>
      </c>
      <c r="AF443" s="74">
        <f t="shared" si="37"/>
        <v>100</v>
      </c>
      <c r="AG443" s="76">
        <f t="shared" si="38"/>
        <v>333.33332999999999</v>
      </c>
      <c r="AH443" s="70">
        <f t="shared" si="39"/>
        <v>19.841269642857142</v>
      </c>
      <c r="AI443" s="70">
        <f t="shared" si="40"/>
        <v>80.158730357142858</v>
      </c>
      <c r="AJ443" s="67">
        <v>4</v>
      </c>
      <c r="AK443" s="74">
        <v>80</v>
      </c>
      <c r="AL443" s="73">
        <v>44040</v>
      </c>
      <c r="AN443" s="20">
        <v>0.28854874473055903</v>
      </c>
      <c r="AO443" s="20">
        <v>1.0880772123642599</v>
      </c>
    </row>
    <row r="444" spans="1:41" x14ac:dyDescent="0.2">
      <c r="A444" s="67" t="s">
        <v>1218</v>
      </c>
      <c r="B444" s="67">
        <v>278172303</v>
      </c>
      <c r="C444" s="67">
        <v>2019</v>
      </c>
      <c r="E444" s="67" t="s">
        <v>23</v>
      </c>
      <c r="F444" s="67" t="s">
        <v>1034</v>
      </c>
      <c r="I444" s="67">
        <v>0</v>
      </c>
      <c r="J444" s="67">
        <v>0</v>
      </c>
      <c r="K444" s="67">
        <v>0</v>
      </c>
      <c r="L444" s="67">
        <v>1</v>
      </c>
      <c r="M444" s="67" t="s">
        <v>1342</v>
      </c>
      <c r="N444" s="67" t="s">
        <v>1343</v>
      </c>
      <c r="O444" s="74"/>
      <c r="P444" s="77">
        <v>44007</v>
      </c>
      <c r="R444" s="74">
        <v>33.700000000000003</v>
      </c>
      <c r="S444" s="67">
        <v>2.0499999999999998</v>
      </c>
      <c r="T444" s="67">
        <v>1.5</v>
      </c>
      <c r="X444" s="72"/>
      <c r="Y444" s="72"/>
      <c r="AA444" s="67">
        <v>1</v>
      </c>
      <c r="AD444" s="67">
        <f t="shared" si="36"/>
        <v>33.700000000000003</v>
      </c>
      <c r="AE444" s="76">
        <v>3.3333333000000001</v>
      </c>
      <c r="AF444" s="74">
        <f t="shared" si="37"/>
        <v>200</v>
      </c>
      <c r="AG444" s="76">
        <f t="shared" si="38"/>
        <v>666.66665999999998</v>
      </c>
      <c r="AH444" s="70">
        <f t="shared" si="39"/>
        <v>19.782393471810085</v>
      </c>
      <c r="AI444" s="70">
        <f t="shared" si="40"/>
        <v>180.21760652818992</v>
      </c>
      <c r="AJ444" s="67">
        <v>4</v>
      </c>
      <c r="AK444" s="74">
        <v>81</v>
      </c>
      <c r="AL444" s="73">
        <v>44040</v>
      </c>
      <c r="AN444" s="20">
        <v>0.31862888852093302</v>
      </c>
      <c r="AO444" s="20">
        <v>1.1900952777690501</v>
      </c>
    </row>
    <row r="445" spans="1:41" x14ac:dyDescent="0.2">
      <c r="A445" s="67" t="s">
        <v>1219</v>
      </c>
      <c r="B445" s="67">
        <v>278172304</v>
      </c>
      <c r="C445" s="67">
        <v>2019</v>
      </c>
      <c r="E445" s="67" t="s">
        <v>23</v>
      </c>
      <c r="F445" s="67" t="s">
        <v>1035</v>
      </c>
      <c r="I445" s="67">
        <v>0</v>
      </c>
      <c r="J445" s="67">
        <v>0</v>
      </c>
      <c r="K445" s="67">
        <v>0</v>
      </c>
      <c r="L445" s="67">
        <v>1</v>
      </c>
      <c r="M445" s="67" t="s">
        <v>1342</v>
      </c>
      <c r="N445" s="67" t="s">
        <v>1343</v>
      </c>
      <c r="O445" s="74"/>
      <c r="P445" s="77">
        <v>44007</v>
      </c>
      <c r="R445" s="74">
        <v>63.6</v>
      </c>
      <c r="S445" s="67">
        <v>1.94</v>
      </c>
      <c r="T445" s="67">
        <v>1.94</v>
      </c>
      <c r="X445" s="72"/>
      <c r="Y445" s="72"/>
      <c r="AA445" s="67">
        <v>1</v>
      </c>
      <c r="AD445" s="67">
        <f t="shared" si="36"/>
        <v>63.6</v>
      </c>
      <c r="AE445" s="76">
        <v>3.3333333000000001</v>
      </c>
      <c r="AF445" s="74">
        <f t="shared" si="37"/>
        <v>200</v>
      </c>
      <c r="AG445" s="76">
        <f t="shared" si="38"/>
        <v>666.66665999999998</v>
      </c>
      <c r="AH445" s="70">
        <f t="shared" si="39"/>
        <v>10.482180188679244</v>
      </c>
      <c r="AI445" s="70">
        <f t="shared" si="40"/>
        <v>189.51781981132075</v>
      </c>
      <c r="AJ445" s="67">
        <v>4</v>
      </c>
      <c r="AK445" s="74">
        <v>82</v>
      </c>
      <c r="AL445" s="73">
        <v>44040</v>
      </c>
      <c r="AM445" s="67">
        <v>1</v>
      </c>
      <c r="AN445" s="20">
        <v>0.243487647642568</v>
      </c>
      <c r="AO445" s="20">
        <v>1.12514701168999</v>
      </c>
    </row>
    <row r="446" spans="1:41" x14ac:dyDescent="0.2">
      <c r="A446" s="67" t="s">
        <v>1220</v>
      </c>
      <c r="B446" s="67">
        <v>278172305</v>
      </c>
      <c r="C446" s="67">
        <v>2019</v>
      </c>
      <c r="E446" s="67" t="s">
        <v>23</v>
      </c>
      <c r="F446" s="67" t="s">
        <v>1036</v>
      </c>
      <c r="I446" s="67">
        <v>0</v>
      </c>
      <c r="J446" s="67">
        <v>0</v>
      </c>
      <c r="K446" s="67">
        <v>0</v>
      </c>
      <c r="L446" s="67">
        <v>1</v>
      </c>
      <c r="M446" s="67" t="s">
        <v>1342</v>
      </c>
      <c r="N446" s="67" t="s">
        <v>1343</v>
      </c>
      <c r="O446" s="74"/>
      <c r="P446" s="77">
        <v>44007</v>
      </c>
      <c r="R446" s="74">
        <v>22.1</v>
      </c>
      <c r="S446" s="67">
        <v>1.94</v>
      </c>
      <c r="T446" s="67">
        <v>1.66</v>
      </c>
      <c r="X446" s="72"/>
      <c r="Y446" s="72"/>
      <c r="AA446" s="67">
        <v>1</v>
      </c>
      <c r="AD446" s="67">
        <f t="shared" si="36"/>
        <v>22.1</v>
      </c>
      <c r="AE446" s="76">
        <v>3.3333333000000001</v>
      </c>
      <c r="AF446" s="74">
        <f t="shared" si="37"/>
        <v>100</v>
      </c>
      <c r="AG446" s="76">
        <f t="shared" si="38"/>
        <v>333.33332999999999</v>
      </c>
      <c r="AH446" s="70">
        <f t="shared" si="39"/>
        <v>15.082956108597283</v>
      </c>
      <c r="AI446" s="70">
        <f t="shared" si="40"/>
        <v>84.917043891402713</v>
      </c>
      <c r="AJ446" s="67">
        <v>4</v>
      </c>
      <c r="AK446" s="74">
        <v>83</v>
      </c>
      <c r="AL446" s="73">
        <v>44040</v>
      </c>
      <c r="AN446" s="20">
        <v>0.20571736859479001</v>
      </c>
      <c r="AO446" s="20">
        <v>1.14750576810448</v>
      </c>
    </row>
    <row r="447" spans="1:41" x14ac:dyDescent="0.2">
      <c r="A447" s="67" t="s">
        <v>1221</v>
      </c>
      <c r="B447" s="67">
        <v>278172306</v>
      </c>
      <c r="C447" s="67">
        <v>2019</v>
      </c>
      <c r="E447" s="67" t="s">
        <v>23</v>
      </c>
      <c r="F447" s="67" t="s">
        <v>1037</v>
      </c>
      <c r="I447" s="67">
        <v>0</v>
      </c>
      <c r="J447" s="67">
        <v>0</v>
      </c>
      <c r="K447" s="67">
        <v>0</v>
      </c>
      <c r="L447" s="67">
        <v>1</v>
      </c>
      <c r="M447" s="67" t="s">
        <v>1342</v>
      </c>
      <c r="N447" s="67" t="s">
        <v>1343</v>
      </c>
      <c r="O447" s="74" t="s">
        <v>1399</v>
      </c>
      <c r="P447" s="77">
        <v>44007</v>
      </c>
      <c r="R447" s="74">
        <v>1.7</v>
      </c>
      <c r="S447" s="67">
        <v>1.95</v>
      </c>
      <c r="T447" s="67">
        <v>0.3</v>
      </c>
      <c r="U447" s="67" t="s">
        <v>1399</v>
      </c>
      <c r="X447" s="72"/>
      <c r="Y447" s="72"/>
      <c r="AA447" s="67">
        <v>1</v>
      </c>
      <c r="AD447" s="67">
        <f t="shared" si="36"/>
        <v>1.7</v>
      </c>
      <c r="AE447" s="76">
        <v>3.3333333000000001</v>
      </c>
      <c r="AF447" s="74">
        <f t="shared" si="37"/>
        <v>100</v>
      </c>
      <c r="AG447" s="76">
        <f t="shared" si="38"/>
        <v>333.33332999999999</v>
      </c>
      <c r="AH447" s="70">
        <f t="shared" si="39"/>
        <v>196.07842941176472</v>
      </c>
      <c r="AI447" s="70">
        <f t="shared" si="40"/>
        <v>-96.078429411764716</v>
      </c>
      <c r="AJ447" s="67">
        <v>4</v>
      </c>
      <c r="AK447" s="74">
        <v>84</v>
      </c>
      <c r="AL447" s="73">
        <v>44040</v>
      </c>
      <c r="AN447" s="20">
        <v>0.11924095085623</v>
      </c>
      <c r="AO447" s="20">
        <v>1.23329058817646</v>
      </c>
    </row>
    <row r="448" spans="1:41" x14ac:dyDescent="0.2">
      <c r="A448" s="67" t="s">
        <v>1222</v>
      </c>
      <c r="B448" s="67">
        <v>281128743</v>
      </c>
      <c r="C448" s="67">
        <v>2019</v>
      </c>
      <c r="E448" s="67" t="s">
        <v>23</v>
      </c>
      <c r="F448" s="67" t="s">
        <v>1038</v>
      </c>
      <c r="I448" s="67">
        <v>0</v>
      </c>
      <c r="J448" s="67">
        <v>0</v>
      </c>
      <c r="K448" s="67">
        <v>0</v>
      </c>
      <c r="L448" s="67">
        <v>1</v>
      </c>
      <c r="M448" s="67" t="s">
        <v>1342</v>
      </c>
      <c r="N448" s="67" t="s">
        <v>1343</v>
      </c>
      <c r="O448" s="74"/>
      <c r="P448" s="77">
        <v>44007</v>
      </c>
      <c r="R448" s="74">
        <v>26.2</v>
      </c>
      <c r="S448" s="67">
        <v>1.77</v>
      </c>
      <c r="T448" s="67">
        <v>1.53</v>
      </c>
      <c r="X448" s="72"/>
      <c r="Y448" s="72"/>
      <c r="AA448" s="67">
        <v>1</v>
      </c>
      <c r="AD448" s="67">
        <f t="shared" si="36"/>
        <v>26.2</v>
      </c>
      <c r="AE448" s="76">
        <v>3.3333333000000001</v>
      </c>
      <c r="AF448" s="74">
        <f t="shared" si="37"/>
        <v>200</v>
      </c>
      <c r="AG448" s="76">
        <f t="shared" si="38"/>
        <v>666.66665999999998</v>
      </c>
      <c r="AH448" s="70">
        <f t="shared" si="39"/>
        <v>25.445292366412215</v>
      </c>
      <c r="AI448" s="70">
        <f t="shared" si="40"/>
        <v>174.55470763358778</v>
      </c>
      <c r="AJ448" s="67">
        <v>4</v>
      </c>
      <c r="AK448" s="74">
        <v>85</v>
      </c>
      <c r="AL448" s="73">
        <v>44040</v>
      </c>
      <c r="AN448" s="20">
        <v>0.162041984073968</v>
      </c>
      <c r="AO448" s="20">
        <v>1.11907041616644</v>
      </c>
    </row>
    <row r="449" spans="1:41" x14ac:dyDescent="0.2">
      <c r="A449" s="67" t="s">
        <v>1223</v>
      </c>
      <c r="B449" s="67">
        <v>281128744</v>
      </c>
      <c r="C449" s="67">
        <v>2019</v>
      </c>
      <c r="E449" s="67" t="s">
        <v>23</v>
      </c>
      <c r="F449" s="67" t="s">
        <v>1039</v>
      </c>
      <c r="I449" s="67">
        <v>0</v>
      </c>
      <c r="J449" s="67">
        <v>0</v>
      </c>
      <c r="K449" s="67">
        <v>0</v>
      </c>
      <c r="L449" s="67">
        <v>1</v>
      </c>
      <c r="M449" s="67" t="s">
        <v>1342</v>
      </c>
      <c r="N449" s="67" t="s">
        <v>1343</v>
      </c>
      <c r="O449" s="74"/>
      <c r="P449" s="77">
        <v>44007</v>
      </c>
      <c r="R449" s="74">
        <v>54.3</v>
      </c>
      <c r="S449" s="67">
        <v>1.85</v>
      </c>
      <c r="T449" s="67">
        <v>2.23</v>
      </c>
      <c r="X449" s="72"/>
      <c r="Y449" s="72"/>
      <c r="AA449" s="67">
        <v>1</v>
      </c>
      <c r="AD449" s="67">
        <f t="shared" si="36"/>
        <v>54.3</v>
      </c>
      <c r="AE449" s="76">
        <v>3.3333333000000001</v>
      </c>
      <c r="AF449" s="74">
        <f t="shared" si="37"/>
        <v>200</v>
      </c>
      <c r="AG449" s="76">
        <f t="shared" si="38"/>
        <v>666.66665999999998</v>
      </c>
      <c r="AH449" s="70">
        <f t="shared" si="39"/>
        <v>12.277470718232044</v>
      </c>
      <c r="AI449" s="70">
        <f t="shared" si="40"/>
        <v>187.72252928176795</v>
      </c>
      <c r="AJ449" s="67">
        <v>4</v>
      </c>
      <c r="AK449" s="74">
        <v>86</v>
      </c>
      <c r="AL449" s="73">
        <v>44040</v>
      </c>
      <c r="AM449" s="67">
        <v>1</v>
      </c>
      <c r="AN449" s="20">
        <v>0.241692116292758</v>
      </c>
      <c r="AO449" s="20">
        <v>1.0862935072497899</v>
      </c>
    </row>
    <row r="450" spans="1:41" x14ac:dyDescent="0.2">
      <c r="A450" s="67" t="s">
        <v>1224</v>
      </c>
      <c r="B450" s="67">
        <v>281128745</v>
      </c>
      <c r="C450" s="67">
        <v>2019</v>
      </c>
      <c r="E450" s="67" t="s">
        <v>23</v>
      </c>
      <c r="F450" s="67" t="s">
        <v>1040</v>
      </c>
      <c r="I450" s="67">
        <v>0</v>
      </c>
      <c r="J450" s="67">
        <v>0</v>
      </c>
      <c r="K450" s="67">
        <v>0</v>
      </c>
      <c r="L450" s="67">
        <v>1</v>
      </c>
      <c r="M450" s="67" t="s">
        <v>1342</v>
      </c>
      <c r="N450" s="67" t="s">
        <v>1343</v>
      </c>
      <c r="O450" s="74"/>
      <c r="P450" s="77">
        <v>44007</v>
      </c>
      <c r="R450" s="74">
        <v>26.4</v>
      </c>
      <c r="S450" s="67">
        <v>1.85</v>
      </c>
      <c r="T450" s="67">
        <v>1.85</v>
      </c>
      <c r="X450" s="72"/>
      <c r="Y450" s="72"/>
      <c r="AA450" s="67">
        <v>1</v>
      </c>
      <c r="AD450" s="67">
        <f t="shared" ref="AD450:AD513" si="41">IF(AA450=1, R450,X450)</f>
        <v>26.4</v>
      </c>
      <c r="AE450" s="76">
        <v>3.3333333000000001</v>
      </c>
      <c r="AF450" s="74">
        <f t="shared" si="37"/>
        <v>200</v>
      </c>
      <c r="AG450" s="76">
        <f t="shared" ref="AG450:AG513" si="42">AF450*AE450</f>
        <v>666.66665999999998</v>
      </c>
      <c r="AH450" s="70">
        <f t="shared" ref="AH450:AH513" si="43">AG450/AD450</f>
        <v>25.252525000000002</v>
      </c>
      <c r="AI450" s="70">
        <f t="shared" ref="AI450:AI513" si="44">AF450-AH450</f>
        <v>174.74747500000001</v>
      </c>
      <c r="AJ450" s="67">
        <v>4</v>
      </c>
      <c r="AK450" s="74">
        <v>87</v>
      </c>
      <c r="AL450" s="73">
        <v>44040</v>
      </c>
      <c r="AN450" s="20">
        <v>0.241178655774404</v>
      </c>
      <c r="AO450" s="20">
        <v>1.06982258574703</v>
      </c>
    </row>
    <row r="451" spans="1:41" x14ac:dyDescent="0.2">
      <c r="A451" s="67" t="s">
        <v>1225</v>
      </c>
      <c r="B451" s="67">
        <v>281128746</v>
      </c>
      <c r="C451" s="67">
        <v>2019</v>
      </c>
      <c r="E451" s="67" t="s">
        <v>23</v>
      </c>
      <c r="F451" s="67" t="s">
        <v>1041</v>
      </c>
      <c r="I451" s="67">
        <v>0</v>
      </c>
      <c r="J451" s="67">
        <v>0</v>
      </c>
      <c r="K451" s="67">
        <v>0</v>
      </c>
      <c r="L451" s="67">
        <v>1</v>
      </c>
      <c r="M451" s="67" t="s">
        <v>1342</v>
      </c>
      <c r="N451" s="67" t="s">
        <v>1343</v>
      </c>
      <c r="O451" s="74"/>
      <c r="P451" s="77">
        <v>44007</v>
      </c>
      <c r="R451" s="74">
        <v>37.9</v>
      </c>
      <c r="S451" s="67">
        <v>1.9</v>
      </c>
      <c r="T451" s="67">
        <v>2.1</v>
      </c>
      <c r="X451" s="72"/>
      <c r="Y451" s="72"/>
      <c r="AA451" s="67">
        <v>1</v>
      </c>
      <c r="AD451" s="67">
        <f t="shared" si="41"/>
        <v>37.9</v>
      </c>
      <c r="AE451" s="76">
        <v>3.3333333000000001</v>
      </c>
      <c r="AF451" s="74">
        <f t="shared" si="37"/>
        <v>200</v>
      </c>
      <c r="AG451" s="76">
        <f t="shared" si="42"/>
        <v>666.66665999999998</v>
      </c>
      <c r="AH451" s="70">
        <f t="shared" si="43"/>
        <v>17.590149340369393</v>
      </c>
      <c r="AI451" s="70">
        <f t="shared" si="44"/>
        <v>182.40985065963059</v>
      </c>
      <c r="AJ451" s="67">
        <v>4</v>
      </c>
      <c r="AK451" s="74">
        <v>88</v>
      </c>
      <c r="AL451" s="73">
        <v>44040</v>
      </c>
      <c r="AN451" s="20">
        <v>0.16094052956205199</v>
      </c>
      <c r="AO451" s="20">
        <v>1.129144512861</v>
      </c>
    </row>
    <row r="452" spans="1:41" x14ac:dyDescent="0.2">
      <c r="A452" s="67" t="s">
        <v>1226</v>
      </c>
      <c r="B452" s="67">
        <v>281128747</v>
      </c>
      <c r="C452" s="67">
        <v>2019</v>
      </c>
      <c r="E452" s="67" t="s">
        <v>23</v>
      </c>
      <c r="F452" s="67" t="s">
        <v>1042</v>
      </c>
      <c r="I452" s="67">
        <v>0</v>
      </c>
      <c r="J452" s="67">
        <v>0</v>
      </c>
      <c r="K452" s="67">
        <v>0</v>
      </c>
      <c r="L452" s="67">
        <v>1</v>
      </c>
      <c r="M452" s="67" t="s">
        <v>1342</v>
      </c>
      <c r="N452" s="67" t="s">
        <v>1343</v>
      </c>
      <c r="O452" s="74" t="s">
        <v>1399</v>
      </c>
      <c r="P452" s="77">
        <v>44007</v>
      </c>
      <c r="R452" s="74">
        <v>19.8</v>
      </c>
      <c r="S452" s="67">
        <v>1.67</v>
      </c>
      <c r="T452" s="67">
        <v>1.41</v>
      </c>
      <c r="U452" s="67" t="s">
        <v>1399</v>
      </c>
      <c r="X452" s="72"/>
      <c r="Y452" s="72"/>
      <c r="AA452" s="67">
        <v>1</v>
      </c>
      <c r="AD452" s="67">
        <f t="shared" si="41"/>
        <v>19.8</v>
      </c>
      <c r="AE452" s="76">
        <v>3.3333333000000001</v>
      </c>
      <c r="AF452" s="74">
        <f t="shared" si="37"/>
        <v>100</v>
      </c>
      <c r="AG452" s="76">
        <f t="shared" si="42"/>
        <v>333.33332999999999</v>
      </c>
      <c r="AH452" s="70">
        <f t="shared" si="43"/>
        <v>16.835016666666665</v>
      </c>
      <c r="AI452" s="70">
        <f t="shared" si="44"/>
        <v>83.164983333333339</v>
      </c>
      <c r="AJ452" s="67">
        <v>4</v>
      </c>
      <c r="AK452" s="74">
        <v>89</v>
      </c>
      <c r="AL452" s="73">
        <v>44040</v>
      </c>
      <c r="AN452" s="20">
        <v>0.22188430544080001</v>
      </c>
      <c r="AO452" s="20">
        <v>1.1078996488541499</v>
      </c>
    </row>
    <row r="453" spans="1:41" x14ac:dyDescent="0.2">
      <c r="A453" s="67" t="s">
        <v>1227</v>
      </c>
      <c r="B453" s="67">
        <v>278172283</v>
      </c>
      <c r="C453" s="67">
        <v>2019</v>
      </c>
      <c r="E453" s="67" t="s">
        <v>23</v>
      </c>
      <c r="F453" s="67" t="s">
        <v>1043</v>
      </c>
      <c r="I453" s="67">
        <v>0</v>
      </c>
      <c r="J453" s="67">
        <v>0</v>
      </c>
      <c r="K453" s="67">
        <v>0</v>
      </c>
      <c r="L453" s="67">
        <v>1</v>
      </c>
      <c r="M453" s="67" t="s">
        <v>1342</v>
      </c>
      <c r="N453" s="67" t="s">
        <v>1343</v>
      </c>
      <c r="O453" s="74"/>
      <c r="P453" s="77">
        <v>44007</v>
      </c>
      <c r="R453" s="74">
        <v>52.1</v>
      </c>
      <c r="S453" s="67">
        <v>1.97</v>
      </c>
      <c r="T453" s="67">
        <v>1.8</v>
      </c>
      <c r="X453" s="72"/>
      <c r="Y453" s="72"/>
      <c r="AA453" s="67">
        <v>1</v>
      </c>
      <c r="AD453" s="67">
        <f t="shared" si="41"/>
        <v>52.1</v>
      </c>
      <c r="AE453" s="76">
        <v>3.3333333000000001</v>
      </c>
      <c r="AF453" s="74">
        <f t="shared" si="37"/>
        <v>200</v>
      </c>
      <c r="AG453" s="76">
        <f t="shared" si="42"/>
        <v>666.66665999999998</v>
      </c>
      <c r="AH453" s="70">
        <f t="shared" si="43"/>
        <v>12.795905182341651</v>
      </c>
      <c r="AI453" s="70">
        <f t="shared" si="44"/>
        <v>187.20409481765836</v>
      </c>
      <c r="AJ453" s="67">
        <v>4</v>
      </c>
      <c r="AK453" s="74">
        <v>90</v>
      </c>
      <c r="AL453" s="73">
        <v>44040</v>
      </c>
      <c r="AN453" s="20">
        <v>0.14298143581056399</v>
      </c>
      <c r="AO453" s="20">
        <v>1.2424721144375599</v>
      </c>
    </row>
    <row r="454" spans="1:41" x14ac:dyDescent="0.2">
      <c r="A454" s="67" t="s">
        <v>1228</v>
      </c>
      <c r="B454" s="67">
        <v>278172284</v>
      </c>
      <c r="C454" s="67">
        <v>2019</v>
      </c>
      <c r="E454" s="67" t="s">
        <v>23</v>
      </c>
      <c r="F454" s="67" t="s">
        <v>1044</v>
      </c>
      <c r="I454" s="67">
        <v>0</v>
      </c>
      <c r="J454" s="67">
        <v>0</v>
      </c>
      <c r="K454" s="67">
        <v>0</v>
      </c>
      <c r="L454" s="67">
        <v>1</v>
      </c>
      <c r="M454" s="67" t="s">
        <v>1342</v>
      </c>
      <c r="N454" s="67" t="s">
        <v>1343</v>
      </c>
      <c r="O454" s="74"/>
      <c r="P454" s="77">
        <v>44007</v>
      </c>
      <c r="R454" s="74">
        <v>65.599999999999994</v>
      </c>
      <c r="S454" s="67">
        <v>1.94</v>
      </c>
      <c r="T454" s="67">
        <v>1.94</v>
      </c>
      <c r="X454" s="72"/>
      <c r="Y454" s="72"/>
      <c r="AA454" s="67">
        <v>1</v>
      </c>
      <c r="AD454" s="67">
        <f t="shared" si="41"/>
        <v>65.599999999999994</v>
      </c>
      <c r="AE454" s="76">
        <v>3.3333333000000001</v>
      </c>
      <c r="AF454" s="74">
        <f t="shared" si="37"/>
        <v>200</v>
      </c>
      <c r="AG454" s="76">
        <f t="shared" si="42"/>
        <v>666.66665999999998</v>
      </c>
      <c r="AH454" s="70">
        <f t="shared" si="43"/>
        <v>10.162601524390244</v>
      </c>
      <c r="AI454" s="70">
        <f t="shared" si="44"/>
        <v>189.83739847560975</v>
      </c>
      <c r="AJ454" s="67">
        <v>4</v>
      </c>
      <c r="AK454" s="74">
        <v>91</v>
      </c>
      <c r="AL454" s="73">
        <v>44040</v>
      </c>
      <c r="AM454" s="67">
        <v>1</v>
      </c>
      <c r="AN454" s="20">
        <v>0.281284014291039</v>
      </c>
      <c r="AO454" s="20">
        <v>1.1203883490459701</v>
      </c>
    </row>
    <row r="455" spans="1:41" x14ac:dyDescent="0.2">
      <c r="A455" s="67" t="s">
        <v>1229</v>
      </c>
      <c r="B455" s="67">
        <v>278172285</v>
      </c>
      <c r="C455" s="67">
        <v>2019</v>
      </c>
      <c r="E455" s="67" t="s">
        <v>23</v>
      </c>
      <c r="F455" s="67" t="s">
        <v>1045</v>
      </c>
      <c r="I455" s="67">
        <v>0</v>
      </c>
      <c r="J455" s="67">
        <v>0</v>
      </c>
      <c r="K455" s="67">
        <v>0</v>
      </c>
      <c r="L455" s="67">
        <v>1</v>
      </c>
      <c r="M455" s="67" t="s">
        <v>1342</v>
      </c>
      <c r="N455" s="67" t="s">
        <v>1343</v>
      </c>
      <c r="O455" s="74"/>
      <c r="P455" s="77">
        <v>44007</v>
      </c>
      <c r="R455" s="74">
        <v>172.5</v>
      </c>
      <c r="S455" s="67">
        <v>1.92</v>
      </c>
      <c r="T455" s="67">
        <v>2.2200000000000002</v>
      </c>
      <c r="X455" s="72"/>
      <c r="Y455" s="72"/>
      <c r="AA455" s="67">
        <v>1</v>
      </c>
      <c r="AD455" s="67">
        <f t="shared" si="41"/>
        <v>172.5</v>
      </c>
      <c r="AE455" s="76">
        <v>3.3333333000000001</v>
      </c>
      <c r="AF455" s="74">
        <f>IF(AD455&lt;25, 100, IF(AD455&lt;75, 200, IF(AD455&gt;180, 1000, 500)))</f>
        <v>500</v>
      </c>
      <c r="AG455" s="76">
        <f t="shared" si="42"/>
        <v>1666.6666500000001</v>
      </c>
      <c r="AH455" s="70">
        <f t="shared" si="43"/>
        <v>9.661835652173913</v>
      </c>
      <c r="AI455" s="70">
        <f t="shared" si="44"/>
        <v>490.33816434782608</v>
      </c>
      <c r="AJ455" s="67">
        <v>4</v>
      </c>
      <c r="AK455" s="74">
        <v>92</v>
      </c>
      <c r="AL455" s="73">
        <v>44040</v>
      </c>
      <c r="AM455" s="67">
        <v>1</v>
      </c>
      <c r="AN455" s="20">
        <v>0.19497700607881699</v>
      </c>
      <c r="AO455" s="20">
        <v>1.1898177104822301</v>
      </c>
    </row>
    <row r="456" spans="1:41" x14ac:dyDescent="0.2">
      <c r="A456" s="67" t="s">
        <v>1230</v>
      </c>
      <c r="B456" s="67">
        <v>278172286</v>
      </c>
      <c r="C456" s="67">
        <v>2019</v>
      </c>
      <c r="E456" s="67" t="s">
        <v>23</v>
      </c>
      <c r="F456" s="67" t="s">
        <v>1046</v>
      </c>
      <c r="I456" s="67">
        <v>0</v>
      </c>
      <c r="J456" s="67">
        <v>0</v>
      </c>
      <c r="K456" s="67">
        <v>0</v>
      </c>
      <c r="L456" s="67">
        <v>1</v>
      </c>
      <c r="M456" s="67" t="s">
        <v>1342</v>
      </c>
      <c r="N456" s="67" t="s">
        <v>1343</v>
      </c>
      <c r="O456" s="74"/>
      <c r="P456" s="77">
        <v>44007</v>
      </c>
      <c r="R456" s="74">
        <v>50.7</v>
      </c>
      <c r="S456" s="67">
        <v>1.89</v>
      </c>
      <c r="T456" s="67">
        <v>1.9</v>
      </c>
      <c r="X456" s="72"/>
      <c r="Y456" s="72"/>
      <c r="AA456" s="67">
        <v>1</v>
      </c>
      <c r="AD456" s="67">
        <f t="shared" si="41"/>
        <v>50.7</v>
      </c>
      <c r="AE456" s="76">
        <v>3.3333333000000001</v>
      </c>
      <c r="AF456" s="74">
        <f t="shared" ref="AF456:AF487" si="45">IF(AD456&lt;25, 100, IF(AD456&lt;75, 200, IF(AD456&gt;150, 1000, 500)))</f>
        <v>200</v>
      </c>
      <c r="AG456" s="76">
        <f t="shared" si="42"/>
        <v>666.66665999999998</v>
      </c>
      <c r="AH456" s="70">
        <f t="shared" si="43"/>
        <v>13.149243786982247</v>
      </c>
      <c r="AI456" s="70">
        <f t="shared" si="44"/>
        <v>186.85075621301775</v>
      </c>
      <c r="AJ456" s="67">
        <v>4</v>
      </c>
      <c r="AK456" s="74">
        <v>93</v>
      </c>
      <c r="AL456" s="73">
        <v>44040</v>
      </c>
      <c r="AN456" s="20">
        <v>0.339823969078901</v>
      </c>
      <c r="AO456" s="20">
        <v>1.0842078265283399</v>
      </c>
    </row>
    <row r="457" spans="1:41" x14ac:dyDescent="0.2">
      <c r="A457" s="67" t="s">
        <v>1231</v>
      </c>
      <c r="B457" s="67">
        <v>281128801</v>
      </c>
      <c r="C457" s="67">
        <v>2019</v>
      </c>
      <c r="E457" s="67" t="s">
        <v>23</v>
      </c>
      <c r="F457" s="67" t="s">
        <v>1047</v>
      </c>
      <c r="I457" s="67">
        <v>0</v>
      </c>
      <c r="J457" s="67">
        <v>0</v>
      </c>
      <c r="K457" s="67">
        <v>0</v>
      </c>
      <c r="L457" s="67">
        <v>1</v>
      </c>
      <c r="M457" s="67" t="s">
        <v>1342</v>
      </c>
      <c r="N457" s="67" t="s">
        <v>1343</v>
      </c>
      <c r="O457" s="74"/>
      <c r="P457" s="77">
        <v>44007</v>
      </c>
      <c r="R457" s="74">
        <v>34.9</v>
      </c>
      <c r="S457" s="67">
        <v>1.8</v>
      </c>
      <c r="T457" s="67">
        <v>1.56</v>
      </c>
      <c r="X457" s="72"/>
      <c r="Y457" s="72"/>
      <c r="AA457" s="67">
        <v>1</v>
      </c>
      <c r="AD457" s="67">
        <f t="shared" si="41"/>
        <v>34.9</v>
      </c>
      <c r="AE457" s="76">
        <v>3.3333333000000001</v>
      </c>
      <c r="AF457" s="74">
        <f t="shared" si="45"/>
        <v>200</v>
      </c>
      <c r="AG457" s="76">
        <f t="shared" si="42"/>
        <v>666.66665999999998</v>
      </c>
      <c r="AH457" s="70">
        <f t="shared" si="43"/>
        <v>19.102196561604586</v>
      </c>
      <c r="AI457" s="70">
        <f t="shared" si="44"/>
        <v>180.89780343839541</v>
      </c>
      <c r="AJ457" s="67">
        <v>4</v>
      </c>
      <c r="AK457" s="74">
        <v>94</v>
      </c>
      <c r="AL457" s="73">
        <v>44040</v>
      </c>
      <c r="AN457" s="20">
        <v>0.32054805722857599</v>
      </c>
      <c r="AO457" s="20">
        <v>1.0616077849300101</v>
      </c>
    </row>
    <row r="458" spans="1:41" x14ac:dyDescent="0.2">
      <c r="A458" s="67" t="s">
        <v>1232</v>
      </c>
      <c r="B458" s="67">
        <v>281128802</v>
      </c>
      <c r="C458" s="67">
        <v>2019</v>
      </c>
      <c r="E458" s="67" t="s">
        <v>23</v>
      </c>
      <c r="F458" s="67" t="s">
        <v>1048</v>
      </c>
      <c r="I458" s="67">
        <v>0</v>
      </c>
      <c r="J458" s="67">
        <v>0</v>
      </c>
      <c r="K458" s="67">
        <v>0</v>
      </c>
      <c r="L458" s="67">
        <v>1</v>
      </c>
      <c r="M458" s="67" t="s">
        <v>1342</v>
      </c>
      <c r="N458" s="67" t="s">
        <v>1343</v>
      </c>
      <c r="O458" s="74"/>
      <c r="P458" s="77">
        <v>44007</v>
      </c>
      <c r="R458" s="74">
        <v>48.4</v>
      </c>
      <c r="S458" s="67">
        <v>1.93</v>
      </c>
      <c r="T458" s="67">
        <v>2.06</v>
      </c>
      <c r="X458" s="72"/>
      <c r="Y458" s="72"/>
      <c r="AA458" s="67">
        <v>1</v>
      </c>
      <c r="AD458" s="67">
        <f t="shared" si="41"/>
        <v>48.4</v>
      </c>
      <c r="AE458" s="76">
        <v>3.3333333000000001</v>
      </c>
      <c r="AF458" s="74">
        <f t="shared" si="45"/>
        <v>200</v>
      </c>
      <c r="AG458" s="76">
        <f t="shared" si="42"/>
        <v>666.66665999999998</v>
      </c>
      <c r="AH458" s="70">
        <f t="shared" si="43"/>
        <v>13.774104545454545</v>
      </c>
      <c r="AI458" s="70">
        <f t="shared" si="44"/>
        <v>186.22589545454545</v>
      </c>
      <c r="AJ458" s="67">
        <v>4</v>
      </c>
      <c r="AK458" s="74">
        <v>95</v>
      </c>
      <c r="AL458" s="73">
        <v>44040</v>
      </c>
      <c r="AN458" s="20">
        <v>0.12878311620830099</v>
      </c>
      <c r="AO458" s="20">
        <v>1.20241466193609</v>
      </c>
    </row>
    <row r="459" spans="1:41" x14ac:dyDescent="0.2">
      <c r="A459" s="67" t="s">
        <v>1233</v>
      </c>
      <c r="B459" s="67">
        <v>281128803</v>
      </c>
      <c r="C459" s="67">
        <v>2019</v>
      </c>
      <c r="E459" s="67" t="s">
        <v>23</v>
      </c>
      <c r="F459" s="67" t="s">
        <v>1049</v>
      </c>
      <c r="I459" s="67">
        <v>0</v>
      </c>
      <c r="J459" s="67">
        <v>0</v>
      </c>
      <c r="K459" s="67">
        <v>0</v>
      </c>
      <c r="L459" s="67">
        <v>1</v>
      </c>
      <c r="M459" s="67" t="s">
        <v>1342</v>
      </c>
      <c r="N459" s="67" t="s">
        <v>1343</v>
      </c>
      <c r="O459" s="74"/>
      <c r="P459" s="77">
        <v>44007</v>
      </c>
      <c r="R459" s="74">
        <v>32.5</v>
      </c>
      <c r="S459" s="67">
        <v>1.77</v>
      </c>
      <c r="T459" s="67">
        <v>1.7</v>
      </c>
      <c r="X459" s="72"/>
      <c r="Y459" s="72"/>
      <c r="AA459" s="67">
        <v>1</v>
      </c>
      <c r="AD459" s="67">
        <f t="shared" si="41"/>
        <v>32.5</v>
      </c>
      <c r="AE459" s="76">
        <v>3.3333333000000001</v>
      </c>
      <c r="AF459" s="74">
        <f t="shared" si="45"/>
        <v>200</v>
      </c>
      <c r="AG459" s="76">
        <f t="shared" si="42"/>
        <v>666.66665999999998</v>
      </c>
      <c r="AH459" s="70">
        <f t="shared" si="43"/>
        <v>20.512820307692309</v>
      </c>
      <c r="AI459" s="70">
        <f t="shared" si="44"/>
        <v>179.48717969230768</v>
      </c>
      <c r="AJ459" s="67">
        <v>4</v>
      </c>
      <c r="AK459" s="74">
        <v>96</v>
      </c>
      <c r="AL459" s="73">
        <v>44040</v>
      </c>
      <c r="AN459" s="20">
        <v>0.24313547969398899</v>
      </c>
      <c r="AO459" s="20">
        <v>1.1034183020075801</v>
      </c>
    </row>
    <row r="460" spans="1:41" x14ac:dyDescent="0.2">
      <c r="A460" s="67" t="s">
        <v>1234</v>
      </c>
      <c r="B460" s="67">
        <v>281128805</v>
      </c>
      <c r="C460" s="67">
        <v>2019</v>
      </c>
      <c r="E460" s="67" t="s">
        <v>23</v>
      </c>
      <c r="F460" s="67" t="s">
        <v>1050</v>
      </c>
      <c r="I460" s="67">
        <v>0</v>
      </c>
      <c r="J460" s="67">
        <v>0</v>
      </c>
      <c r="K460" s="67">
        <v>0</v>
      </c>
      <c r="L460" s="67">
        <v>1</v>
      </c>
      <c r="M460" s="67" t="s">
        <v>1342</v>
      </c>
      <c r="N460" s="67" t="s">
        <v>1343</v>
      </c>
      <c r="O460" s="74"/>
      <c r="P460" s="77">
        <v>44007</v>
      </c>
      <c r="R460" s="74">
        <v>21.7</v>
      </c>
      <c r="S460" s="67">
        <v>2</v>
      </c>
      <c r="T460" s="67">
        <v>1.22</v>
      </c>
      <c r="X460" s="72"/>
      <c r="Y460" s="72"/>
      <c r="AA460" s="67">
        <v>1</v>
      </c>
      <c r="AD460" s="67">
        <f t="shared" si="41"/>
        <v>21.7</v>
      </c>
      <c r="AE460" s="76">
        <v>3.3333333000000001</v>
      </c>
      <c r="AF460" s="74">
        <f t="shared" si="45"/>
        <v>100</v>
      </c>
      <c r="AG460" s="76">
        <f t="shared" si="42"/>
        <v>333.33332999999999</v>
      </c>
      <c r="AH460" s="70">
        <f t="shared" si="43"/>
        <v>15.360982949308756</v>
      </c>
      <c r="AI460" s="70">
        <f t="shared" si="44"/>
        <v>84.639017050691251</v>
      </c>
      <c r="AJ460" s="67">
        <v>4</v>
      </c>
      <c r="AK460" s="74">
        <v>97</v>
      </c>
      <c r="AL460" s="73">
        <v>44040</v>
      </c>
      <c r="AN460" s="20">
        <v>0.31875045357291698</v>
      </c>
      <c r="AO460" s="20">
        <v>1.24516507042353</v>
      </c>
    </row>
    <row r="461" spans="1:41" x14ac:dyDescent="0.2">
      <c r="A461" s="67" t="s">
        <v>1235</v>
      </c>
      <c r="B461" s="67">
        <v>281128646</v>
      </c>
      <c r="C461" s="67">
        <v>2019</v>
      </c>
      <c r="E461" s="67" t="s">
        <v>23</v>
      </c>
      <c r="F461" s="67" t="s">
        <v>1051</v>
      </c>
      <c r="I461" s="67">
        <v>0</v>
      </c>
      <c r="J461" s="67">
        <v>0</v>
      </c>
      <c r="K461" s="67">
        <v>0</v>
      </c>
      <c r="L461" s="67">
        <v>1</v>
      </c>
      <c r="M461" s="67" t="s">
        <v>1342</v>
      </c>
      <c r="N461" s="67" t="s">
        <v>1343</v>
      </c>
      <c r="O461" s="74"/>
      <c r="P461" s="77">
        <v>44007</v>
      </c>
      <c r="R461" s="74">
        <v>58.1</v>
      </c>
      <c r="S461" s="67">
        <v>1.94</v>
      </c>
      <c r="T461" s="67">
        <v>1.89</v>
      </c>
      <c r="X461" s="72"/>
      <c r="Y461" s="72"/>
      <c r="AA461" s="67">
        <v>1</v>
      </c>
      <c r="AD461" s="67">
        <f t="shared" si="41"/>
        <v>58.1</v>
      </c>
      <c r="AE461" s="76">
        <v>3.3333333000000001</v>
      </c>
      <c r="AF461" s="74">
        <f t="shared" si="45"/>
        <v>200</v>
      </c>
      <c r="AG461" s="76">
        <f t="shared" si="42"/>
        <v>666.66665999999998</v>
      </c>
      <c r="AH461" s="70">
        <f t="shared" si="43"/>
        <v>11.474469191049913</v>
      </c>
      <c r="AI461" s="70">
        <f t="shared" si="44"/>
        <v>188.52553080895009</v>
      </c>
      <c r="AJ461" s="67">
        <v>4</v>
      </c>
      <c r="AK461" s="74">
        <v>98</v>
      </c>
      <c r="AL461" s="73">
        <v>44040</v>
      </c>
      <c r="AM461" s="67">
        <v>1</v>
      </c>
      <c r="AN461" s="20">
        <v>0.26518147306055301</v>
      </c>
      <c r="AO461" s="20">
        <v>1.2560300977293699</v>
      </c>
    </row>
    <row r="462" spans="1:41" x14ac:dyDescent="0.2">
      <c r="A462" s="67" t="s">
        <v>1236</v>
      </c>
      <c r="B462" s="67">
        <v>281128647</v>
      </c>
      <c r="C462" s="67">
        <v>2019</v>
      </c>
      <c r="E462" s="67" t="s">
        <v>23</v>
      </c>
      <c r="F462" s="67" t="s">
        <v>1052</v>
      </c>
      <c r="I462" s="67">
        <v>0</v>
      </c>
      <c r="J462" s="67">
        <v>0</v>
      </c>
      <c r="K462" s="67">
        <v>0</v>
      </c>
      <c r="L462" s="67">
        <v>1</v>
      </c>
      <c r="M462" s="67" t="s">
        <v>1342</v>
      </c>
      <c r="N462" s="67" t="s">
        <v>1343</v>
      </c>
      <c r="O462" s="74"/>
      <c r="P462" s="77">
        <v>44007</v>
      </c>
      <c r="R462" s="74">
        <v>146.5</v>
      </c>
      <c r="S462" s="67">
        <v>1.92</v>
      </c>
      <c r="T462" s="67">
        <v>2.23</v>
      </c>
      <c r="X462" s="72"/>
      <c r="Y462" s="72"/>
      <c r="AA462" s="67">
        <v>1</v>
      </c>
      <c r="AD462" s="67">
        <f t="shared" si="41"/>
        <v>146.5</v>
      </c>
      <c r="AE462" s="76">
        <v>3.3333333000000001</v>
      </c>
      <c r="AF462" s="74">
        <f t="shared" si="45"/>
        <v>500</v>
      </c>
      <c r="AG462" s="76">
        <f t="shared" si="42"/>
        <v>1666.6666500000001</v>
      </c>
      <c r="AH462" s="70">
        <f t="shared" si="43"/>
        <v>11.376564163822527</v>
      </c>
      <c r="AI462" s="70">
        <f t="shared" si="44"/>
        <v>488.62343583617746</v>
      </c>
      <c r="AJ462" s="67">
        <v>4</v>
      </c>
      <c r="AK462" s="74">
        <v>99</v>
      </c>
      <c r="AL462" s="73">
        <v>44040</v>
      </c>
      <c r="AM462" s="67">
        <v>1</v>
      </c>
      <c r="AN462" s="20">
        <v>0.30204350939823299</v>
      </c>
      <c r="AO462" s="20">
        <v>1.12807145407292</v>
      </c>
    </row>
    <row r="463" spans="1:41" x14ac:dyDescent="0.2">
      <c r="A463" s="67" t="s">
        <v>1237</v>
      </c>
      <c r="B463" s="67">
        <v>281128648</v>
      </c>
      <c r="C463" s="67">
        <v>2019</v>
      </c>
      <c r="E463" s="67" t="s">
        <v>23</v>
      </c>
      <c r="F463" s="67" t="s">
        <v>1053</v>
      </c>
      <c r="I463" s="67">
        <v>0</v>
      </c>
      <c r="J463" s="67">
        <v>0</v>
      </c>
      <c r="K463" s="67">
        <v>0</v>
      </c>
      <c r="L463" s="67">
        <v>1</v>
      </c>
      <c r="M463" s="67" t="s">
        <v>1342</v>
      </c>
      <c r="N463" s="67" t="s">
        <v>1343</v>
      </c>
      <c r="O463" s="74"/>
      <c r="P463" s="77">
        <v>44007</v>
      </c>
      <c r="R463" s="74">
        <v>51.9</v>
      </c>
      <c r="S463" s="67">
        <v>1.9</v>
      </c>
      <c r="T463" s="67">
        <v>1.71</v>
      </c>
      <c r="X463" s="72"/>
      <c r="Y463" s="72"/>
      <c r="AA463" s="67">
        <v>1</v>
      </c>
      <c r="AD463" s="67">
        <f t="shared" si="41"/>
        <v>51.9</v>
      </c>
      <c r="AE463" s="76">
        <v>3.3333333000000001</v>
      </c>
      <c r="AF463" s="74">
        <f t="shared" si="45"/>
        <v>200</v>
      </c>
      <c r="AG463" s="76">
        <f t="shared" si="42"/>
        <v>666.66665999999998</v>
      </c>
      <c r="AH463" s="70">
        <f t="shared" si="43"/>
        <v>12.845215028901734</v>
      </c>
      <c r="AI463" s="70">
        <f t="shared" si="44"/>
        <v>187.15478497109825</v>
      </c>
      <c r="AJ463" s="67">
        <v>4</v>
      </c>
      <c r="AK463" s="74">
        <v>100</v>
      </c>
      <c r="AL463" s="73">
        <v>44040</v>
      </c>
      <c r="AN463" s="20">
        <v>0.17082754435456701</v>
      </c>
      <c r="AO463" s="20">
        <v>1.1644328924921299</v>
      </c>
    </row>
    <row r="464" spans="1:41" x14ac:dyDescent="0.2">
      <c r="A464" s="67" t="s">
        <v>1238</v>
      </c>
      <c r="B464" s="67">
        <v>281128649</v>
      </c>
      <c r="C464" s="67">
        <v>2019</v>
      </c>
      <c r="E464" s="67" t="s">
        <v>23</v>
      </c>
      <c r="F464" s="67" t="s">
        <v>1054</v>
      </c>
      <c r="I464" s="67">
        <v>0</v>
      </c>
      <c r="J464" s="67">
        <v>0</v>
      </c>
      <c r="K464" s="67">
        <v>0</v>
      </c>
      <c r="L464" s="67">
        <v>1</v>
      </c>
      <c r="M464" s="67" t="s">
        <v>1342</v>
      </c>
      <c r="N464" s="67" t="s">
        <v>1343</v>
      </c>
      <c r="O464" s="74"/>
      <c r="P464" s="77">
        <v>44007</v>
      </c>
      <c r="R464" s="74">
        <v>46</v>
      </c>
      <c r="S464" s="67">
        <v>1.99</v>
      </c>
      <c r="T464" s="67">
        <v>1.53</v>
      </c>
      <c r="X464" s="72"/>
      <c r="Y464" s="72"/>
      <c r="AA464" s="67">
        <v>1</v>
      </c>
      <c r="AD464" s="67">
        <f t="shared" si="41"/>
        <v>46</v>
      </c>
      <c r="AE464" s="76">
        <v>3.3333333000000001</v>
      </c>
      <c r="AF464" s="74">
        <f t="shared" si="45"/>
        <v>200</v>
      </c>
      <c r="AG464" s="76">
        <f t="shared" si="42"/>
        <v>666.66665999999998</v>
      </c>
      <c r="AH464" s="70">
        <f t="shared" si="43"/>
        <v>14.49275347826087</v>
      </c>
      <c r="AI464" s="70">
        <f t="shared" si="44"/>
        <v>185.50724652173912</v>
      </c>
      <c r="AJ464" s="67">
        <v>4</v>
      </c>
      <c r="AK464" s="74">
        <v>101</v>
      </c>
      <c r="AL464" s="73">
        <v>44040</v>
      </c>
      <c r="AN464" s="20">
        <v>0.29738291286690499</v>
      </c>
      <c r="AO464" s="20">
        <v>1.1208388968215199</v>
      </c>
    </row>
    <row r="465" spans="1:41" x14ac:dyDescent="0.2">
      <c r="A465" s="67" t="s">
        <v>1239</v>
      </c>
      <c r="B465" s="67">
        <v>281128650</v>
      </c>
      <c r="C465" s="67">
        <v>2019</v>
      </c>
      <c r="E465" s="67" t="s">
        <v>23</v>
      </c>
      <c r="F465" s="67" t="s">
        <v>1055</v>
      </c>
      <c r="I465" s="67">
        <v>0</v>
      </c>
      <c r="J465" s="67">
        <v>0</v>
      </c>
      <c r="K465" s="67">
        <v>0</v>
      </c>
      <c r="L465" s="67">
        <v>1</v>
      </c>
      <c r="M465" s="67" t="s">
        <v>1342</v>
      </c>
      <c r="N465" s="67" t="s">
        <v>1343</v>
      </c>
      <c r="O465" s="74"/>
      <c r="P465" s="77">
        <v>44007</v>
      </c>
      <c r="R465" s="74">
        <v>63.6</v>
      </c>
      <c r="S465" s="67">
        <v>2.0099999999999998</v>
      </c>
      <c r="T465" s="67">
        <v>2.08</v>
      </c>
      <c r="X465" s="72"/>
      <c r="Y465" s="72"/>
      <c r="AA465" s="67">
        <v>1</v>
      </c>
      <c r="AD465" s="67">
        <f t="shared" si="41"/>
        <v>63.6</v>
      </c>
      <c r="AE465" s="76">
        <v>3.3333333000000001</v>
      </c>
      <c r="AF465" s="74">
        <f t="shared" si="45"/>
        <v>200</v>
      </c>
      <c r="AG465" s="76">
        <f t="shared" si="42"/>
        <v>666.66665999999998</v>
      </c>
      <c r="AH465" s="70">
        <f t="shared" si="43"/>
        <v>10.482180188679244</v>
      </c>
      <c r="AI465" s="70">
        <f t="shared" si="44"/>
        <v>189.51781981132075</v>
      </c>
      <c r="AJ465" s="67">
        <v>4</v>
      </c>
      <c r="AK465" s="74">
        <v>102</v>
      </c>
      <c r="AL465" s="73">
        <v>44040</v>
      </c>
      <c r="AM465" s="67">
        <v>1</v>
      </c>
      <c r="AN465" s="20">
        <v>0.20519141835261401</v>
      </c>
      <c r="AO465" s="20">
        <v>1.3523759745228401</v>
      </c>
    </row>
    <row r="466" spans="1:41" x14ac:dyDescent="0.2">
      <c r="A466" s="67" t="s">
        <v>1240</v>
      </c>
      <c r="B466" s="67">
        <v>281128502</v>
      </c>
      <c r="C466" s="67">
        <v>2019</v>
      </c>
      <c r="E466" s="67" t="s">
        <v>23</v>
      </c>
      <c r="F466" s="67" t="s">
        <v>1056</v>
      </c>
      <c r="I466" s="67">
        <v>0</v>
      </c>
      <c r="J466" s="67">
        <v>0</v>
      </c>
      <c r="K466" s="67">
        <v>0</v>
      </c>
      <c r="L466" s="67">
        <v>1</v>
      </c>
      <c r="M466" s="67" t="s">
        <v>1342</v>
      </c>
      <c r="N466" s="67" t="s">
        <v>1343</v>
      </c>
      <c r="O466" s="74"/>
      <c r="P466" s="77">
        <v>44007</v>
      </c>
      <c r="R466" s="74">
        <v>29.3</v>
      </c>
      <c r="S466" s="67">
        <v>1.86</v>
      </c>
      <c r="T466" s="67">
        <v>1.75</v>
      </c>
      <c r="X466" s="72"/>
      <c r="Y466" s="72"/>
      <c r="AA466" s="67">
        <v>1</v>
      </c>
      <c r="AD466" s="67">
        <f t="shared" si="41"/>
        <v>29.3</v>
      </c>
      <c r="AE466" s="76">
        <v>3.3333333000000001</v>
      </c>
      <c r="AF466" s="74">
        <f t="shared" si="45"/>
        <v>200</v>
      </c>
      <c r="AG466" s="76">
        <f t="shared" si="42"/>
        <v>666.66665999999998</v>
      </c>
      <c r="AH466" s="70">
        <f t="shared" si="43"/>
        <v>22.753128327645051</v>
      </c>
      <c r="AI466" s="70">
        <f t="shared" si="44"/>
        <v>177.24687167235496</v>
      </c>
      <c r="AJ466" s="67">
        <v>4</v>
      </c>
      <c r="AK466" s="74">
        <v>103</v>
      </c>
      <c r="AL466" s="73">
        <v>44040</v>
      </c>
      <c r="AN466" s="20">
        <v>0.223101520329402</v>
      </c>
      <c r="AO466" s="20">
        <v>1.17972852182171</v>
      </c>
    </row>
    <row r="467" spans="1:41" x14ac:dyDescent="0.2">
      <c r="A467" s="67" t="s">
        <v>1241</v>
      </c>
      <c r="B467" s="67">
        <v>281128503</v>
      </c>
      <c r="C467" s="67">
        <v>2019</v>
      </c>
      <c r="E467" s="67" t="s">
        <v>23</v>
      </c>
      <c r="F467" s="67" t="s">
        <v>1057</v>
      </c>
      <c r="I467" s="67">
        <v>0</v>
      </c>
      <c r="J467" s="67">
        <v>0</v>
      </c>
      <c r="K467" s="67">
        <v>0</v>
      </c>
      <c r="L467" s="67">
        <v>1</v>
      </c>
      <c r="M467" s="67" t="s">
        <v>1342</v>
      </c>
      <c r="N467" s="67" t="s">
        <v>1343</v>
      </c>
      <c r="O467" s="74"/>
      <c r="P467" s="77">
        <v>44007</v>
      </c>
      <c r="R467" s="74">
        <v>47.5</v>
      </c>
      <c r="S467" s="67">
        <v>1.95</v>
      </c>
      <c r="T467" s="67">
        <v>1.89</v>
      </c>
      <c r="X467" s="72"/>
      <c r="Y467" s="72"/>
      <c r="AA467" s="67">
        <v>1</v>
      </c>
      <c r="AD467" s="67">
        <f t="shared" si="41"/>
        <v>47.5</v>
      </c>
      <c r="AE467" s="76">
        <v>3.3333333000000001</v>
      </c>
      <c r="AF467" s="74">
        <f t="shared" si="45"/>
        <v>200</v>
      </c>
      <c r="AG467" s="76">
        <f t="shared" si="42"/>
        <v>666.66665999999998</v>
      </c>
      <c r="AH467" s="70">
        <f t="shared" si="43"/>
        <v>14.035087578947367</v>
      </c>
      <c r="AI467" s="70">
        <f t="shared" si="44"/>
        <v>185.96491242105265</v>
      </c>
      <c r="AJ467" s="67">
        <v>4</v>
      </c>
      <c r="AK467" s="74">
        <v>104</v>
      </c>
      <c r="AL467" s="73">
        <v>44040</v>
      </c>
      <c r="AN467" s="20">
        <v>0.34946376521179201</v>
      </c>
      <c r="AO467" s="20">
        <v>1.1974213880848199</v>
      </c>
    </row>
    <row r="468" spans="1:41" x14ac:dyDescent="0.2">
      <c r="A468" s="67" t="s">
        <v>1242</v>
      </c>
      <c r="B468" s="67">
        <v>281128504</v>
      </c>
      <c r="C468" s="67">
        <v>2019</v>
      </c>
      <c r="E468" s="67" t="s">
        <v>23</v>
      </c>
      <c r="F468" s="67" t="s">
        <v>1058</v>
      </c>
      <c r="I468" s="67">
        <v>0</v>
      </c>
      <c r="J468" s="67">
        <v>0</v>
      </c>
      <c r="K468" s="67">
        <v>0</v>
      </c>
      <c r="L468" s="67">
        <v>1</v>
      </c>
      <c r="M468" s="67" t="s">
        <v>1342</v>
      </c>
      <c r="N468" s="67" t="s">
        <v>1343</v>
      </c>
      <c r="O468" s="74"/>
      <c r="P468" s="77">
        <v>44007</v>
      </c>
      <c r="R468" s="74">
        <v>17.600000000000001</v>
      </c>
      <c r="S468" s="67">
        <v>2.08</v>
      </c>
      <c r="T468" s="67">
        <v>1.33</v>
      </c>
      <c r="X468" s="72"/>
      <c r="Y468" s="72"/>
      <c r="AA468" s="67">
        <v>1</v>
      </c>
      <c r="AD468" s="67">
        <f t="shared" si="41"/>
        <v>17.600000000000001</v>
      </c>
      <c r="AE468" s="76">
        <v>3.3333333000000001</v>
      </c>
      <c r="AF468" s="74">
        <f t="shared" si="45"/>
        <v>100</v>
      </c>
      <c r="AG468" s="76">
        <f t="shared" si="42"/>
        <v>333.33332999999999</v>
      </c>
      <c r="AH468" s="70">
        <f t="shared" si="43"/>
        <v>18.939393749999997</v>
      </c>
      <c r="AI468" s="70">
        <f t="shared" si="44"/>
        <v>81.060606250000006</v>
      </c>
      <c r="AJ468" s="67">
        <v>4</v>
      </c>
      <c r="AK468" s="74">
        <v>105</v>
      </c>
      <c r="AL468" s="73">
        <v>44040</v>
      </c>
      <c r="AN468" s="20">
        <v>0.26354574413021398</v>
      </c>
      <c r="AO468" s="20">
        <v>1.22357198372505</v>
      </c>
    </row>
    <row r="469" spans="1:41" x14ac:dyDescent="0.2">
      <c r="A469" s="67" t="s">
        <v>1243</v>
      </c>
      <c r="B469" s="67">
        <v>281128505</v>
      </c>
      <c r="C469" s="67">
        <v>2019</v>
      </c>
      <c r="E469" s="67" t="s">
        <v>23</v>
      </c>
      <c r="F469" s="67" t="s">
        <v>1059</v>
      </c>
      <c r="I469" s="67">
        <v>0</v>
      </c>
      <c r="J469" s="67">
        <v>0</v>
      </c>
      <c r="K469" s="67">
        <v>0</v>
      </c>
      <c r="L469" s="67">
        <v>1</v>
      </c>
      <c r="M469" s="67" t="s">
        <v>1342</v>
      </c>
      <c r="N469" s="67" t="s">
        <v>1343</v>
      </c>
      <c r="O469" s="74"/>
      <c r="P469" s="77">
        <v>44007</v>
      </c>
      <c r="R469" s="74">
        <v>62.1</v>
      </c>
      <c r="S469" s="67">
        <v>1.87</v>
      </c>
      <c r="T469" s="67">
        <v>1.87</v>
      </c>
      <c r="X469" s="72"/>
      <c r="Y469" s="72"/>
      <c r="AA469" s="67">
        <v>1</v>
      </c>
      <c r="AD469" s="67">
        <f t="shared" si="41"/>
        <v>62.1</v>
      </c>
      <c r="AE469" s="76">
        <v>3.3333333000000001</v>
      </c>
      <c r="AF469" s="74">
        <f t="shared" si="45"/>
        <v>200</v>
      </c>
      <c r="AG469" s="76">
        <f t="shared" si="42"/>
        <v>666.66665999999998</v>
      </c>
      <c r="AH469" s="70">
        <f t="shared" si="43"/>
        <v>10.735372946859902</v>
      </c>
      <c r="AI469" s="70">
        <f t="shared" si="44"/>
        <v>189.26462705314009</v>
      </c>
      <c r="AJ469" s="67">
        <v>4</v>
      </c>
      <c r="AK469" s="74">
        <v>106</v>
      </c>
      <c r="AL469" s="73">
        <v>44040</v>
      </c>
      <c r="AM469" s="67">
        <v>1</v>
      </c>
      <c r="AN469" s="20">
        <v>0.27078384402098499</v>
      </c>
      <c r="AO469" s="20">
        <v>1.06477987285993</v>
      </c>
    </row>
    <row r="470" spans="1:41" x14ac:dyDescent="0.2">
      <c r="A470" s="67" t="s">
        <v>1244</v>
      </c>
      <c r="B470" s="67">
        <v>281128806</v>
      </c>
      <c r="C470" s="67">
        <v>2019</v>
      </c>
      <c r="E470" s="67" t="s">
        <v>23</v>
      </c>
      <c r="F470" s="67" t="s">
        <v>1060</v>
      </c>
      <c r="I470" s="67">
        <v>0</v>
      </c>
      <c r="J470" s="67">
        <v>0</v>
      </c>
      <c r="K470" s="67">
        <v>0</v>
      </c>
      <c r="L470" s="67">
        <v>1</v>
      </c>
      <c r="M470" s="67" t="s">
        <v>1342</v>
      </c>
      <c r="N470" s="67" t="s">
        <v>1343</v>
      </c>
      <c r="O470" s="74"/>
      <c r="P470" s="77">
        <v>44007</v>
      </c>
      <c r="R470" s="74">
        <v>67.900000000000006</v>
      </c>
      <c r="S470" s="67">
        <v>1.95</v>
      </c>
      <c r="T470" s="67">
        <v>1.88</v>
      </c>
      <c r="X470" s="72"/>
      <c r="Y470" s="72"/>
      <c r="AA470" s="67">
        <v>1</v>
      </c>
      <c r="AD470" s="67">
        <f t="shared" si="41"/>
        <v>67.900000000000006</v>
      </c>
      <c r="AE470" s="76">
        <v>3.3333333000000001</v>
      </c>
      <c r="AF470" s="74">
        <f t="shared" si="45"/>
        <v>200</v>
      </c>
      <c r="AG470" s="76">
        <f t="shared" si="42"/>
        <v>666.66665999999998</v>
      </c>
      <c r="AH470" s="70">
        <f t="shared" si="43"/>
        <v>9.8183602356406467</v>
      </c>
      <c r="AI470" s="70">
        <f t="shared" si="44"/>
        <v>190.18163976435935</v>
      </c>
      <c r="AJ470" s="67">
        <v>4</v>
      </c>
      <c r="AK470" s="74">
        <v>107</v>
      </c>
      <c r="AL470" s="73">
        <v>44040</v>
      </c>
      <c r="AM470" s="67">
        <v>1</v>
      </c>
      <c r="AN470" s="20">
        <v>0.20571333041726</v>
      </c>
      <c r="AO470" s="20">
        <v>1.12551222735275</v>
      </c>
    </row>
    <row r="471" spans="1:41" x14ac:dyDescent="0.2">
      <c r="A471" s="67" t="s">
        <v>1245</v>
      </c>
      <c r="B471" s="67">
        <v>281128807</v>
      </c>
      <c r="C471" s="67">
        <v>2019</v>
      </c>
      <c r="E471" s="67" t="s">
        <v>23</v>
      </c>
      <c r="F471" s="67" t="s">
        <v>1061</v>
      </c>
      <c r="I471" s="67">
        <v>0</v>
      </c>
      <c r="J471" s="67">
        <v>0</v>
      </c>
      <c r="K471" s="67">
        <v>0</v>
      </c>
      <c r="L471" s="67">
        <v>1</v>
      </c>
      <c r="M471" s="67" t="s">
        <v>1342</v>
      </c>
      <c r="N471" s="67" t="s">
        <v>1343</v>
      </c>
      <c r="O471" s="74"/>
      <c r="P471" s="77">
        <v>44007</v>
      </c>
      <c r="R471" s="74">
        <v>55.9</v>
      </c>
      <c r="S471" s="67">
        <v>1.9</v>
      </c>
      <c r="T471" s="67">
        <v>1.82</v>
      </c>
      <c r="X471" s="72"/>
      <c r="Y471" s="72"/>
      <c r="AA471" s="67">
        <v>1</v>
      </c>
      <c r="AD471" s="67">
        <f t="shared" si="41"/>
        <v>55.9</v>
      </c>
      <c r="AE471" s="76">
        <v>3.3333333000000001</v>
      </c>
      <c r="AF471" s="74">
        <f t="shared" si="45"/>
        <v>200</v>
      </c>
      <c r="AG471" s="76">
        <f t="shared" si="42"/>
        <v>666.66665999999998</v>
      </c>
      <c r="AH471" s="70">
        <f t="shared" si="43"/>
        <v>11.92605831842576</v>
      </c>
      <c r="AI471" s="70">
        <f t="shared" si="44"/>
        <v>188.07394168157424</v>
      </c>
      <c r="AJ471" s="67">
        <v>4</v>
      </c>
      <c r="AK471" s="74">
        <v>108</v>
      </c>
      <c r="AL471" s="73">
        <v>44040</v>
      </c>
      <c r="AM471" s="67">
        <v>1</v>
      </c>
      <c r="AN471" s="20">
        <v>0.238513344426656</v>
      </c>
      <c r="AO471" s="20">
        <v>1.1567930356279601</v>
      </c>
    </row>
    <row r="472" spans="1:41" x14ac:dyDescent="0.2">
      <c r="A472" s="67" t="s">
        <v>1246</v>
      </c>
      <c r="B472" s="67">
        <v>281128808</v>
      </c>
      <c r="C472" s="67">
        <v>2019</v>
      </c>
      <c r="E472" s="67" t="s">
        <v>23</v>
      </c>
      <c r="F472" s="67" t="s">
        <v>1062</v>
      </c>
      <c r="I472" s="67">
        <v>0</v>
      </c>
      <c r="J472" s="67">
        <v>0</v>
      </c>
      <c r="K472" s="67">
        <v>0</v>
      </c>
      <c r="L472" s="67">
        <v>1</v>
      </c>
      <c r="M472" s="67" t="s">
        <v>1342</v>
      </c>
      <c r="N472" s="67" t="s">
        <v>1343</v>
      </c>
      <c r="O472" s="74"/>
      <c r="P472" s="77">
        <v>44007</v>
      </c>
      <c r="R472" s="74">
        <v>34.5</v>
      </c>
      <c r="S472" s="67">
        <v>1.82</v>
      </c>
      <c r="T472" s="67">
        <v>1.85</v>
      </c>
      <c r="X472" s="72"/>
      <c r="Y472" s="72"/>
      <c r="AA472" s="67">
        <v>1</v>
      </c>
      <c r="AD472" s="67">
        <f t="shared" si="41"/>
        <v>34.5</v>
      </c>
      <c r="AE472" s="76">
        <v>3.3333333000000001</v>
      </c>
      <c r="AF472" s="74">
        <f t="shared" si="45"/>
        <v>200</v>
      </c>
      <c r="AG472" s="76">
        <f t="shared" si="42"/>
        <v>666.66665999999998</v>
      </c>
      <c r="AH472" s="70">
        <f t="shared" si="43"/>
        <v>19.323671304347826</v>
      </c>
      <c r="AI472" s="70">
        <f t="shared" si="44"/>
        <v>180.67632869565216</v>
      </c>
      <c r="AJ472" s="67">
        <v>4</v>
      </c>
      <c r="AK472" s="74">
        <v>109</v>
      </c>
      <c r="AL472" s="73">
        <v>44040</v>
      </c>
      <c r="AN472" s="20">
        <v>0.28372770762815602</v>
      </c>
      <c r="AO472" s="20">
        <v>1.0916303153418301</v>
      </c>
    </row>
    <row r="473" spans="1:41" x14ac:dyDescent="0.2">
      <c r="A473" s="67" t="s">
        <v>1247</v>
      </c>
      <c r="B473" s="67">
        <v>281128809</v>
      </c>
      <c r="C473" s="67">
        <v>2019</v>
      </c>
      <c r="E473" s="67" t="s">
        <v>23</v>
      </c>
      <c r="F473" s="67" t="s">
        <v>1063</v>
      </c>
      <c r="I473" s="67">
        <v>0</v>
      </c>
      <c r="J473" s="67">
        <v>0</v>
      </c>
      <c r="K473" s="67">
        <v>0</v>
      </c>
      <c r="L473" s="67">
        <v>1</v>
      </c>
      <c r="M473" s="67" t="s">
        <v>1342</v>
      </c>
      <c r="N473" s="67" t="s">
        <v>1343</v>
      </c>
      <c r="O473" s="74"/>
      <c r="P473" s="77">
        <v>44007</v>
      </c>
      <c r="R473" s="74">
        <v>23.4</v>
      </c>
      <c r="S473" s="67">
        <v>1.76</v>
      </c>
      <c r="T473" s="67">
        <v>1.78</v>
      </c>
      <c r="X473" s="72"/>
      <c r="Y473" s="72"/>
      <c r="AA473" s="67">
        <v>1</v>
      </c>
      <c r="AD473" s="67">
        <f t="shared" si="41"/>
        <v>23.4</v>
      </c>
      <c r="AE473" s="76">
        <v>3.3333333000000001</v>
      </c>
      <c r="AF473" s="74">
        <f t="shared" si="45"/>
        <v>100</v>
      </c>
      <c r="AG473" s="76">
        <f t="shared" si="42"/>
        <v>333.33332999999999</v>
      </c>
      <c r="AH473" s="70">
        <f t="shared" si="43"/>
        <v>14.245014102564102</v>
      </c>
      <c r="AI473" s="70">
        <f t="shared" si="44"/>
        <v>85.754985897435901</v>
      </c>
      <c r="AJ473" s="67">
        <v>4</v>
      </c>
      <c r="AK473" s="74">
        <v>110</v>
      </c>
      <c r="AL473" s="73">
        <v>44040</v>
      </c>
      <c r="AN473" s="20">
        <v>0.46815063176629601</v>
      </c>
      <c r="AO473" s="20">
        <v>1.0801066988358099</v>
      </c>
    </row>
    <row r="474" spans="1:41" x14ac:dyDescent="0.2">
      <c r="A474" s="67" t="s">
        <v>1248</v>
      </c>
      <c r="B474" s="67">
        <v>281128810</v>
      </c>
      <c r="C474" s="67">
        <v>2019</v>
      </c>
      <c r="E474" s="67" t="s">
        <v>23</v>
      </c>
      <c r="F474" s="67" t="s">
        <v>1064</v>
      </c>
      <c r="I474" s="67">
        <v>0</v>
      </c>
      <c r="J474" s="67">
        <v>0</v>
      </c>
      <c r="K474" s="67">
        <v>0</v>
      </c>
      <c r="L474" s="67">
        <v>1</v>
      </c>
      <c r="M474" s="67" t="s">
        <v>1342</v>
      </c>
      <c r="N474" s="67" t="s">
        <v>1343</v>
      </c>
      <c r="O474" s="74"/>
      <c r="P474" s="77">
        <v>44007</v>
      </c>
      <c r="R474" s="74">
        <v>55.8</v>
      </c>
      <c r="S474" s="67">
        <v>1.91</v>
      </c>
      <c r="T474" s="67">
        <v>1.85</v>
      </c>
      <c r="X474" s="72"/>
      <c r="Y474" s="72"/>
      <c r="AA474" s="67">
        <v>1</v>
      </c>
      <c r="AD474" s="67">
        <f t="shared" si="41"/>
        <v>55.8</v>
      </c>
      <c r="AE474" s="76">
        <v>3.3333333000000001</v>
      </c>
      <c r="AF474" s="74">
        <f t="shared" si="45"/>
        <v>200</v>
      </c>
      <c r="AG474" s="76">
        <f t="shared" si="42"/>
        <v>666.66665999999998</v>
      </c>
      <c r="AH474" s="70">
        <f t="shared" si="43"/>
        <v>11.947431182795698</v>
      </c>
      <c r="AI474" s="70">
        <f t="shared" si="44"/>
        <v>188.0525688172043</v>
      </c>
      <c r="AJ474" s="67">
        <v>4</v>
      </c>
      <c r="AK474" s="74">
        <v>111</v>
      </c>
      <c r="AL474" s="73">
        <v>44040</v>
      </c>
      <c r="AM474" s="67">
        <v>1</v>
      </c>
      <c r="AN474" s="20">
        <v>0.27580678433091199</v>
      </c>
      <c r="AO474" s="20">
        <v>1.0633521470399701</v>
      </c>
    </row>
    <row r="475" spans="1:41" x14ac:dyDescent="0.2">
      <c r="A475" s="67" t="s">
        <v>1249</v>
      </c>
      <c r="B475" s="67">
        <v>281128811</v>
      </c>
      <c r="C475" s="67">
        <v>2019</v>
      </c>
      <c r="E475" s="67" t="s">
        <v>23</v>
      </c>
      <c r="F475" s="67" t="s">
        <v>1065</v>
      </c>
      <c r="I475" s="67">
        <v>0</v>
      </c>
      <c r="J475" s="67">
        <v>0</v>
      </c>
      <c r="K475" s="67">
        <v>0</v>
      </c>
      <c r="L475" s="67">
        <v>1</v>
      </c>
      <c r="M475" s="67" t="s">
        <v>1342</v>
      </c>
      <c r="N475" s="67" t="s">
        <v>1343</v>
      </c>
      <c r="O475" s="74"/>
      <c r="P475" s="77">
        <v>44007</v>
      </c>
      <c r="R475" s="74">
        <v>40.9</v>
      </c>
      <c r="S475" s="67">
        <v>1.87</v>
      </c>
      <c r="T475" s="67">
        <v>2.14</v>
      </c>
      <c r="X475" s="72"/>
      <c r="Y475" s="72"/>
      <c r="AA475" s="67">
        <v>1</v>
      </c>
      <c r="AD475" s="67">
        <f t="shared" si="41"/>
        <v>40.9</v>
      </c>
      <c r="AE475" s="76">
        <v>3.3333333000000001</v>
      </c>
      <c r="AF475" s="74">
        <f t="shared" si="45"/>
        <v>200</v>
      </c>
      <c r="AG475" s="76">
        <f t="shared" si="42"/>
        <v>666.66665999999998</v>
      </c>
      <c r="AH475" s="70">
        <f t="shared" si="43"/>
        <v>16.299918337408315</v>
      </c>
      <c r="AI475" s="70">
        <f t="shared" si="44"/>
        <v>183.70008166259169</v>
      </c>
      <c r="AJ475" s="67">
        <v>4</v>
      </c>
      <c r="AK475" s="74">
        <v>112</v>
      </c>
      <c r="AL475" s="73">
        <v>44040</v>
      </c>
      <c r="AN475" s="20">
        <v>0.23481435612137599</v>
      </c>
      <c r="AO475" s="20">
        <v>1.12364610552776</v>
      </c>
    </row>
    <row r="476" spans="1:41" x14ac:dyDescent="0.2">
      <c r="A476" s="67" t="s">
        <v>1250</v>
      </c>
      <c r="B476" s="67">
        <v>281128812</v>
      </c>
      <c r="C476" s="67">
        <v>2019</v>
      </c>
      <c r="E476" s="67" t="s">
        <v>23</v>
      </c>
      <c r="F476" s="67" t="s">
        <v>1066</v>
      </c>
      <c r="I476" s="67">
        <v>0</v>
      </c>
      <c r="J476" s="67">
        <v>0</v>
      </c>
      <c r="K476" s="67">
        <v>0</v>
      </c>
      <c r="L476" s="67">
        <v>1</v>
      </c>
      <c r="M476" s="67" t="s">
        <v>1342</v>
      </c>
      <c r="N476" s="67" t="s">
        <v>1343</v>
      </c>
      <c r="O476" s="74"/>
      <c r="P476" s="77">
        <v>44007</v>
      </c>
      <c r="R476" s="74">
        <v>15.6</v>
      </c>
      <c r="S476" s="67">
        <v>1.82</v>
      </c>
      <c r="T476" s="67">
        <v>1.24</v>
      </c>
      <c r="W476" s="69">
        <v>44013</v>
      </c>
      <c r="X476" s="72">
        <v>10.3</v>
      </c>
      <c r="Y476" s="72">
        <v>1.58</v>
      </c>
      <c r="Z476" s="72">
        <v>1</v>
      </c>
      <c r="AA476" s="67">
        <v>1</v>
      </c>
      <c r="AB476" s="67" t="b">
        <f>R476&gt;X476</f>
        <v>1</v>
      </c>
      <c r="AC476" s="67" t="b">
        <f>T476&gt;Z476</f>
        <v>1</v>
      </c>
      <c r="AD476" s="67">
        <f t="shared" si="41"/>
        <v>15.6</v>
      </c>
      <c r="AE476" s="76">
        <v>3.3333333000000001</v>
      </c>
      <c r="AF476" s="74">
        <f t="shared" si="45"/>
        <v>100</v>
      </c>
      <c r="AG476" s="76">
        <f t="shared" si="42"/>
        <v>333.33332999999999</v>
      </c>
      <c r="AH476" s="70">
        <f t="shared" si="43"/>
        <v>21.367521153846155</v>
      </c>
      <c r="AI476" s="70">
        <f t="shared" si="44"/>
        <v>78.632478846153845</v>
      </c>
      <c r="AJ476" s="67">
        <v>4</v>
      </c>
      <c r="AK476" s="74">
        <v>113</v>
      </c>
      <c r="AL476" s="73">
        <v>44040</v>
      </c>
      <c r="AN476" s="20">
        <v>0.186525949840499</v>
      </c>
      <c r="AO476" s="20">
        <v>1.25675692620616</v>
      </c>
    </row>
    <row r="477" spans="1:41" x14ac:dyDescent="0.2">
      <c r="A477" s="67" t="s">
        <v>1251</v>
      </c>
      <c r="B477" s="67">
        <v>281128813</v>
      </c>
      <c r="C477" s="67">
        <v>2019</v>
      </c>
      <c r="E477" s="67" t="s">
        <v>23</v>
      </c>
      <c r="F477" s="67" t="s">
        <v>1067</v>
      </c>
      <c r="I477" s="67">
        <v>0</v>
      </c>
      <c r="J477" s="67">
        <v>0</v>
      </c>
      <c r="K477" s="67">
        <v>0</v>
      </c>
      <c r="L477" s="67">
        <v>1</v>
      </c>
      <c r="M477" s="67" t="s">
        <v>1343</v>
      </c>
      <c r="N477" s="67" t="s">
        <v>1343</v>
      </c>
      <c r="O477" s="74"/>
      <c r="P477" s="77">
        <v>44007</v>
      </c>
      <c r="R477" s="74">
        <v>28</v>
      </c>
      <c r="S477" s="67">
        <v>1.71</v>
      </c>
      <c r="T477" s="67">
        <v>1.42</v>
      </c>
      <c r="X477" s="72"/>
      <c r="Y477" s="72"/>
      <c r="AA477" s="67">
        <v>1</v>
      </c>
      <c r="AD477" s="67">
        <f t="shared" si="41"/>
        <v>28</v>
      </c>
      <c r="AE477" s="76">
        <v>3.3333333000000001</v>
      </c>
      <c r="AF477" s="74">
        <f t="shared" si="45"/>
        <v>200</v>
      </c>
      <c r="AG477" s="76">
        <f t="shared" si="42"/>
        <v>666.66665999999998</v>
      </c>
      <c r="AH477" s="70">
        <f t="shared" si="43"/>
        <v>23.809523571428571</v>
      </c>
      <c r="AI477" s="70">
        <f t="shared" si="44"/>
        <v>176.19047642857143</v>
      </c>
      <c r="AJ477" s="67">
        <v>4</v>
      </c>
      <c r="AK477" s="74">
        <v>114</v>
      </c>
      <c r="AL477" s="73">
        <v>44040</v>
      </c>
      <c r="AN477" s="20">
        <v>0.27614936594237299</v>
      </c>
      <c r="AO477" s="20">
        <v>1.05664276136413</v>
      </c>
    </row>
    <row r="478" spans="1:41" x14ac:dyDescent="0.2">
      <c r="A478" s="67" t="s">
        <v>1252</v>
      </c>
      <c r="B478" s="67">
        <v>281128748</v>
      </c>
      <c r="C478" s="67">
        <v>2019</v>
      </c>
      <c r="E478" s="67" t="s">
        <v>23</v>
      </c>
      <c r="F478" s="67" t="s">
        <v>1068</v>
      </c>
      <c r="I478" s="67">
        <v>0</v>
      </c>
      <c r="J478" s="67">
        <v>0</v>
      </c>
      <c r="K478" s="67">
        <v>0</v>
      </c>
      <c r="L478" s="67">
        <v>1</v>
      </c>
      <c r="M478" s="67" t="s">
        <v>1342</v>
      </c>
      <c r="N478" s="67" t="s">
        <v>1343</v>
      </c>
      <c r="O478" s="74"/>
      <c r="P478" s="77">
        <v>44007</v>
      </c>
      <c r="R478" s="74">
        <v>19.8</v>
      </c>
      <c r="S478" s="67">
        <v>1.84</v>
      </c>
      <c r="T478" s="67">
        <v>1.26</v>
      </c>
      <c r="X478" s="72"/>
      <c r="Y478" s="72"/>
      <c r="AA478" s="67">
        <v>1</v>
      </c>
      <c r="AD478" s="67">
        <f t="shared" si="41"/>
        <v>19.8</v>
      </c>
      <c r="AE478" s="76">
        <v>3.3333333000000001</v>
      </c>
      <c r="AF478" s="74">
        <f t="shared" si="45"/>
        <v>100</v>
      </c>
      <c r="AG478" s="76">
        <f t="shared" si="42"/>
        <v>333.33332999999999</v>
      </c>
      <c r="AH478" s="70">
        <f t="shared" si="43"/>
        <v>16.835016666666665</v>
      </c>
      <c r="AI478" s="70">
        <f t="shared" si="44"/>
        <v>83.164983333333339</v>
      </c>
      <c r="AJ478" s="67">
        <v>4</v>
      </c>
      <c r="AK478" s="74">
        <v>115</v>
      </c>
      <c r="AL478" s="73">
        <v>44040</v>
      </c>
      <c r="AN478" s="20">
        <v>0.280915062868346</v>
      </c>
      <c r="AO478" s="20">
        <v>1.1582868400105399</v>
      </c>
    </row>
    <row r="479" spans="1:41" x14ac:dyDescent="0.2">
      <c r="A479" s="67" t="s">
        <v>1253</v>
      </c>
      <c r="B479" s="67">
        <v>281128749</v>
      </c>
      <c r="C479" s="67">
        <v>2019</v>
      </c>
      <c r="E479" s="67" t="s">
        <v>23</v>
      </c>
      <c r="F479" s="67" t="s">
        <v>1069</v>
      </c>
      <c r="I479" s="67">
        <v>0</v>
      </c>
      <c r="J479" s="67">
        <v>0</v>
      </c>
      <c r="K479" s="67">
        <v>0</v>
      </c>
      <c r="L479" s="67">
        <v>1</v>
      </c>
      <c r="M479" s="67" t="s">
        <v>1342</v>
      </c>
      <c r="N479" s="67" t="s">
        <v>1343</v>
      </c>
      <c r="O479" s="74"/>
      <c r="P479" s="77">
        <v>44007</v>
      </c>
      <c r="R479" s="74">
        <v>16.2</v>
      </c>
      <c r="S479" s="67">
        <v>1.75</v>
      </c>
      <c r="T479" s="67">
        <v>1.6</v>
      </c>
      <c r="X479" s="72"/>
      <c r="Y479" s="72"/>
      <c r="AA479" s="67">
        <v>1</v>
      </c>
      <c r="AD479" s="67">
        <f t="shared" si="41"/>
        <v>16.2</v>
      </c>
      <c r="AE479" s="76">
        <v>3.3333333000000001</v>
      </c>
      <c r="AF479" s="74">
        <f t="shared" si="45"/>
        <v>100</v>
      </c>
      <c r="AG479" s="76">
        <f t="shared" si="42"/>
        <v>333.33332999999999</v>
      </c>
      <c r="AH479" s="70">
        <f t="shared" si="43"/>
        <v>20.576131481481482</v>
      </c>
      <c r="AI479" s="70">
        <f t="shared" si="44"/>
        <v>79.423868518518518</v>
      </c>
      <c r="AJ479" s="67">
        <v>4</v>
      </c>
      <c r="AK479" s="74">
        <v>116</v>
      </c>
      <c r="AL479" s="73">
        <v>44040</v>
      </c>
      <c r="AN479" s="20">
        <v>0.36152951057845401</v>
      </c>
      <c r="AO479" s="20">
        <v>1.0993766422868101</v>
      </c>
    </row>
    <row r="480" spans="1:41" x14ac:dyDescent="0.2">
      <c r="A480" s="67" t="s">
        <v>1254</v>
      </c>
      <c r="B480" s="67">
        <v>281128750</v>
      </c>
      <c r="C480" s="67">
        <v>2019</v>
      </c>
      <c r="E480" s="67" t="s">
        <v>23</v>
      </c>
      <c r="F480" s="67" t="s">
        <v>1070</v>
      </c>
      <c r="I480" s="67">
        <v>0</v>
      </c>
      <c r="J480" s="67">
        <v>0</v>
      </c>
      <c r="K480" s="67">
        <v>0</v>
      </c>
      <c r="L480" s="67">
        <v>1</v>
      </c>
      <c r="M480" s="67" t="s">
        <v>1342</v>
      </c>
      <c r="N480" s="67" t="s">
        <v>1343</v>
      </c>
      <c r="O480" s="74"/>
      <c r="P480" s="77">
        <v>44007</v>
      </c>
      <c r="R480" s="74">
        <v>18.7</v>
      </c>
      <c r="S480" s="67">
        <v>1.84</v>
      </c>
      <c r="T480" s="67">
        <v>1.52</v>
      </c>
      <c r="X480" s="72"/>
      <c r="Y480" s="72"/>
      <c r="AA480" s="67">
        <v>1</v>
      </c>
      <c r="AD480" s="67">
        <f t="shared" si="41"/>
        <v>18.7</v>
      </c>
      <c r="AE480" s="76">
        <v>3.3333333000000001</v>
      </c>
      <c r="AF480" s="74">
        <f t="shared" si="45"/>
        <v>100</v>
      </c>
      <c r="AG480" s="76">
        <f t="shared" si="42"/>
        <v>333.33332999999999</v>
      </c>
      <c r="AH480" s="70">
        <f t="shared" si="43"/>
        <v>17.825311764705884</v>
      </c>
      <c r="AI480" s="70">
        <f t="shared" si="44"/>
        <v>82.174688235294113</v>
      </c>
      <c r="AJ480" s="67">
        <v>4</v>
      </c>
      <c r="AK480" s="74">
        <v>117</v>
      </c>
      <c r="AL480" s="73">
        <v>44040</v>
      </c>
      <c r="AN480" s="20">
        <v>0.27932295005935298</v>
      </c>
      <c r="AO480" s="20">
        <v>1.19272397541096</v>
      </c>
    </row>
    <row r="481" spans="1:41" x14ac:dyDescent="0.2">
      <c r="A481" s="67" t="s">
        <v>1255</v>
      </c>
      <c r="B481" s="67">
        <v>281128506</v>
      </c>
      <c r="C481" s="67">
        <v>2019</v>
      </c>
      <c r="E481" s="67" t="s">
        <v>23</v>
      </c>
      <c r="F481" s="67" t="s">
        <v>1071</v>
      </c>
      <c r="I481" s="67">
        <v>0</v>
      </c>
      <c r="J481" s="67">
        <v>0</v>
      </c>
      <c r="K481" s="67">
        <v>0</v>
      </c>
      <c r="L481" s="67">
        <v>1</v>
      </c>
      <c r="M481" s="67" t="s">
        <v>1342</v>
      </c>
      <c r="N481" s="67" t="s">
        <v>1343</v>
      </c>
      <c r="O481" s="74"/>
      <c r="P481" s="77">
        <v>44007</v>
      </c>
      <c r="R481" s="74">
        <v>41.1</v>
      </c>
      <c r="S481" s="67">
        <v>1.92</v>
      </c>
      <c r="T481" s="67">
        <v>1.82</v>
      </c>
      <c r="X481" s="72"/>
      <c r="Y481" s="72"/>
      <c r="AA481" s="67">
        <v>1</v>
      </c>
      <c r="AD481" s="67">
        <f t="shared" si="41"/>
        <v>41.1</v>
      </c>
      <c r="AE481" s="76">
        <v>3.3333333000000001</v>
      </c>
      <c r="AF481" s="74">
        <f t="shared" si="45"/>
        <v>200</v>
      </c>
      <c r="AG481" s="76">
        <f t="shared" si="42"/>
        <v>666.66665999999998</v>
      </c>
      <c r="AH481" s="70">
        <f t="shared" si="43"/>
        <v>16.220599999999997</v>
      </c>
      <c r="AI481" s="70">
        <f t="shared" si="44"/>
        <v>183.77940000000001</v>
      </c>
      <c r="AJ481" s="67">
        <v>4</v>
      </c>
      <c r="AK481" s="74">
        <v>118</v>
      </c>
      <c r="AL481" s="73">
        <v>44040</v>
      </c>
      <c r="AN481" s="20">
        <v>0.36922948760785801</v>
      </c>
      <c r="AO481" s="20">
        <v>1.04165956326066</v>
      </c>
    </row>
    <row r="482" spans="1:41" x14ac:dyDescent="0.2">
      <c r="A482" s="67" t="s">
        <v>1256</v>
      </c>
      <c r="B482" s="67">
        <v>281128507</v>
      </c>
      <c r="C482" s="67">
        <v>2019</v>
      </c>
      <c r="E482" s="67" t="s">
        <v>23</v>
      </c>
      <c r="F482" s="67" t="s">
        <v>1072</v>
      </c>
      <c r="I482" s="67">
        <v>0</v>
      </c>
      <c r="J482" s="67">
        <v>0</v>
      </c>
      <c r="K482" s="67">
        <v>0</v>
      </c>
      <c r="L482" s="67">
        <v>1</v>
      </c>
      <c r="M482" s="67" t="s">
        <v>1342</v>
      </c>
      <c r="N482" s="67" t="s">
        <v>1343</v>
      </c>
      <c r="O482" s="74"/>
      <c r="P482" s="77">
        <v>44011</v>
      </c>
      <c r="R482" s="74">
        <v>17.600000000000001</v>
      </c>
      <c r="S482" s="67">
        <v>1.79</v>
      </c>
      <c r="T482" s="67">
        <v>0.98</v>
      </c>
      <c r="W482" s="69">
        <v>44013</v>
      </c>
      <c r="X482" s="72">
        <v>5.7</v>
      </c>
      <c r="Y482" s="72">
        <v>2.1800000000000002</v>
      </c>
      <c r="Z482" s="72">
        <v>0.59</v>
      </c>
      <c r="AA482" s="67">
        <v>1</v>
      </c>
      <c r="AB482" s="67" t="b">
        <f>R482&gt;X482</f>
        <v>1</v>
      </c>
      <c r="AC482" s="67" t="b">
        <f>T482&gt;Z482</f>
        <v>1</v>
      </c>
      <c r="AD482" s="67">
        <f t="shared" si="41"/>
        <v>17.600000000000001</v>
      </c>
      <c r="AE482" s="76">
        <v>3.3333333000000001</v>
      </c>
      <c r="AF482" s="74">
        <f t="shared" si="45"/>
        <v>100</v>
      </c>
      <c r="AG482" s="76">
        <f t="shared" si="42"/>
        <v>333.33332999999999</v>
      </c>
      <c r="AH482" s="70">
        <f t="shared" si="43"/>
        <v>18.939393749999997</v>
      </c>
      <c r="AI482" s="70">
        <f t="shared" si="44"/>
        <v>81.060606250000006</v>
      </c>
      <c r="AJ482" s="67">
        <v>4</v>
      </c>
      <c r="AK482" s="74">
        <v>119</v>
      </c>
      <c r="AL482" s="73">
        <v>44040</v>
      </c>
      <c r="AN482" s="20">
        <v>0.18071872092338601</v>
      </c>
      <c r="AO482" s="20">
        <v>1.1331410965887601</v>
      </c>
    </row>
    <row r="483" spans="1:41" x14ac:dyDescent="0.2">
      <c r="A483" s="67" t="s">
        <v>1257</v>
      </c>
      <c r="B483" s="67">
        <v>281128508</v>
      </c>
      <c r="C483" s="67">
        <v>2019</v>
      </c>
      <c r="E483" s="67" t="s">
        <v>23</v>
      </c>
      <c r="F483" s="67" t="s">
        <v>1073</v>
      </c>
      <c r="I483" s="67">
        <v>0</v>
      </c>
      <c r="J483" s="67">
        <v>0</v>
      </c>
      <c r="K483" s="67">
        <v>0</v>
      </c>
      <c r="L483" s="67">
        <v>1</v>
      </c>
      <c r="M483" s="67" t="s">
        <v>1342</v>
      </c>
      <c r="N483" s="67" t="s">
        <v>1343</v>
      </c>
      <c r="O483" s="74"/>
      <c r="P483" s="77">
        <v>44011</v>
      </c>
      <c r="R483" s="74">
        <v>28.1</v>
      </c>
      <c r="S483" s="67">
        <v>1.67</v>
      </c>
      <c r="T483" s="67">
        <v>1.5</v>
      </c>
      <c r="X483" s="72"/>
      <c r="Y483" s="72"/>
      <c r="AA483" s="67">
        <v>1</v>
      </c>
      <c r="AD483" s="67">
        <f t="shared" si="41"/>
        <v>28.1</v>
      </c>
      <c r="AE483" s="76">
        <v>3.3333333000000001</v>
      </c>
      <c r="AF483" s="74">
        <f t="shared" si="45"/>
        <v>200</v>
      </c>
      <c r="AG483" s="76">
        <f t="shared" si="42"/>
        <v>666.66665999999998</v>
      </c>
      <c r="AH483" s="70">
        <f t="shared" si="43"/>
        <v>23.724792170818503</v>
      </c>
      <c r="AI483" s="70">
        <f t="shared" si="44"/>
        <v>176.27520782918151</v>
      </c>
      <c r="AJ483" s="67">
        <v>4</v>
      </c>
      <c r="AK483" s="74">
        <v>120</v>
      </c>
      <c r="AL483" s="73">
        <v>44040</v>
      </c>
      <c r="AN483" s="20">
        <v>0.25208178318433</v>
      </c>
      <c r="AO483" s="20">
        <v>1.0835186066201401</v>
      </c>
    </row>
    <row r="484" spans="1:41" x14ac:dyDescent="0.2">
      <c r="A484" s="67" t="s">
        <v>1258</v>
      </c>
      <c r="B484" s="67">
        <v>281128509</v>
      </c>
      <c r="C484" s="67">
        <v>2019</v>
      </c>
      <c r="E484" s="67" t="s">
        <v>23</v>
      </c>
      <c r="F484" s="67" t="s">
        <v>1074</v>
      </c>
      <c r="I484" s="67">
        <v>0</v>
      </c>
      <c r="J484" s="67">
        <v>0</v>
      </c>
      <c r="K484" s="67">
        <v>0</v>
      </c>
      <c r="L484" s="67">
        <v>1</v>
      </c>
      <c r="M484" s="67" t="s">
        <v>1342</v>
      </c>
      <c r="N484" s="67" t="s">
        <v>1343</v>
      </c>
      <c r="O484" s="74"/>
      <c r="P484" s="77">
        <v>44011</v>
      </c>
      <c r="R484" s="74">
        <v>17.2</v>
      </c>
      <c r="S484" s="67">
        <v>1.65</v>
      </c>
      <c r="T484" s="67">
        <v>1.23</v>
      </c>
      <c r="W484" s="69">
        <v>44013</v>
      </c>
      <c r="X484" s="72">
        <v>5</v>
      </c>
      <c r="Y484" s="72">
        <v>1.7</v>
      </c>
      <c r="Z484" s="72">
        <v>0.8</v>
      </c>
      <c r="AA484" s="67">
        <v>1</v>
      </c>
      <c r="AB484" s="67" t="b">
        <f>R484&gt;X484</f>
        <v>1</v>
      </c>
      <c r="AC484" s="67" t="b">
        <f>T484&gt;Z484</f>
        <v>1</v>
      </c>
      <c r="AD484" s="67">
        <f t="shared" si="41"/>
        <v>17.2</v>
      </c>
      <c r="AE484" s="76">
        <v>3.3333333000000001</v>
      </c>
      <c r="AF484" s="74">
        <f t="shared" si="45"/>
        <v>100</v>
      </c>
      <c r="AG484" s="76">
        <f t="shared" si="42"/>
        <v>333.33332999999999</v>
      </c>
      <c r="AH484" s="70">
        <f t="shared" si="43"/>
        <v>19.37984476744186</v>
      </c>
      <c r="AI484" s="70">
        <f t="shared" si="44"/>
        <v>80.620155232558147</v>
      </c>
      <c r="AJ484" s="67">
        <v>5</v>
      </c>
      <c r="AK484" s="74">
        <v>1</v>
      </c>
      <c r="AL484" s="73">
        <v>44043</v>
      </c>
      <c r="AN484" s="20">
        <v>0.33396236122825901</v>
      </c>
      <c r="AO484" s="20">
        <v>1.1139666643192001</v>
      </c>
    </row>
    <row r="485" spans="1:41" x14ac:dyDescent="0.2">
      <c r="A485" s="67" t="s">
        <v>1259</v>
      </c>
      <c r="B485" s="67">
        <v>281128510</v>
      </c>
      <c r="C485" s="67">
        <v>2019</v>
      </c>
      <c r="E485" s="67" t="s">
        <v>23</v>
      </c>
      <c r="F485" s="67" t="s">
        <v>1075</v>
      </c>
      <c r="I485" s="67">
        <v>0</v>
      </c>
      <c r="J485" s="67">
        <v>0</v>
      </c>
      <c r="K485" s="67">
        <v>0</v>
      </c>
      <c r="L485" s="67">
        <v>1</v>
      </c>
      <c r="M485" s="67" t="s">
        <v>1342</v>
      </c>
      <c r="N485" s="67" t="s">
        <v>1343</v>
      </c>
      <c r="O485" s="74"/>
      <c r="P485" s="77">
        <v>44011</v>
      </c>
      <c r="R485" s="74">
        <v>14.2</v>
      </c>
      <c r="S485" s="67">
        <v>1.54</v>
      </c>
      <c r="T485" s="67">
        <v>1.45</v>
      </c>
      <c r="X485" s="72"/>
      <c r="Y485" s="72"/>
      <c r="AA485" s="67">
        <v>1</v>
      </c>
      <c r="AD485" s="67">
        <f t="shared" si="41"/>
        <v>14.2</v>
      </c>
      <c r="AE485" s="76">
        <v>3.3333333000000001</v>
      </c>
      <c r="AF485" s="74">
        <f t="shared" si="45"/>
        <v>100</v>
      </c>
      <c r="AG485" s="76">
        <f t="shared" si="42"/>
        <v>333.33332999999999</v>
      </c>
      <c r="AH485" s="70">
        <f t="shared" si="43"/>
        <v>23.474178169014085</v>
      </c>
      <c r="AI485" s="70">
        <f t="shared" si="44"/>
        <v>76.525821830985919</v>
      </c>
      <c r="AJ485" s="67">
        <v>5</v>
      </c>
      <c r="AK485" s="74">
        <v>2</v>
      </c>
      <c r="AL485" s="73">
        <v>44043</v>
      </c>
      <c r="AN485" s="20">
        <v>0.22747946633997901</v>
      </c>
      <c r="AO485" s="20">
        <v>1.2829579423251101</v>
      </c>
    </row>
    <row r="486" spans="1:41" x14ac:dyDescent="0.2">
      <c r="A486" s="67" t="s">
        <v>1260</v>
      </c>
      <c r="B486" s="67">
        <v>281128511</v>
      </c>
      <c r="C486" s="67">
        <v>2019</v>
      </c>
      <c r="E486" s="67" t="s">
        <v>23</v>
      </c>
      <c r="F486" s="67" t="s">
        <v>1076</v>
      </c>
      <c r="I486" s="67">
        <v>0</v>
      </c>
      <c r="J486" s="67">
        <v>0</v>
      </c>
      <c r="K486" s="67">
        <v>0</v>
      </c>
      <c r="L486" s="67">
        <v>1</v>
      </c>
      <c r="M486" s="67" t="s">
        <v>1342</v>
      </c>
      <c r="N486" s="67" t="s">
        <v>1343</v>
      </c>
      <c r="O486" s="74"/>
      <c r="P486" s="77">
        <v>44011</v>
      </c>
      <c r="R486" s="74">
        <v>26.7</v>
      </c>
      <c r="S486" s="67">
        <v>1.83</v>
      </c>
      <c r="T486" s="67">
        <v>1.1399999999999999</v>
      </c>
      <c r="X486" s="72"/>
      <c r="Y486" s="72"/>
      <c r="AA486" s="67">
        <v>1</v>
      </c>
      <c r="AD486" s="67">
        <f t="shared" si="41"/>
        <v>26.7</v>
      </c>
      <c r="AE486" s="76">
        <v>3.3333333000000001</v>
      </c>
      <c r="AF486" s="74">
        <f t="shared" si="45"/>
        <v>200</v>
      </c>
      <c r="AG486" s="76">
        <f t="shared" si="42"/>
        <v>666.66665999999998</v>
      </c>
      <c r="AH486" s="70">
        <f t="shared" si="43"/>
        <v>24.968788764044945</v>
      </c>
      <c r="AI486" s="70">
        <f t="shared" si="44"/>
        <v>175.03121123595506</v>
      </c>
      <c r="AJ486" s="67">
        <v>5</v>
      </c>
      <c r="AK486" s="74">
        <v>3</v>
      </c>
      <c r="AL486" s="73">
        <v>44043</v>
      </c>
      <c r="AN486" s="20">
        <v>0.244073650606944</v>
      </c>
      <c r="AO486" s="20">
        <v>1.2080236098119901</v>
      </c>
    </row>
    <row r="487" spans="1:41" x14ac:dyDescent="0.2">
      <c r="A487" s="67" t="s">
        <v>1261</v>
      </c>
      <c r="B487" s="67">
        <v>281128512</v>
      </c>
      <c r="C487" s="67">
        <v>2019</v>
      </c>
      <c r="E487" s="67" t="s">
        <v>23</v>
      </c>
      <c r="F487" s="67" t="s">
        <v>1077</v>
      </c>
      <c r="I487" s="67">
        <v>0</v>
      </c>
      <c r="J487" s="67">
        <v>0</v>
      </c>
      <c r="K487" s="67">
        <v>0</v>
      </c>
      <c r="L487" s="67">
        <v>1</v>
      </c>
      <c r="M487" s="67" t="s">
        <v>1342</v>
      </c>
      <c r="N487" s="67" t="s">
        <v>1343</v>
      </c>
      <c r="O487" s="74"/>
      <c r="P487" s="77">
        <v>44011</v>
      </c>
      <c r="R487" s="74">
        <v>36.700000000000003</v>
      </c>
      <c r="S487" s="67">
        <v>1.88</v>
      </c>
      <c r="T487" s="67">
        <v>1.71</v>
      </c>
      <c r="X487" s="72"/>
      <c r="Y487" s="72"/>
      <c r="AA487" s="67">
        <v>1</v>
      </c>
      <c r="AD487" s="67">
        <f t="shared" si="41"/>
        <v>36.700000000000003</v>
      </c>
      <c r="AE487" s="76">
        <v>3.3333333000000001</v>
      </c>
      <c r="AF487" s="74">
        <f t="shared" si="45"/>
        <v>200</v>
      </c>
      <c r="AG487" s="76">
        <f t="shared" si="42"/>
        <v>666.66665999999998</v>
      </c>
      <c r="AH487" s="70">
        <f t="shared" si="43"/>
        <v>18.165304087193459</v>
      </c>
      <c r="AI487" s="70">
        <f t="shared" si="44"/>
        <v>181.83469591280655</v>
      </c>
      <c r="AJ487" s="67">
        <v>5</v>
      </c>
      <c r="AK487" s="74">
        <v>4</v>
      </c>
      <c r="AL487" s="73">
        <v>44043</v>
      </c>
      <c r="AN487" s="20">
        <v>0.38546880596880601</v>
      </c>
      <c r="AO487" s="20">
        <v>1.2543522575820401</v>
      </c>
    </row>
    <row r="488" spans="1:41" x14ac:dyDescent="0.2">
      <c r="A488" s="67" t="s">
        <v>1262</v>
      </c>
      <c r="B488" s="67">
        <v>281128513</v>
      </c>
      <c r="C488" s="67">
        <v>2019</v>
      </c>
      <c r="E488" s="67" t="s">
        <v>23</v>
      </c>
      <c r="F488" s="67" t="s">
        <v>1078</v>
      </c>
      <c r="I488" s="67">
        <v>0</v>
      </c>
      <c r="J488" s="67">
        <v>0</v>
      </c>
      <c r="K488" s="67">
        <v>0</v>
      </c>
      <c r="L488" s="67">
        <v>1</v>
      </c>
      <c r="M488" s="67" t="s">
        <v>1342</v>
      </c>
      <c r="N488" s="67" t="s">
        <v>1343</v>
      </c>
      <c r="O488" s="74"/>
      <c r="P488" s="77">
        <v>44011</v>
      </c>
      <c r="R488" s="74">
        <v>20.399999999999999</v>
      </c>
      <c r="S488" s="67">
        <v>1.85</v>
      </c>
      <c r="T488" s="67">
        <v>1.1599999999999999</v>
      </c>
      <c r="X488" s="72"/>
      <c r="Y488" s="72"/>
      <c r="AA488" s="67">
        <v>1</v>
      </c>
      <c r="AD488" s="67">
        <f t="shared" si="41"/>
        <v>20.399999999999999</v>
      </c>
      <c r="AE488" s="76">
        <v>3.3333333000000001</v>
      </c>
      <c r="AF488" s="74">
        <f t="shared" ref="AF488:AF519" si="46">IF(AD488&lt;25, 100, IF(AD488&lt;75, 200, IF(AD488&gt;150, 1000, 500)))</f>
        <v>100</v>
      </c>
      <c r="AG488" s="76">
        <f t="shared" si="42"/>
        <v>333.33332999999999</v>
      </c>
      <c r="AH488" s="70">
        <f t="shared" si="43"/>
        <v>16.339869117647059</v>
      </c>
      <c r="AI488" s="70">
        <f t="shared" si="44"/>
        <v>83.660130882352945</v>
      </c>
      <c r="AJ488" s="67">
        <v>5</v>
      </c>
      <c r="AK488" s="74">
        <v>5</v>
      </c>
      <c r="AL488" s="73">
        <v>44043</v>
      </c>
      <c r="AN488" s="20" t="s">
        <v>5</v>
      </c>
      <c r="AO488" s="20" t="s">
        <v>5</v>
      </c>
    </row>
    <row r="489" spans="1:41" x14ac:dyDescent="0.2">
      <c r="A489" s="67" t="s">
        <v>1263</v>
      </c>
      <c r="B489" s="67">
        <v>281128514</v>
      </c>
      <c r="C489" s="67">
        <v>2019</v>
      </c>
      <c r="E489" s="67" t="s">
        <v>23</v>
      </c>
      <c r="F489" s="67" t="s">
        <v>1079</v>
      </c>
      <c r="I489" s="67">
        <v>0</v>
      </c>
      <c r="J489" s="67">
        <v>0</v>
      </c>
      <c r="K489" s="67">
        <v>0</v>
      </c>
      <c r="L489" s="67">
        <v>1</v>
      </c>
      <c r="M489" s="67" t="s">
        <v>1342</v>
      </c>
      <c r="N489" s="67" t="s">
        <v>1343</v>
      </c>
      <c r="O489" s="74"/>
      <c r="P489" s="77">
        <v>44011</v>
      </c>
      <c r="R489" s="74">
        <v>36</v>
      </c>
      <c r="S489" s="67">
        <v>1.67</v>
      </c>
      <c r="T489" s="67">
        <v>1.45</v>
      </c>
      <c r="X489" s="72"/>
      <c r="Y489" s="72"/>
      <c r="AA489" s="67">
        <v>1</v>
      </c>
      <c r="AD489" s="67">
        <f t="shared" si="41"/>
        <v>36</v>
      </c>
      <c r="AE489" s="76">
        <v>3.3333333000000001</v>
      </c>
      <c r="AF489" s="74">
        <f t="shared" si="46"/>
        <v>200</v>
      </c>
      <c r="AG489" s="76">
        <f t="shared" si="42"/>
        <v>666.66665999999998</v>
      </c>
      <c r="AH489" s="70">
        <f t="shared" si="43"/>
        <v>18.518518333333333</v>
      </c>
      <c r="AI489" s="70">
        <f t="shared" si="44"/>
        <v>181.48148166666667</v>
      </c>
      <c r="AJ489" s="67">
        <v>5</v>
      </c>
      <c r="AK489" s="74">
        <v>6</v>
      </c>
      <c r="AL489" s="73">
        <v>44043</v>
      </c>
      <c r="AN489" s="20">
        <v>0.25968438653076598</v>
      </c>
      <c r="AO489" s="20">
        <v>1.1340794156177501</v>
      </c>
    </row>
    <row r="490" spans="1:41" x14ac:dyDescent="0.2">
      <c r="A490" s="67" t="s">
        <v>1264</v>
      </c>
      <c r="B490" s="67">
        <v>281128515</v>
      </c>
      <c r="C490" s="67">
        <v>2019</v>
      </c>
      <c r="E490" s="67" t="s">
        <v>23</v>
      </c>
      <c r="F490" s="67" t="s">
        <v>1080</v>
      </c>
      <c r="I490" s="67">
        <v>0</v>
      </c>
      <c r="J490" s="67">
        <v>0</v>
      </c>
      <c r="K490" s="67">
        <v>0</v>
      </c>
      <c r="L490" s="67">
        <v>1</v>
      </c>
      <c r="M490" s="67" t="s">
        <v>1342</v>
      </c>
      <c r="N490" s="67" t="s">
        <v>1343</v>
      </c>
      <c r="O490" s="74"/>
      <c r="P490" s="77">
        <v>44011</v>
      </c>
      <c r="R490" s="74">
        <v>57.9</v>
      </c>
      <c r="S490" s="67">
        <v>1.91</v>
      </c>
      <c r="T490" s="67">
        <v>2.04</v>
      </c>
      <c r="X490" s="72"/>
      <c r="Y490" s="72"/>
      <c r="AA490" s="67">
        <v>1</v>
      </c>
      <c r="AD490" s="67">
        <f t="shared" si="41"/>
        <v>57.9</v>
      </c>
      <c r="AE490" s="76">
        <v>3.3333333000000001</v>
      </c>
      <c r="AF490" s="74">
        <f t="shared" si="46"/>
        <v>200</v>
      </c>
      <c r="AG490" s="76">
        <f t="shared" si="42"/>
        <v>666.66665999999998</v>
      </c>
      <c r="AH490" s="70">
        <f t="shared" si="43"/>
        <v>11.514104663212436</v>
      </c>
      <c r="AI490" s="70">
        <f t="shared" si="44"/>
        <v>188.48589533678756</v>
      </c>
      <c r="AJ490" s="67">
        <v>5</v>
      </c>
      <c r="AK490" s="74">
        <v>7</v>
      </c>
      <c r="AL490" s="73">
        <v>44043</v>
      </c>
      <c r="AN490" s="20">
        <v>0.37285624999898798</v>
      </c>
      <c r="AO490" s="20">
        <v>1.1269796624664301</v>
      </c>
    </row>
    <row r="491" spans="1:41" x14ac:dyDescent="0.2">
      <c r="A491" s="67" t="s">
        <v>1265</v>
      </c>
      <c r="B491" s="67">
        <v>281128751</v>
      </c>
      <c r="C491" s="67">
        <v>2019</v>
      </c>
      <c r="E491" s="67" t="s">
        <v>23</v>
      </c>
      <c r="F491" s="67" t="s">
        <v>1081</v>
      </c>
      <c r="I491" s="67">
        <v>0</v>
      </c>
      <c r="J491" s="67">
        <v>0</v>
      </c>
      <c r="K491" s="67">
        <v>0</v>
      </c>
      <c r="L491" s="67">
        <v>1</v>
      </c>
      <c r="M491" s="67" t="s">
        <v>1343</v>
      </c>
      <c r="N491" s="67" t="s">
        <v>1343</v>
      </c>
      <c r="O491" s="74"/>
      <c r="P491" s="77">
        <v>44011</v>
      </c>
      <c r="R491" s="74">
        <v>20.9</v>
      </c>
      <c r="S491" s="67">
        <v>1.75</v>
      </c>
      <c r="T491" s="67">
        <v>1.17</v>
      </c>
      <c r="X491" s="72"/>
      <c r="Y491" s="72"/>
      <c r="AA491" s="67">
        <v>1</v>
      </c>
      <c r="AD491" s="67">
        <f t="shared" si="41"/>
        <v>20.9</v>
      </c>
      <c r="AE491" s="76">
        <v>3.3333333000000001</v>
      </c>
      <c r="AF491" s="74">
        <f t="shared" si="46"/>
        <v>100</v>
      </c>
      <c r="AG491" s="76">
        <f t="shared" si="42"/>
        <v>333.33332999999999</v>
      </c>
      <c r="AH491" s="70">
        <f t="shared" si="43"/>
        <v>15.948963157894738</v>
      </c>
      <c r="AI491" s="70">
        <f t="shared" si="44"/>
        <v>84.051036842105262</v>
      </c>
      <c r="AJ491" s="67">
        <v>5</v>
      </c>
      <c r="AK491" s="74">
        <v>8</v>
      </c>
      <c r="AL491" s="73">
        <v>44043</v>
      </c>
      <c r="AN491" s="20">
        <v>0.243754412463174</v>
      </c>
      <c r="AO491" s="20">
        <v>1.2136256712270801</v>
      </c>
    </row>
    <row r="492" spans="1:41" x14ac:dyDescent="0.2">
      <c r="A492" s="67" t="s">
        <v>1266</v>
      </c>
      <c r="B492" s="67">
        <v>281128752</v>
      </c>
      <c r="C492" s="67">
        <v>2019</v>
      </c>
      <c r="E492" s="67" t="s">
        <v>23</v>
      </c>
      <c r="F492" s="67" t="s">
        <v>1082</v>
      </c>
      <c r="I492" s="67">
        <v>0</v>
      </c>
      <c r="J492" s="67">
        <v>0</v>
      </c>
      <c r="K492" s="67">
        <v>0</v>
      </c>
      <c r="L492" s="67">
        <v>1</v>
      </c>
      <c r="M492" s="67" t="s">
        <v>1342</v>
      </c>
      <c r="N492" s="67" t="s">
        <v>1343</v>
      </c>
      <c r="O492" s="74"/>
      <c r="P492" s="77">
        <v>44011</v>
      </c>
      <c r="R492" s="74">
        <v>23.5</v>
      </c>
      <c r="S492" s="67">
        <v>1.85</v>
      </c>
      <c r="T492" s="67">
        <v>1.38</v>
      </c>
      <c r="X492" s="72"/>
      <c r="Y492" s="72"/>
      <c r="AA492" s="67">
        <v>1</v>
      </c>
      <c r="AD492" s="67">
        <f t="shared" si="41"/>
        <v>23.5</v>
      </c>
      <c r="AE492" s="76">
        <v>3.3333333000000001</v>
      </c>
      <c r="AF492" s="74">
        <f t="shared" si="46"/>
        <v>100</v>
      </c>
      <c r="AG492" s="76">
        <f t="shared" si="42"/>
        <v>333.33332999999999</v>
      </c>
      <c r="AH492" s="70">
        <f t="shared" si="43"/>
        <v>14.184397021276595</v>
      </c>
      <c r="AI492" s="70">
        <f t="shared" si="44"/>
        <v>85.815602978723405</v>
      </c>
      <c r="AJ492" s="67">
        <v>5</v>
      </c>
      <c r="AK492" s="74">
        <v>9</v>
      </c>
      <c r="AL492" s="73">
        <v>44043</v>
      </c>
      <c r="AN492" s="20">
        <v>0.162140535715944</v>
      </c>
      <c r="AO492" s="20">
        <v>1.26119237758309</v>
      </c>
    </row>
    <row r="493" spans="1:41" x14ac:dyDescent="0.2">
      <c r="A493" s="67" t="s">
        <v>1267</v>
      </c>
      <c r="B493" s="67">
        <v>281128753</v>
      </c>
      <c r="C493" s="67">
        <v>2019</v>
      </c>
      <c r="E493" s="67" t="s">
        <v>23</v>
      </c>
      <c r="F493" s="67" t="s">
        <v>1083</v>
      </c>
      <c r="I493" s="67">
        <v>0</v>
      </c>
      <c r="J493" s="67">
        <v>0</v>
      </c>
      <c r="K493" s="67">
        <v>0</v>
      </c>
      <c r="L493" s="67">
        <v>1</v>
      </c>
      <c r="M493" s="67" t="s">
        <v>1343</v>
      </c>
      <c r="N493" s="67" t="s">
        <v>1343</v>
      </c>
      <c r="O493" s="74"/>
      <c r="P493" s="77">
        <v>44011</v>
      </c>
      <c r="R493" s="74">
        <v>33.299999999999997</v>
      </c>
      <c r="S493" s="67">
        <v>1.77</v>
      </c>
      <c r="T493" s="67">
        <v>1.63</v>
      </c>
      <c r="X493" s="72"/>
      <c r="Y493" s="72"/>
      <c r="AA493" s="67">
        <v>1</v>
      </c>
      <c r="AD493" s="67">
        <f t="shared" si="41"/>
        <v>33.299999999999997</v>
      </c>
      <c r="AE493" s="76">
        <v>3.3333333000000001</v>
      </c>
      <c r="AF493" s="74">
        <f t="shared" si="46"/>
        <v>200</v>
      </c>
      <c r="AG493" s="76">
        <f t="shared" si="42"/>
        <v>666.66665999999998</v>
      </c>
      <c r="AH493" s="70">
        <f t="shared" si="43"/>
        <v>20.020019819819822</v>
      </c>
      <c r="AI493" s="70">
        <f t="shared" si="44"/>
        <v>179.97998018018018</v>
      </c>
      <c r="AJ493" s="67">
        <v>5</v>
      </c>
      <c r="AK493" s="74">
        <v>10</v>
      </c>
      <c r="AL493" s="73">
        <v>44043</v>
      </c>
      <c r="AN493" s="20">
        <v>0.23588926171476199</v>
      </c>
      <c r="AO493" s="20">
        <v>1.1534422981672401</v>
      </c>
    </row>
    <row r="494" spans="1:41" x14ac:dyDescent="0.2">
      <c r="A494" s="67" t="s">
        <v>1268</v>
      </c>
      <c r="B494" s="67">
        <v>281128754</v>
      </c>
      <c r="C494" s="67">
        <v>2019</v>
      </c>
      <c r="E494" s="67" t="s">
        <v>23</v>
      </c>
      <c r="F494" s="67" t="s">
        <v>1084</v>
      </c>
      <c r="I494" s="67">
        <v>0</v>
      </c>
      <c r="J494" s="67">
        <v>0</v>
      </c>
      <c r="K494" s="67">
        <v>0</v>
      </c>
      <c r="L494" s="67">
        <v>1</v>
      </c>
      <c r="M494" s="67" t="s">
        <v>1342</v>
      </c>
      <c r="N494" s="67" t="s">
        <v>1343</v>
      </c>
      <c r="O494" s="74"/>
      <c r="P494" s="77">
        <v>44011</v>
      </c>
      <c r="R494" s="74">
        <v>25.1</v>
      </c>
      <c r="S494" s="67">
        <v>1.78</v>
      </c>
      <c r="T494" s="67">
        <v>1.39</v>
      </c>
      <c r="X494" s="72"/>
      <c r="Y494" s="72"/>
      <c r="AA494" s="67">
        <v>1</v>
      </c>
      <c r="AD494" s="67">
        <f t="shared" si="41"/>
        <v>25.1</v>
      </c>
      <c r="AE494" s="76">
        <v>3.3333333000000001</v>
      </c>
      <c r="AF494" s="74">
        <f t="shared" si="46"/>
        <v>200</v>
      </c>
      <c r="AG494" s="76">
        <f t="shared" si="42"/>
        <v>666.66665999999998</v>
      </c>
      <c r="AH494" s="70">
        <f t="shared" si="43"/>
        <v>26.560424701195217</v>
      </c>
      <c r="AI494" s="70">
        <f t="shared" si="44"/>
        <v>173.43957529880478</v>
      </c>
      <c r="AJ494" s="67">
        <v>5</v>
      </c>
      <c r="AK494" s="74">
        <v>11</v>
      </c>
      <c r="AL494" s="73">
        <v>44043</v>
      </c>
      <c r="AN494" s="20">
        <v>0.22421407639377999</v>
      </c>
      <c r="AO494" s="20">
        <v>1.1925503641442801</v>
      </c>
    </row>
    <row r="495" spans="1:41" x14ac:dyDescent="0.2">
      <c r="A495" s="67" t="s">
        <v>1269</v>
      </c>
      <c r="B495" s="67">
        <v>281128755</v>
      </c>
      <c r="C495" s="67">
        <v>2019</v>
      </c>
      <c r="E495" s="67" t="s">
        <v>23</v>
      </c>
      <c r="F495" s="67" t="s">
        <v>1085</v>
      </c>
      <c r="I495" s="67">
        <v>0</v>
      </c>
      <c r="J495" s="67">
        <v>0</v>
      </c>
      <c r="K495" s="67">
        <v>0</v>
      </c>
      <c r="L495" s="67">
        <v>1</v>
      </c>
      <c r="M495" s="67" t="s">
        <v>1342</v>
      </c>
      <c r="N495" s="67" t="s">
        <v>1343</v>
      </c>
      <c r="O495" s="74"/>
      <c r="P495" s="77">
        <v>44011</v>
      </c>
      <c r="R495" s="74">
        <v>19.7</v>
      </c>
      <c r="S495" s="67">
        <v>1.6</v>
      </c>
      <c r="T495" s="67">
        <v>1.4</v>
      </c>
      <c r="X495" s="72"/>
      <c r="Y495" s="72"/>
      <c r="AA495" s="67">
        <v>1</v>
      </c>
      <c r="AD495" s="67">
        <f t="shared" si="41"/>
        <v>19.7</v>
      </c>
      <c r="AE495" s="76">
        <v>3.3333333000000001</v>
      </c>
      <c r="AF495" s="74">
        <f t="shared" si="46"/>
        <v>100</v>
      </c>
      <c r="AG495" s="76">
        <f t="shared" si="42"/>
        <v>333.33332999999999</v>
      </c>
      <c r="AH495" s="70">
        <f t="shared" si="43"/>
        <v>16.920473604060913</v>
      </c>
      <c r="AI495" s="70">
        <f t="shared" si="44"/>
        <v>83.079526395939084</v>
      </c>
      <c r="AJ495" s="67">
        <v>5</v>
      </c>
      <c r="AK495" s="74">
        <v>12</v>
      </c>
      <c r="AL495" s="73">
        <v>44043</v>
      </c>
      <c r="AN495" s="20">
        <v>0.39212230669036202</v>
      </c>
      <c r="AO495" s="20">
        <v>1.1894701620927699</v>
      </c>
    </row>
    <row r="496" spans="1:41" x14ac:dyDescent="0.2">
      <c r="A496" s="67" t="s">
        <v>1270</v>
      </c>
      <c r="B496" s="67">
        <v>281128756</v>
      </c>
      <c r="C496" s="67">
        <v>2019</v>
      </c>
      <c r="E496" s="67" t="s">
        <v>23</v>
      </c>
      <c r="F496" s="67" t="s">
        <v>1086</v>
      </c>
      <c r="I496" s="67">
        <v>0</v>
      </c>
      <c r="J496" s="67">
        <v>0</v>
      </c>
      <c r="K496" s="67">
        <v>0</v>
      </c>
      <c r="L496" s="67">
        <v>1</v>
      </c>
      <c r="M496" s="67" t="s">
        <v>1342</v>
      </c>
      <c r="N496" s="67" t="s">
        <v>1343</v>
      </c>
      <c r="O496" s="74" t="s">
        <v>1399</v>
      </c>
      <c r="P496" s="77">
        <v>44011</v>
      </c>
      <c r="R496" s="74">
        <v>26.2</v>
      </c>
      <c r="S496" s="67">
        <v>1.79</v>
      </c>
      <c r="T496" s="67">
        <v>1.72</v>
      </c>
      <c r="U496" s="67" t="s">
        <v>1399</v>
      </c>
      <c r="X496" s="72"/>
      <c r="Y496" s="72"/>
      <c r="AA496" s="67">
        <v>1</v>
      </c>
      <c r="AD496" s="67">
        <f t="shared" si="41"/>
        <v>26.2</v>
      </c>
      <c r="AE496" s="76">
        <v>3.3333333000000001</v>
      </c>
      <c r="AF496" s="74">
        <f t="shared" si="46"/>
        <v>200</v>
      </c>
      <c r="AG496" s="76">
        <f t="shared" si="42"/>
        <v>666.66665999999998</v>
      </c>
      <c r="AH496" s="70">
        <f t="shared" si="43"/>
        <v>25.445292366412215</v>
      </c>
      <c r="AI496" s="70">
        <f t="shared" si="44"/>
        <v>174.55470763358778</v>
      </c>
      <c r="AJ496" s="67">
        <v>5</v>
      </c>
      <c r="AK496" s="74">
        <v>13</v>
      </c>
      <c r="AL496" s="73">
        <v>44043</v>
      </c>
      <c r="AN496" s="20">
        <v>0.29542930993276401</v>
      </c>
      <c r="AO496" s="20">
        <v>1.1067042682963</v>
      </c>
    </row>
    <row r="497" spans="1:41" x14ac:dyDescent="0.2">
      <c r="A497" s="67" t="s">
        <v>1271</v>
      </c>
      <c r="B497" s="67">
        <v>281128757</v>
      </c>
      <c r="C497" s="67">
        <v>2019</v>
      </c>
      <c r="E497" s="67" t="s">
        <v>23</v>
      </c>
      <c r="F497" s="67" t="s">
        <v>1087</v>
      </c>
      <c r="I497" s="67">
        <v>0</v>
      </c>
      <c r="J497" s="67">
        <v>0</v>
      </c>
      <c r="K497" s="67">
        <v>0</v>
      </c>
      <c r="L497" s="67">
        <v>1</v>
      </c>
      <c r="M497" s="67" t="s">
        <v>1342</v>
      </c>
      <c r="N497" s="67" t="s">
        <v>1343</v>
      </c>
      <c r="O497" s="74"/>
      <c r="P497" s="77">
        <v>44011</v>
      </c>
      <c r="R497" s="74">
        <v>33.9</v>
      </c>
      <c r="S497" s="67">
        <v>1.77</v>
      </c>
      <c r="T497" s="67">
        <v>1.96</v>
      </c>
      <c r="X497" s="72"/>
      <c r="Y497" s="72"/>
      <c r="AA497" s="67">
        <v>1</v>
      </c>
      <c r="AD497" s="67">
        <f t="shared" si="41"/>
        <v>33.9</v>
      </c>
      <c r="AE497" s="76">
        <v>3.3333333000000001</v>
      </c>
      <c r="AF497" s="74">
        <f t="shared" si="46"/>
        <v>200</v>
      </c>
      <c r="AG497" s="76">
        <f t="shared" si="42"/>
        <v>666.66665999999998</v>
      </c>
      <c r="AH497" s="70">
        <f t="shared" si="43"/>
        <v>19.66568318584071</v>
      </c>
      <c r="AI497" s="70">
        <f t="shared" si="44"/>
        <v>180.33431681415928</v>
      </c>
      <c r="AJ497" s="67">
        <v>5</v>
      </c>
      <c r="AK497" s="74">
        <v>14</v>
      </c>
      <c r="AL497" s="73">
        <v>44043</v>
      </c>
      <c r="AN497" s="20">
        <v>0.30905199005005102</v>
      </c>
      <c r="AO497" s="20">
        <v>1.11516206827458</v>
      </c>
    </row>
    <row r="498" spans="1:41" x14ac:dyDescent="0.2">
      <c r="A498" s="67" t="s">
        <v>1272</v>
      </c>
      <c r="B498" s="67">
        <v>281128758</v>
      </c>
      <c r="C498" s="67">
        <v>2019</v>
      </c>
      <c r="E498" s="67" t="s">
        <v>23</v>
      </c>
      <c r="F498" s="67" t="s">
        <v>1088</v>
      </c>
      <c r="I498" s="67">
        <v>0</v>
      </c>
      <c r="J498" s="67">
        <v>0</v>
      </c>
      <c r="K498" s="67">
        <v>0</v>
      </c>
      <c r="L498" s="67">
        <v>1</v>
      </c>
      <c r="M498" s="67" t="s">
        <v>1343</v>
      </c>
      <c r="N498" s="67" t="s">
        <v>1343</v>
      </c>
      <c r="O498" s="74"/>
      <c r="P498" s="77">
        <v>44011</v>
      </c>
      <c r="R498" s="74">
        <v>42.3</v>
      </c>
      <c r="S498" s="67">
        <v>1.86</v>
      </c>
      <c r="T498" s="67">
        <v>1.81</v>
      </c>
      <c r="X498" s="72"/>
      <c r="Y498" s="72"/>
      <c r="AA498" s="67">
        <v>1</v>
      </c>
      <c r="AD498" s="67">
        <f t="shared" si="41"/>
        <v>42.3</v>
      </c>
      <c r="AE498" s="76">
        <v>3.3333333000000001</v>
      </c>
      <c r="AF498" s="74">
        <f t="shared" si="46"/>
        <v>200</v>
      </c>
      <c r="AG498" s="76">
        <f t="shared" si="42"/>
        <v>666.66665999999998</v>
      </c>
      <c r="AH498" s="70">
        <f t="shared" si="43"/>
        <v>15.760441134751774</v>
      </c>
      <c r="AI498" s="70">
        <f t="shared" si="44"/>
        <v>184.23955886524823</v>
      </c>
      <c r="AJ498" s="67">
        <v>5</v>
      </c>
      <c r="AK498" s="74">
        <v>15</v>
      </c>
      <c r="AL498" s="73">
        <v>44043</v>
      </c>
      <c r="AN498" s="20">
        <v>0.30554431427932499</v>
      </c>
      <c r="AO498" s="20">
        <v>1.20605701109663</v>
      </c>
    </row>
    <row r="499" spans="1:41" x14ac:dyDescent="0.2">
      <c r="A499" s="67" t="s">
        <v>1273</v>
      </c>
      <c r="B499" s="67">
        <v>281128765</v>
      </c>
      <c r="C499" s="67">
        <v>2019</v>
      </c>
      <c r="E499" s="67" t="s">
        <v>23</v>
      </c>
      <c r="F499" s="67" t="s">
        <v>1089</v>
      </c>
      <c r="I499" s="67">
        <v>0</v>
      </c>
      <c r="J499" s="67">
        <v>0</v>
      </c>
      <c r="K499" s="67">
        <v>0</v>
      </c>
      <c r="L499" s="67">
        <v>1</v>
      </c>
      <c r="M499" s="67" t="s">
        <v>1342</v>
      </c>
      <c r="N499" s="67" t="s">
        <v>1343</v>
      </c>
      <c r="O499" s="74"/>
      <c r="P499" s="77">
        <v>44011</v>
      </c>
      <c r="R499" s="74">
        <v>41</v>
      </c>
      <c r="S499" s="67">
        <v>1.74</v>
      </c>
      <c r="T499" s="67">
        <v>1.61</v>
      </c>
      <c r="X499" s="72"/>
      <c r="Y499" s="72"/>
      <c r="AA499" s="67">
        <v>1</v>
      </c>
      <c r="AD499" s="67">
        <f t="shared" si="41"/>
        <v>41</v>
      </c>
      <c r="AE499" s="76">
        <v>3.3333333000000001</v>
      </c>
      <c r="AF499" s="74">
        <f t="shared" si="46"/>
        <v>200</v>
      </c>
      <c r="AG499" s="76">
        <f t="shared" si="42"/>
        <v>666.66665999999998</v>
      </c>
      <c r="AH499" s="70">
        <f t="shared" si="43"/>
        <v>16.260162439024391</v>
      </c>
      <c r="AI499" s="70">
        <f t="shared" si="44"/>
        <v>183.73983756097562</v>
      </c>
      <c r="AJ499" s="67">
        <v>5</v>
      </c>
      <c r="AK499" s="74">
        <v>16</v>
      </c>
      <c r="AL499" s="73">
        <v>44043</v>
      </c>
      <c r="AN499" s="20">
        <v>0.38079513707177198</v>
      </c>
      <c r="AO499" s="20">
        <v>1.1048384019311499</v>
      </c>
    </row>
    <row r="500" spans="1:41" x14ac:dyDescent="0.2">
      <c r="A500" s="67" t="s">
        <v>1274</v>
      </c>
      <c r="B500" s="67">
        <v>281128766</v>
      </c>
      <c r="C500" s="67">
        <v>2019</v>
      </c>
      <c r="E500" s="67" t="s">
        <v>23</v>
      </c>
      <c r="F500" s="67" t="s">
        <v>1090</v>
      </c>
      <c r="I500" s="67">
        <v>0</v>
      </c>
      <c r="J500" s="67">
        <v>0</v>
      </c>
      <c r="K500" s="67">
        <v>0</v>
      </c>
      <c r="L500" s="67">
        <v>1</v>
      </c>
      <c r="M500" s="67" t="s">
        <v>1342</v>
      </c>
      <c r="N500" s="67" t="s">
        <v>1343</v>
      </c>
      <c r="O500" s="74"/>
      <c r="P500" s="77">
        <v>44011</v>
      </c>
      <c r="R500" s="74">
        <v>55.9</v>
      </c>
      <c r="S500" s="67">
        <v>1.89</v>
      </c>
      <c r="T500" s="67">
        <v>1.69</v>
      </c>
      <c r="X500" s="72"/>
      <c r="Y500" s="72"/>
      <c r="AA500" s="67">
        <v>1</v>
      </c>
      <c r="AD500" s="67">
        <f t="shared" si="41"/>
        <v>55.9</v>
      </c>
      <c r="AE500" s="76">
        <v>3.3333333000000001</v>
      </c>
      <c r="AF500" s="74">
        <f t="shared" si="46"/>
        <v>200</v>
      </c>
      <c r="AG500" s="76">
        <f t="shared" si="42"/>
        <v>666.66665999999998</v>
      </c>
      <c r="AH500" s="70">
        <f t="shared" si="43"/>
        <v>11.92605831842576</v>
      </c>
      <c r="AI500" s="70">
        <f t="shared" si="44"/>
        <v>188.07394168157424</v>
      </c>
      <c r="AJ500" s="67">
        <v>5</v>
      </c>
      <c r="AK500" s="74">
        <v>17</v>
      </c>
      <c r="AL500" s="73">
        <v>44043</v>
      </c>
      <c r="AN500" s="20">
        <v>0.19243869417103501</v>
      </c>
      <c r="AO500" s="20">
        <v>1.1777452004945099</v>
      </c>
    </row>
    <row r="501" spans="1:41" x14ac:dyDescent="0.2">
      <c r="A501" s="67" t="s">
        <v>1275</v>
      </c>
      <c r="B501" s="67">
        <v>281128767</v>
      </c>
      <c r="C501" s="67">
        <v>2019</v>
      </c>
      <c r="E501" s="67" t="s">
        <v>23</v>
      </c>
      <c r="F501" s="67" t="s">
        <v>1091</v>
      </c>
      <c r="I501" s="67">
        <v>0</v>
      </c>
      <c r="J501" s="67">
        <v>0</v>
      </c>
      <c r="K501" s="67">
        <v>0</v>
      </c>
      <c r="L501" s="67">
        <v>1</v>
      </c>
      <c r="M501" s="67" t="s">
        <v>1342</v>
      </c>
      <c r="N501" s="67" t="s">
        <v>1343</v>
      </c>
      <c r="O501" s="74"/>
      <c r="P501" s="77">
        <v>44011</v>
      </c>
      <c r="R501" s="74">
        <v>58.6</v>
      </c>
      <c r="S501" s="67">
        <v>1.84</v>
      </c>
      <c r="T501" s="67">
        <v>1.92</v>
      </c>
      <c r="X501" s="72"/>
      <c r="Y501" s="72"/>
      <c r="AA501" s="67">
        <v>1</v>
      </c>
      <c r="AD501" s="67">
        <f t="shared" si="41"/>
        <v>58.6</v>
      </c>
      <c r="AE501" s="76">
        <v>3.3333333000000001</v>
      </c>
      <c r="AF501" s="74">
        <f t="shared" si="46"/>
        <v>200</v>
      </c>
      <c r="AG501" s="76">
        <f t="shared" si="42"/>
        <v>666.66665999999998</v>
      </c>
      <c r="AH501" s="70">
        <f t="shared" si="43"/>
        <v>11.376564163822525</v>
      </c>
      <c r="AI501" s="70">
        <f t="shared" si="44"/>
        <v>188.62343583617746</v>
      </c>
      <c r="AJ501" s="67">
        <v>5</v>
      </c>
      <c r="AK501" s="74">
        <v>18</v>
      </c>
      <c r="AL501" s="73">
        <v>44043</v>
      </c>
      <c r="AN501" s="20">
        <v>0.41236204097304902</v>
      </c>
      <c r="AO501" s="20">
        <v>1.1167942527735499</v>
      </c>
    </row>
    <row r="502" spans="1:41" x14ac:dyDescent="0.2">
      <c r="A502" s="67" t="s">
        <v>1276</v>
      </c>
      <c r="B502" s="67">
        <v>281128760</v>
      </c>
      <c r="C502" s="67">
        <v>2019</v>
      </c>
      <c r="E502" s="67" t="s">
        <v>23</v>
      </c>
      <c r="F502" s="67" t="s">
        <v>1092</v>
      </c>
      <c r="I502" s="67">
        <v>0</v>
      </c>
      <c r="J502" s="67">
        <v>0</v>
      </c>
      <c r="K502" s="67">
        <v>0</v>
      </c>
      <c r="L502" s="67">
        <v>1</v>
      </c>
      <c r="M502" s="67" t="s">
        <v>1342</v>
      </c>
      <c r="N502" s="67" t="s">
        <v>1343</v>
      </c>
      <c r="O502" s="74"/>
      <c r="P502" s="77">
        <v>44011</v>
      </c>
      <c r="R502" s="74">
        <v>99.6</v>
      </c>
      <c r="S502" s="67">
        <v>1.88</v>
      </c>
      <c r="T502" s="67">
        <v>2.09</v>
      </c>
      <c r="X502" s="72"/>
      <c r="Y502" s="72"/>
      <c r="AA502" s="67">
        <v>1</v>
      </c>
      <c r="AD502" s="67">
        <f t="shared" si="41"/>
        <v>99.6</v>
      </c>
      <c r="AE502" s="76">
        <v>3.3333333000000001</v>
      </c>
      <c r="AF502" s="74">
        <f t="shared" si="46"/>
        <v>500</v>
      </c>
      <c r="AG502" s="76">
        <f t="shared" si="42"/>
        <v>1666.6666500000001</v>
      </c>
      <c r="AH502" s="70">
        <f t="shared" si="43"/>
        <v>16.733600903614459</v>
      </c>
      <c r="AI502" s="70">
        <f t="shared" si="44"/>
        <v>483.26639909638556</v>
      </c>
      <c r="AJ502" s="67">
        <v>5</v>
      </c>
      <c r="AK502" s="74">
        <v>19</v>
      </c>
      <c r="AL502" s="73">
        <v>44043</v>
      </c>
      <c r="AN502">
        <v>0.174568717734747</v>
      </c>
      <c r="AO502">
        <v>1.14605356387257</v>
      </c>
    </row>
    <row r="503" spans="1:41" x14ac:dyDescent="0.2">
      <c r="A503" s="67" t="s">
        <v>1277</v>
      </c>
      <c r="B503" s="67">
        <v>281128761</v>
      </c>
      <c r="C503" s="67">
        <v>2019</v>
      </c>
      <c r="E503" s="67" t="s">
        <v>23</v>
      </c>
      <c r="F503" s="67" t="s">
        <v>1093</v>
      </c>
      <c r="I503" s="67">
        <v>0</v>
      </c>
      <c r="J503" s="67">
        <v>0</v>
      </c>
      <c r="K503" s="67">
        <v>0</v>
      </c>
      <c r="L503" s="67">
        <v>1</v>
      </c>
      <c r="M503" s="67" t="s">
        <v>1342</v>
      </c>
      <c r="N503" s="67" t="s">
        <v>1343</v>
      </c>
      <c r="O503" s="74"/>
      <c r="P503" s="77">
        <v>44011</v>
      </c>
      <c r="R503" s="74">
        <v>193.1</v>
      </c>
      <c r="S503" s="67">
        <v>1.86</v>
      </c>
      <c r="T503" s="67">
        <v>1.1200000000000001</v>
      </c>
      <c r="X503" s="72"/>
      <c r="Y503" s="72"/>
      <c r="AA503" s="67">
        <v>1</v>
      </c>
      <c r="AD503" s="67">
        <f t="shared" si="41"/>
        <v>193.1</v>
      </c>
      <c r="AE503" s="76">
        <v>3.3333333000000001</v>
      </c>
      <c r="AF503" s="74">
        <f t="shared" si="46"/>
        <v>1000</v>
      </c>
      <c r="AG503" s="76">
        <f t="shared" si="42"/>
        <v>3333.3333000000002</v>
      </c>
      <c r="AH503" s="70">
        <f t="shared" si="43"/>
        <v>17.262212843086484</v>
      </c>
      <c r="AI503" s="70">
        <f t="shared" si="44"/>
        <v>982.73778715691356</v>
      </c>
      <c r="AJ503" s="67">
        <v>5</v>
      </c>
      <c r="AK503" s="74">
        <v>20</v>
      </c>
      <c r="AL503" s="73">
        <v>44043</v>
      </c>
      <c r="AN503">
        <v>0.34328132979502002</v>
      </c>
      <c r="AO503">
        <v>1.1078848872239999</v>
      </c>
    </row>
    <row r="504" spans="1:41" x14ac:dyDescent="0.2">
      <c r="A504" s="67" t="s">
        <v>1278</v>
      </c>
      <c r="B504" s="67">
        <v>281128762</v>
      </c>
      <c r="C504" s="67">
        <v>2019</v>
      </c>
      <c r="E504" s="67" t="s">
        <v>23</v>
      </c>
      <c r="F504" s="67" t="s">
        <v>1094</v>
      </c>
      <c r="I504" s="67">
        <v>0</v>
      </c>
      <c r="J504" s="67">
        <v>0</v>
      </c>
      <c r="K504" s="67">
        <v>0</v>
      </c>
      <c r="L504" s="67">
        <v>1</v>
      </c>
      <c r="M504" s="67" t="s">
        <v>1343</v>
      </c>
      <c r="N504" s="67" t="s">
        <v>1343</v>
      </c>
      <c r="O504" s="74"/>
      <c r="P504" s="77">
        <v>44011</v>
      </c>
      <c r="R504" s="74">
        <v>24.5</v>
      </c>
      <c r="S504" s="67">
        <v>1.7</v>
      </c>
      <c r="T504" s="67">
        <v>1.58</v>
      </c>
      <c r="X504" s="72"/>
      <c r="Y504" s="72"/>
      <c r="AA504" s="67">
        <v>1</v>
      </c>
      <c r="AD504" s="67">
        <f t="shared" si="41"/>
        <v>24.5</v>
      </c>
      <c r="AE504" s="76">
        <v>3.3333333000000001</v>
      </c>
      <c r="AF504" s="74">
        <f t="shared" si="46"/>
        <v>100</v>
      </c>
      <c r="AG504" s="76">
        <f t="shared" si="42"/>
        <v>333.33332999999999</v>
      </c>
      <c r="AH504" s="70">
        <f t="shared" si="43"/>
        <v>13.605442040816326</v>
      </c>
      <c r="AI504" s="70">
        <f t="shared" si="44"/>
        <v>86.394557959183672</v>
      </c>
      <c r="AJ504" s="67">
        <v>5</v>
      </c>
      <c r="AK504" s="74">
        <v>21</v>
      </c>
      <c r="AL504" s="73">
        <v>44043</v>
      </c>
      <c r="AN504" s="20">
        <v>0.22499749586388099</v>
      </c>
      <c r="AO504" s="20">
        <v>1.1637331001183</v>
      </c>
    </row>
    <row r="505" spans="1:41" x14ac:dyDescent="0.2">
      <c r="A505" s="67" t="s">
        <v>1279</v>
      </c>
      <c r="B505" s="67">
        <v>281128763</v>
      </c>
      <c r="C505" s="67">
        <v>2019</v>
      </c>
      <c r="E505" s="67" t="s">
        <v>23</v>
      </c>
      <c r="F505" s="67" t="s">
        <v>1095</v>
      </c>
      <c r="I505" s="67">
        <v>0</v>
      </c>
      <c r="J505" s="67">
        <v>0</v>
      </c>
      <c r="K505" s="67">
        <v>0</v>
      </c>
      <c r="L505" s="67">
        <v>1</v>
      </c>
      <c r="M505" s="67" t="s">
        <v>1343</v>
      </c>
      <c r="N505" s="67" t="s">
        <v>1343</v>
      </c>
      <c r="O505" s="74"/>
      <c r="P505" s="77">
        <v>44011</v>
      </c>
      <c r="R505" s="74">
        <v>63</v>
      </c>
      <c r="S505" s="67">
        <v>1.89</v>
      </c>
      <c r="T505" s="67">
        <v>2.02</v>
      </c>
      <c r="X505" s="72"/>
      <c r="Y505" s="72"/>
      <c r="AA505" s="67">
        <v>1</v>
      </c>
      <c r="AD505" s="67">
        <f t="shared" si="41"/>
        <v>63</v>
      </c>
      <c r="AE505" s="76">
        <v>3.3333333000000001</v>
      </c>
      <c r="AF505" s="74">
        <f t="shared" si="46"/>
        <v>200</v>
      </c>
      <c r="AG505" s="76">
        <f t="shared" si="42"/>
        <v>666.66665999999998</v>
      </c>
      <c r="AH505" s="70">
        <f t="shared" si="43"/>
        <v>10.582010476190476</v>
      </c>
      <c r="AI505" s="70">
        <f t="shared" si="44"/>
        <v>189.41798952380952</v>
      </c>
      <c r="AJ505" s="67">
        <v>5</v>
      </c>
      <c r="AK505" s="74">
        <v>22</v>
      </c>
      <c r="AL505" s="73">
        <v>44043</v>
      </c>
      <c r="AN505" s="20">
        <v>0.30144776958226899</v>
      </c>
      <c r="AO505" s="20">
        <v>1.1108779282300001</v>
      </c>
    </row>
    <row r="506" spans="1:41" x14ac:dyDescent="0.2">
      <c r="A506" s="67" t="s">
        <v>1280</v>
      </c>
      <c r="B506" s="67">
        <v>281128764</v>
      </c>
      <c r="C506" s="67">
        <v>2019</v>
      </c>
      <c r="E506" s="67" t="s">
        <v>23</v>
      </c>
      <c r="F506" s="67" t="s">
        <v>1096</v>
      </c>
      <c r="I506" s="67">
        <v>0</v>
      </c>
      <c r="J506" s="67">
        <v>0</v>
      </c>
      <c r="K506" s="67">
        <v>0</v>
      </c>
      <c r="L506" s="67">
        <v>1</v>
      </c>
      <c r="M506" s="67" t="s">
        <v>1343</v>
      </c>
      <c r="N506" s="67" t="s">
        <v>1343</v>
      </c>
      <c r="O506" s="74"/>
      <c r="P506" s="77">
        <v>44011</v>
      </c>
      <c r="R506" s="74">
        <v>74.3</v>
      </c>
      <c r="S506" s="67">
        <v>1.88</v>
      </c>
      <c r="T506" s="67">
        <v>1.81</v>
      </c>
      <c r="X506" s="72"/>
      <c r="Y506" s="72"/>
      <c r="AA506" s="67">
        <v>1</v>
      </c>
      <c r="AD506" s="67">
        <f t="shared" si="41"/>
        <v>74.3</v>
      </c>
      <c r="AE506" s="76">
        <v>3.3333333000000001</v>
      </c>
      <c r="AF506" s="74">
        <f t="shared" si="46"/>
        <v>200</v>
      </c>
      <c r="AG506" s="76">
        <f t="shared" si="42"/>
        <v>666.66665999999998</v>
      </c>
      <c r="AH506" s="70">
        <f t="shared" si="43"/>
        <v>8.9726333781965</v>
      </c>
      <c r="AI506" s="70">
        <f t="shared" si="44"/>
        <v>191.02736662180351</v>
      </c>
      <c r="AJ506" s="67">
        <v>5</v>
      </c>
      <c r="AK506" s="74">
        <v>23</v>
      </c>
      <c r="AL506" s="73">
        <v>44043</v>
      </c>
      <c r="AN506" s="20">
        <v>0.193740824289482</v>
      </c>
      <c r="AO506" s="20">
        <v>1.18714213972299</v>
      </c>
    </row>
    <row r="507" spans="1:41" x14ac:dyDescent="0.2">
      <c r="A507" s="67" t="s">
        <v>1281</v>
      </c>
      <c r="B507" s="67">
        <v>281128677</v>
      </c>
      <c r="C507" s="67">
        <v>2019</v>
      </c>
      <c r="E507" s="67" t="s">
        <v>23</v>
      </c>
      <c r="F507" s="67" t="s">
        <v>1097</v>
      </c>
      <c r="I507" s="67">
        <v>0</v>
      </c>
      <c r="J507" s="67">
        <v>0</v>
      </c>
      <c r="K507" s="67">
        <v>0</v>
      </c>
      <c r="L507" s="67">
        <v>1</v>
      </c>
      <c r="M507" s="67" t="s">
        <v>1342</v>
      </c>
      <c r="N507" s="67" t="s">
        <v>1343</v>
      </c>
      <c r="O507" s="74"/>
      <c r="P507" s="77">
        <v>44011</v>
      </c>
      <c r="R507" s="74">
        <v>71.2</v>
      </c>
      <c r="S507" s="67">
        <v>1.79</v>
      </c>
      <c r="T507" s="67">
        <v>1.93</v>
      </c>
      <c r="X507" s="72"/>
      <c r="Y507" s="72"/>
      <c r="AA507" s="67">
        <v>1</v>
      </c>
      <c r="AD507" s="67">
        <f t="shared" si="41"/>
        <v>71.2</v>
      </c>
      <c r="AE507" s="76">
        <v>3.3333333000000001</v>
      </c>
      <c r="AF507" s="74">
        <f t="shared" si="46"/>
        <v>200</v>
      </c>
      <c r="AG507" s="76">
        <f t="shared" si="42"/>
        <v>666.66665999999998</v>
      </c>
      <c r="AH507" s="70">
        <f t="shared" si="43"/>
        <v>9.3632957865168525</v>
      </c>
      <c r="AI507" s="70">
        <f t="shared" si="44"/>
        <v>190.63670421348314</v>
      </c>
      <c r="AJ507" s="67">
        <v>5</v>
      </c>
      <c r="AK507" s="74">
        <v>24</v>
      </c>
      <c r="AL507" s="73">
        <v>44043</v>
      </c>
      <c r="AN507" s="20">
        <v>0.32214521033573001</v>
      </c>
      <c r="AO507" s="20">
        <v>1.1172242191902599</v>
      </c>
    </row>
    <row r="508" spans="1:41" x14ac:dyDescent="0.2">
      <c r="A508" s="67" t="s">
        <v>1282</v>
      </c>
      <c r="B508" s="67">
        <v>281128678</v>
      </c>
      <c r="C508" s="67">
        <v>2019</v>
      </c>
      <c r="E508" s="67" t="s">
        <v>23</v>
      </c>
      <c r="F508" s="67" t="s">
        <v>1098</v>
      </c>
      <c r="I508" s="67">
        <v>0</v>
      </c>
      <c r="J508" s="67">
        <v>0</v>
      </c>
      <c r="K508" s="67">
        <v>0</v>
      </c>
      <c r="L508" s="67">
        <v>1</v>
      </c>
      <c r="M508" s="67" t="s">
        <v>1342</v>
      </c>
      <c r="N508" s="67" t="s">
        <v>1343</v>
      </c>
      <c r="O508" s="74" t="s">
        <v>1399</v>
      </c>
      <c r="P508" s="77">
        <v>44011</v>
      </c>
      <c r="R508" s="74">
        <v>53.8</v>
      </c>
      <c r="S508" s="67">
        <v>1.77</v>
      </c>
      <c r="T508" s="67">
        <v>1.71</v>
      </c>
      <c r="U508" s="67" t="s">
        <v>1399</v>
      </c>
      <c r="X508" s="72"/>
      <c r="Y508" s="72"/>
      <c r="AA508" s="67">
        <v>1</v>
      </c>
      <c r="AD508" s="67">
        <f t="shared" si="41"/>
        <v>53.8</v>
      </c>
      <c r="AE508" s="76">
        <v>3.3333333000000001</v>
      </c>
      <c r="AF508" s="74">
        <f t="shared" si="46"/>
        <v>200</v>
      </c>
      <c r="AG508" s="76">
        <f t="shared" si="42"/>
        <v>666.66665999999998</v>
      </c>
      <c r="AH508" s="70">
        <f t="shared" si="43"/>
        <v>12.391573605947956</v>
      </c>
      <c r="AI508" s="70">
        <f t="shared" si="44"/>
        <v>187.60842639405203</v>
      </c>
      <c r="AJ508" s="67">
        <v>5</v>
      </c>
      <c r="AK508" s="74">
        <v>25</v>
      </c>
      <c r="AL508" s="73">
        <v>44043</v>
      </c>
      <c r="AN508" s="20">
        <v>0.71365763641160496</v>
      </c>
      <c r="AO508" s="20">
        <v>1.09002737857016</v>
      </c>
    </row>
    <row r="509" spans="1:41" x14ac:dyDescent="0.2">
      <c r="A509" s="67" t="s">
        <v>1283</v>
      </c>
      <c r="B509" s="67">
        <v>281128679</v>
      </c>
      <c r="C509" s="67">
        <v>2019</v>
      </c>
      <c r="E509" s="67" t="s">
        <v>23</v>
      </c>
      <c r="F509" s="67" t="s">
        <v>1099</v>
      </c>
      <c r="I509" s="67">
        <v>0</v>
      </c>
      <c r="J509" s="67">
        <v>0</v>
      </c>
      <c r="K509" s="67">
        <v>0</v>
      </c>
      <c r="L509" s="67">
        <v>1</v>
      </c>
      <c r="M509" s="67" t="s">
        <v>1342</v>
      </c>
      <c r="N509" s="67" t="s">
        <v>1343</v>
      </c>
      <c r="O509" s="74"/>
      <c r="P509" s="77">
        <v>44011</v>
      </c>
      <c r="R509" s="74">
        <v>44.6</v>
      </c>
      <c r="S509" s="67">
        <v>1.84</v>
      </c>
      <c r="T509" s="67">
        <v>1.59</v>
      </c>
      <c r="X509" s="72"/>
      <c r="Y509" s="72"/>
      <c r="AA509" s="67">
        <v>1</v>
      </c>
      <c r="AD509" s="67">
        <f t="shared" si="41"/>
        <v>44.6</v>
      </c>
      <c r="AE509" s="76">
        <v>3.3333333000000001</v>
      </c>
      <c r="AF509" s="74">
        <f t="shared" si="46"/>
        <v>200</v>
      </c>
      <c r="AG509" s="76">
        <f t="shared" si="42"/>
        <v>666.66665999999998</v>
      </c>
      <c r="AH509" s="70">
        <f t="shared" si="43"/>
        <v>14.947682959641254</v>
      </c>
      <c r="AI509" s="70">
        <f t="shared" si="44"/>
        <v>185.05231704035876</v>
      </c>
      <c r="AJ509" s="67">
        <v>5</v>
      </c>
      <c r="AK509" s="74">
        <v>26</v>
      </c>
      <c r="AL509" s="73">
        <v>44043</v>
      </c>
      <c r="AN509" s="20">
        <v>0.27593362348627598</v>
      </c>
      <c r="AO509" s="20">
        <v>1.1135393403040801</v>
      </c>
    </row>
    <row r="510" spans="1:41" x14ac:dyDescent="0.2">
      <c r="A510" s="67" t="s">
        <v>1284</v>
      </c>
      <c r="B510" s="67">
        <v>281128680</v>
      </c>
      <c r="C510" s="67">
        <v>2019</v>
      </c>
      <c r="E510" s="67" t="s">
        <v>23</v>
      </c>
      <c r="F510" s="67" t="s">
        <v>1100</v>
      </c>
      <c r="I510" s="67">
        <v>0</v>
      </c>
      <c r="J510" s="67">
        <v>0</v>
      </c>
      <c r="K510" s="67">
        <v>0</v>
      </c>
      <c r="L510" s="67">
        <v>1</v>
      </c>
      <c r="M510" s="67" t="s">
        <v>1342</v>
      </c>
      <c r="N510" s="67" t="s">
        <v>1343</v>
      </c>
      <c r="O510" s="74"/>
      <c r="P510" s="77">
        <v>44011</v>
      </c>
      <c r="R510" s="74">
        <v>88.2</v>
      </c>
      <c r="S510" s="67">
        <v>1.55</v>
      </c>
      <c r="T510" s="67">
        <v>0.96</v>
      </c>
      <c r="W510" s="69">
        <v>44013</v>
      </c>
      <c r="X510" s="72">
        <v>8.6</v>
      </c>
      <c r="Y510" s="72">
        <v>1.51</v>
      </c>
      <c r="Z510" s="72">
        <v>0.99</v>
      </c>
      <c r="AA510" s="67">
        <v>1</v>
      </c>
      <c r="AB510" s="67" t="b">
        <f>R510&gt;X510</f>
        <v>1</v>
      </c>
      <c r="AC510" s="67" t="b">
        <f>T510&gt;Z510</f>
        <v>0</v>
      </c>
      <c r="AD510" s="67">
        <f t="shared" si="41"/>
        <v>88.2</v>
      </c>
      <c r="AE510" s="76">
        <v>3.3333333000000001</v>
      </c>
      <c r="AF510" s="74">
        <f t="shared" si="46"/>
        <v>500</v>
      </c>
      <c r="AG510" s="76">
        <f t="shared" si="42"/>
        <v>1666.6666500000001</v>
      </c>
      <c r="AH510" s="70">
        <f t="shared" si="43"/>
        <v>18.896447278911566</v>
      </c>
      <c r="AI510" s="70">
        <f t="shared" si="44"/>
        <v>481.10355272108842</v>
      </c>
      <c r="AJ510" s="67">
        <v>5</v>
      </c>
      <c r="AK510" s="74">
        <v>27</v>
      </c>
      <c r="AL510" s="73">
        <v>44043</v>
      </c>
      <c r="AN510" s="20">
        <v>0.43323782441439901</v>
      </c>
      <c r="AO510" s="20">
        <v>1.2332518747798</v>
      </c>
    </row>
    <row r="511" spans="1:41" x14ac:dyDescent="0.2">
      <c r="A511" s="67" t="s">
        <v>1285</v>
      </c>
      <c r="B511" s="67">
        <v>281128681</v>
      </c>
      <c r="C511" s="67">
        <v>2019</v>
      </c>
      <c r="E511" s="67" t="s">
        <v>23</v>
      </c>
      <c r="F511" s="67" t="s">
        <v>1101</v>
      </c>
      <c r="I511" s="67">
        <v>0</v>
      </c>
      <c r="J511" s="67">
        <v>0</v>
      </c>
      <c r="K511" s="67">
        <v>0</v>
      </c>
      <c r="L511" s="67">
        <v>1</v>
      </c>
      <c r="M511" s="67" t="s">
        <v>1342</v>
      </c>
      <c r="N511" s="67" t="s">
        <v>1343</v>
      </c>
      <c r="O511" s="74"/>
      <c r="P511" s="77">
        <v>44011</v>
      </c>
      <c r="R511" s="74">
        <v>59.7</v>
      </c>
      <c r="S511" s="67">
        <v>1.83</v>
      </c>
      <c r="T511" s="67">
        <v>2.0299999999999998</v>
      </c>
      <c r="X511" s="72"/>
      <c r="Y511" s="72"/>
      <c r="AA511" s="67">
        <v>1</v>
      </c>
      <c r="AD511" s="67">
        <f t="shared" si="41"/>
        <v>59.7</v>
      </c>
      <c r="AE511" s="76">
        <v>3.3333333000000001</v>
      </c>
      <c r="AF511" s="74">
        <f t="shared" si="46"/>
        <v>200</v>
      </c>
      <c r="AG511" s="76">
        <f t="shared" si="42"/>
        <v>666.66665999999998</v>
      </c>
      <c r="AH511" s="70">
        <f t="shared" si="43"/>
        <v>11.166945728643215</v>
      </c>
      <c r="AI511" s="70">
        <f t="shared" si="44"/>
        <v>188.83305427135679</v>
      </c>
      <c r="AJ511" s="67">
        <v>5</v>
      </c>
      <c r="AK511" s="74">
        <v>28</v>
      </c>
      <c r="AL511" s="73">
        <v>44043</v>
      </c>
      <c r="AN511" s="20">
        <v>0.312957800252677</v>
      </c>
      <c r="AO511" s="20">
        <v>1.10022332986238</v>
      </c>
    </row>
    <row r="512" spans="1:41" x14ac:dyDescent="0.2">
      <c r="A512" s="67" t="s">
        <v>1286</v>
      </c>
      <c r="B512" s="67">
        <v>281128682</v>
      </c>
      <c r="C512" s="67">
        <v>2019</v>
      </c>
      <c r="E512" s="67" t="s">
        <v>23</v>
      </c>
      <c r="F512" s="67" t="s">
        <v>1102</v>
      </c>
      <c r="I512" s="67">
        <v>0</v>
      </c>
      <c r="J512" s="67">
        <v>0</v>
      </c>
      <c r="K512" s="67">
        <v>0</v>
      </c>
      <c r="L512" s="67">
        <v>1</v>
      </c>
      <c r="M512" s="67" t="s">
        <v>1342</v>
      </c>
      <c r="N512" s="67" t="s">
        <v>1343</v>
      </c>
      <c r="O512" s="74"/>
      <c r="P512" s="77">
        <v>44011</v>
      </c>
      <c r="R512" s="74">
        <v>19.8</v>
      </c>
      <c r="S512" s="67">
        <v>1.59</v>
      </c>
      <c r="T512" s="67">
        <v>1.44</v>
      </c>
      <c r="X512" s="72"/>
      <c r="Y512" s="72"/>
      <c r="AA512" s="67">
        <v>1</v>
      </c>
      <c r="AD512" s="67">
        <f t="shared" si="41"/>
        <v>19.8</v>
      </c>
      <c r="AE512" s="76">
        <v>3.3333333000000001</v>
      </c>
      <c r="AF512" s="74">
        <f t="shared" si="46"/>
        <v>100</v>
      </c>
      <c r="AG512" s="76">
        <f t="shared" si="42"/>
        <v>333.33332999999999</v>
      </c>
      <c r="AH512" s="70">
        <f t="shared" si="43"/>
        <v>16.835016666666665</v>
      </c>
      <c r="AI512" s="70">
        <f t="shared" si="44"/>
        <v>83.164983333333339</v>
      </c>
      <c r="AJ512" s="67">
        <v>5</v>
      </c>
      <c r="AK512" s="74">
        <v>29</v>
      </c>
      <c r="AL512" s="73">
        <v>44043</v>
      </c>
      <c r="AN512" s="20">
        <v>0.33276639895572202</v>
      </c>
      <c r="AO512" s="20">
        <v>1.1577431253097701</v>
      </c>
    </row>
    <row r="513" spans="1:41" x14ac:dyDescent="0.2">
      <c r="A513" s="67" t="s">
        <v>1287</v>
      </c>
      <c r="B513" s="67">
        <v>281128524</v>
      </c>
      <c r="C513" s="67">
        <v>2019</v>
      </c>
      <c r="E513" s="67" t="s">
        <v>23</v>
      </c>
      <c r="F513" s="67" t="s">
        <v>1103</v>
      </c>
      <c r="I513" s="67">
        <v>0</v>
      </c>
      <c r="J513" s="67">
        <v>0</v>
      </c>
      <c r="K513" s="67">
        <v>0</v>
      </c>
      <c r="L513" s="67">
        <v>1</v>
      </c>
      <c r="M513" s="67" t="s">
        <v>1342</v>
      </c>
      <c r="N513" s="67" t="s">
        <v>1343</v>
      </c>
      <c r="O513" s="74"/>
      <c r="P513" s="77">
        <v>44011</v>
      </c>
      <c r="R513" s="74">
        <v>48.4</v>
      </c>
      <c r="S513" s="67">
        <v>1.89</v>
      </c>
      <c r="T513" s="67">
        <v>2.02</v>
      </c>
      <c r="X513" s="72"/>
      <c r="Y513" s="72"/>
      <c r="AA513" s="67">
        <v>1</v>
      </c>
      <c r="AD513" s="67">
        <f t="shared" si="41"/>
        <v>48.4</v>
      </c>
      <c r="AE513" s="76">
        <v>3.3333333000000001</v>
      </c>
      <c r="AF513" s="74">
        <f t="shared" si="46"/>
        <v>200</v>
      </c>
      <c r="AG513" s="76">
        <f t="shared" si="42"/>
        <v>666.66665999999998</v>
      </c>
      <c r="AH513" s="70">
        <f t="shared" si="43"/>
        <v>13.774104545454545</v>
      </c>
      <c r="AI513" s="70">
        <f t="shared" si="44"/>
        <v>186.22589545454545</v>
      </c>
      <c r="AJ513" s="67">
        <v>5</v>
      </c>
      <c r="AK513" s="74">
        <v>30</v>
      </c>
      <c r="AL513" s="73">
        <v>44043</v>
      </c>
      <c r="AN513" s="20">
        <v>0.390454490588164</v>
      </c>
      <c r="AO513" s="20">
        <v>1.10652337763699</v>
      </c>
    </row>
    <row r="514" spans="1:41" x14ac:dyDescent="0.2">
      <c r="A514" s="67" t="s">
        <v>1288</v>
      </c>
      <c r="B514" s="67">
        <v>281128525</v>
      </c>
      <c r="C514" s="67">
        <v>2019</v>
      </c>
      <c r="E514" s="67" t="s">
        <v>23</v>
      </c>
      <c r="F514" s="67" t="s">
        <v>1104</v>
      </c>
      <c r="I514" s="67">
        <v>0</v>
      </c>
      <c r="J514" s="67">
        <v>0</v>
      </c>
      <c r="K514" s="67">
        <v>0</v>
      </c>
      <c r="L514" s="67">
        <v>1</v>
      </c>
      <c r="M514" s="67" t="s">
        <v>1342</v>
      </c>
      <c r="N514" s="67" t="s">
        <v>1343</v>
      </c>
      <c r="O514" s="74"/>
      <c r="P514" s="77">
        <v>44011</v>
      </c>
      <c r="R514" s="74">
        <v>32.799999999999997</v>
      </c>
      <c r="S514" s="67">
        <v>1.87</v>
      </c>
      <c r="T514" s="67">
        <v>1.25</v>
      </c>
      <c r="X514" s="72"/>
      <c r="Y514" s="72"/>
      <c r="AA514" s="67">
        <v>1</v>
      </c>
      <c r="AD514" s="67">
        <f t="shared" ref="AD514:AD567" si="47">IF(AA514=1, R514,X514)</f>
        <v>32.799999999999997</v>
      </c>
      <c r="AE514" s="76">
        <v>3.3333333000000001</v>
      </c>
      <c r="AF514" s="74">
        <f t="shared" si="46"/>
        <v>200</v>
      </c>
      <c r="AG514" s="76">
        <f t="shared" ref="AG514:AG567" si="48">AF514*AE514</f>
        <v>666.66665999999998</v>
      </c>
      <c r="AH514" s="70">
        <f t="shared" ref="AH514:AH567" si="49">AG514/AD514</f>
        <v>20.325203048780487</v>
      </c>
      <c r="AI514" s="70">
        <f t="shared" ref="AI514:AI567" si="50">AF514-AH514</f>
        <v>179.67479695121952</v>
      </c>
      <c r="AJ514" s="67">
        <v>5</v>
      </c>
      <c r="AK514" s="74">
        <v>31</v>
      </c>
      <c r="AL514" s="73">
        <v>44043</v>
      </c>
      <c r="AN514" s="20">
        <v>0.19352173178858001</v>
      </c>
      <c r="AO514" s="20">
        <v>1.2111869093986201</v>
      </c>
    </row>
    <row r="515" spans="1:41" x14ac:dyDescent="0.2">
      <c r="A515" s="67" t="s">
        <v>1289</v>
      </c>
      <c r="B515" s="67">
        <v>281128526</v>
      </c>
      <c r="C515" s="67">
        <v>2019</v>
      </c>
      <c r="E515" s="67" t="s">
        <v>23</v>
      </c>
      <c r="F515" s="67" t="s">
        <v>1105</v>
      </c>
      <c r="I515" s="67">
        <v>0</v>
      </c>
      <c r="J515" s="67">
        <v>0</v>
      </c>
      <c r="K515" s="67">
        <v>0</v>
      </c>
      <c r="L515" s="67">
        <v>1</v>
      </c>
      <c r="M515" s="67" t="s">
        <v>1342</v>
      </c>
      <c r="N515" s="67" t="s">
        <v>1343</v>
      </c>
      <c r="O515" s="74"/>
      <c r="P515" s="77">
        <v>44011</v>
      </c>
      <c r="R515" s="74">
        <v>31.9</v>
      </c>
      <c r="S515" s="67">
        <v>1.8</v>
      </c>
      <c r="T515" s="67">
        <v>1.53</v>
      </c>
      <c r="X515" s="72"/>
      <c r="Y515" s="72"/>
      <c r="AA515" s="67">
        <v>1</v>
      </c>
      <c r="AD515" s="67">
        <f t="shared" si="47"/>
        <v>31.9</v>
      </c>
      <c r="AE515" s="76">
        <v>3.3333333000000001</v>
      </c>
      <c r="AF515" s="74">
        <f t="shared" si="46"/>
        <v>200</v>
      </c>
      <c r="AG515" s="76">
        <f t="shared" si="48"/>
        <v>666.66665999999998</v>
      </c>
      <c r="AH515" s="70">
        <f t="shared" si="49"/>
        <v>20.898641379310344</v>
      </c>
      <c r="AI515" s="70">
        <f t="shared" si="50"/>
        <v>179.10135862068967</v>
      </c>
      <c r="AJ515" s="67">
        <v>5</v>
      </c>
      <c r="AK515" s="74">
        <v>32</v>
      </c>
      <c r="AL515" s="73">
        <v>44043</v>
      </c>
      <c r="AN515" s="20">
        <v>0.280658284371397</v>
      </c>
      <c r="AO515" s="20">
        <v>1.13502821888917</v>
      </c>
    </row>
    <row r="516" spans="1:41" x14ac:dyDescent="0.2">
      <c r="A516" s="67" t="s">
        <v>1290</v>
      </c>
      <c r="B516" s="67">
        <v>281128527</v>
      </c>
      <c r="C516" s="67">
        <v>2019</v>
      </c>
      <c r="E516" s="67" t="s">
        <v>23</v>
      </c>
      <c r="F516" s="67" t="s">
        <v>1106</v>
      </c>
      <c r="I516" s="67">
        <v>0</v>
      </c>
      <c r="J516" s="67">
        <v>0</v>
      </c>
      <c r="K516" s="67">
        <v>0</v>
      </c>
      <c r="L516" s="67">
        <v>1</v>
      </c>
      <c r="M516" s="67" t="s">
        <v>1343</v>
      </c>
      <c r="N516" s="67" t="s">
        <v>1343</v>
      </c>
      <c r="O516" s="74"/>
      <c r="P516" s="77">
        <v>44011</v>
      </c>
      <c r="R516" s="74">
        <v>24</v>
      </c>
      <c r="S516" s="67">
        <v>1.68</v>
      </c>
      <c r="T516" s="67">
        <v>1.47</v>
      </c>
      <c r="X516" s="72"/>
      <c r="Y516" s="72"/>
      <c r="AA516" s="67">
        <v>1</v>
      </c>
      <c r="AD516" s="67">
        <f t="shared" si="47"/>
        <v>24</v>
      </c>
      <c r="AE516" s="76">
        <v>3.3333333000000001</v>
      </c>
      <c r="AF516" s="74">
        <f t="shared" si="46"/>
        <v>100</v>
      </c>
      <c r="AG516" s="76">
        <f t="shared" si="48"/>
        <v>333.33332999999999</v>
      </c>
      <c r="AH516" s="70">
        <f t="shared" si="49"/>
        <v>13.88888875</v>
      </c>
      <c r="AI516" s="70">
        <f t="shared" si="50"/>
        <v>86.111111249999993</v>
      </c>
      <c r="AJ516" s="67">
        <v>5</v>
      </c>
      <c r="AK516" s="74">
        <v>33</v>
      </c>
      <c r="AL516" s="73">
        <v>44043</v>
      </c>
      <c r="AN516" s="20">
        <v>0.343540058626635</v>
      </c>
      <c r="AO516" s="20">
        <v>1.0991412963189999</v>
      </c>
    </row>
    <row r="517" spans="1:41" x14ac:dyDescent="0.2">
      <c r="A517" s="67" t="s">
        <v>1291</v>
      </c>
      <c r="B517" s="67">
        <v>281128528</v>
      </c>
      <c r="C517" s="67">
        <v>2019</v>
      </c>
      <c r="E517" s="67" t="s">
        <v>23</v>
      </c>
      <c r="F517" s="67" t="s">
        <v>1107</v>
      </c>
      <c r="I517" s="67">
        <v>0</v>
      </c>
      <c r="J517" s="67">
        <v>0</v>
      </c>
      <c r="K517" s="67">
        <v>0</v>
      </c>
      <c r="L517" s="67">
        <v>1</v>
      </c>
      <c r="M517" s="67" t="s">
        <v>1343</v>
      </c>
      <c r="N517" s="67" t="s">
        <v>1343</v>
      </c>
      <c r="O517" s="74"/>
      <c r="P517" s="77">
        <v>44011</v>
      </c>
      <c r="R517" s="74">
        <v>37.799999999999997</v>
      </c>
      <c r="S517" s="67">
        <v>1.86</v>
      </c>
      <c r="T517" s="67">
        <v>1.91</v>
      </c>
      <c r="X517" s="72"/>
      <c r="Y517" s="72"/>
      <c r="AA517" s="67">
        <v>1</v>
      </c>
      <c r="AD517" s="67">
        <f t="shared" si="47"/>
        <v>37.799999999999997</v>
      </c>
      <c r="AE517" s="76">
        <v>3.3333333000000001</v>
      </c>
      <c r="AF517" s="74">
        <f t="shared" si="46"/>
        <v>200</v>
      </c>
      <c r="AG517" s="76">
        <f t="shared" si="48"/>
        <v>666.66665999999998</v>
      </c>
      <c r="AH517" s="70">
        <f t="shared" si="49"/>
        <v>17.636684126984129</v>
      </c>
      <c r="AI517" s="70">
        <f t="shared" si="50"/>
        <v>182.36331587301586</v>
      </c>
      <c r="AJ517" s="67">
        <v>5</v>
      </c>
      <c r="AK517" s="74">
        <v>34</v>
      </c>
      <c r="AL517" s="73">
        <v>44043</v>
      </c>
      <c r="AN517" s="20">
        <v>0.218899028986592</v>
      </c>
      <c r="AO517" s="20">
        <v>1.12782380736441</v>
      </c>
    </row>
    <row r="518" spans="1:41" x14ac:dyDescent="0.2">
      <c r="A518" s="67" t="s">
        <v>1292</v>
      </c>
      <c r="B518" s="67">
        <v>281128529</v>
      </c>
      <c r="C518" s="67">
        <v>2019</v>
      </c>
      <c r="E518" s="67" t="s">
        <v>23</v>
      </c>
      <c r="F518" s="67" t="s">
        <v>1108</v>
      </c>
      <c r="I518" s="67">
        <v>0</v>
      </c>
      <c r="J518" s="67">
        <v>0</v>
      </c>
      <c r="K518" s="67">
        <v>0</v>
      </c>
      <c r="L518" s="67">
        <v>1</v>
      </c>
      <c r="M518" s="67" t="s">
        <v>1343</v>
      </c>
      <c r="N518" s="67" t="s">
        <v>1343</v>
      </c>
      <c r="O518" s="74"/>
      <c r="P518" s="77">
        <v>44011</v>
      </c>
      <c r="R518" s="74">
        <v>10.8</v>
      </c>
      <c r="S518" s="67">
        <v>1.82</v>
      </c>
      <c r="T518" s="67">
        <v>1.3</v>
      </c>
      <c r="X518" s="72"/>
      <c r="Y518" s="72"/>
      <c r="AA518" s="67">
        <v>1</v>
      </c>
      <c r="AD518" s="67">
        <f t="shared" si="47"/>
        <v>10.8</v>
      </c>
      <c r="AE518" s="76">
        <v>3.3333333000000001</v>
      </c>
      <c r="AF518" s="74">
        <f t="shared" si="46"/>
        <v>100</v>
      </c>
      <c r="AG518" s="76">
        <f t="shared" si="48"/>
        <v>333.33332999999999</v>
      </c>
      <c r="AH518" s="70">
        <f t="shared" si="49"/>
        <v>30.86419722222222</v>
      </c>
      <c r="AI518" s="70">
        <f t="shared" si="50"/>
        <v>69.135802777777783</v>
      </c>
      <c r="AJ518" s="67">
        <v>5</v>
      </c>
      <c r="AK518" s="74">
        <v>35</v>
      </c>
      <c r="AL518" s="73">
        <v>44043</v>
      </c>
      <c r="AN518" s="20">
        <v>0.51368335443907498</v>
      </c>
      <c r="AO518" s="20">
        <v>1.07811616733464</v>
      </c>
    </row>
    <row r="519" spans="1:41" x14ac:dyDescent="0.2">
      <c r="A519" s="67" t="s">
        <v>1293</v>
      </c>
      <c r="B519" s="67">
        <v>281128530</v>
      </c>
      <c r="C519" s="67">
        <v>2019</v>
      </c>
      <c r="E519" s="67" t="s">
        <v>23</v>
      </c>
      <c r="F519" s="67" t="s">
        <v>1109</v>
      </c>
      <c r="I519" s="67">
        <v>0</v>
      </c>
      <c r="J519" s="67">
        <v>0</v>
      </c>
      <c r="K519" s="67">
        <v>0</v>
      </c>
      <c r="L519" s="67">
        <v>1</v>
      </c>
      <c r="M519" s="67" t="s">
        <v>1343</v>
      </c>
      <c r="N519" s="67" t="s">
        <v>1343</v>
      </c>
      <c r="O519" s="74"/>
      <c r="P519" s="77">
        <v>44011</v>
      </c>
      <c r="R519" s="74">
        <v>29.3</v>
      </c>
      <c r="S519" s="67">
        <v>1.64</v>
      </c>
      <c r="T519" s="67">
        <v>1.69</v>
      </c>
      <c r="X519" s="72"/>
      <c r="Y519" s="72"/>
      <c r="AA519" s="67">
        <v>1</v>
      </c>
      <c r="AD519" s="67">
        <f t="shared" si="47"/>
        <v>29.3</v>
      </c>
      <c r="AE519" s="76">
        <v>3.3333333000000001</v>
      </c>
      <c r="AF519" s="74">
        <f t="shared" si="46"/>
        <v>200</v>
      </c>
      <c r="AG519" s="76">
        <f t="shared" si="48"/>
        <v>666.66665999999998</v>
      </c>
      <c r="AH519" s="70">
        <f t="shared" si="49"/>
        <v>22.753128327645051</v>
      </c>
      <c r="AI519" s="70">
        <f t="shared" si="50"/>
        <v>177.24687167235496</v>
      </c>
      <c r="AJ519" s="67">
        <v>5</v>
      </c>
      <c r="AK519" s="74">
        <v>36</v>
      </c>
      <c r="AL519" s="73">
        <v>44043</v>
      </c>
      <c r="AN519" s="20">
        <v>0.34169994484279398</v>
      </c>
      <c r="AO519" s="20">
        <v>1.0730480841149801</v>
      </c>
    </row>
    <row r="520" spans="1:41" x14ac:dyDescent="0.2">
      <c r="A520" s="67" t="s">
        <v>1294</v>
      </c>
      <c r="B520" s="67">
        <v>281128531</v>
      </c>
      <c r="C520" s="67">
        <v>2019</v>
      </c>
      <c r="E520" s="67" t="s">
        <v>23</v>
      </c>
      <c r="F520" s="67" t="s">
        <v>1110</v>
      </c>
      <c r="I520" s="67">
        <v>0</v>
      </c>
      <c r="J520" s="67">
        <v>0</v>
      </c>
      <c r="K520" s="67">
        <v>0</v>
      </c>
      <c r="L520" s="67">
        <v>1</v>
      </c>
      <c r="M520" s="67" t="s">
        <v>1342</v>
      </c>
      <c r="N520" s="67" t="s">
        <v>1343</v>
      </c>
      <c r="O520" s="74"/>
      <c r="P520" s="77">
        <v>44011</v>
      </c>
      <c r="R520" s="74">
        <v>28.1</v>
      </c>
      <c r="S520" s="67">
        <v>1.88</v>
      </c>
      <c r="T520" s="67">
        <v>1.74</v>
      </c>
      <c r="X520" s="72"/>
      <c r="Y520" s="72"/>
      <c r="AA520" s="67">
        <v>1</v>
      </c>
      <c r="AD520" s="67">
        <f t="shared" si="47"/>
        <v>28.1</v>
      </c>
      <c r="AE520" s="76">
        <v>3.3333333000000001</v>
      </c>
      <c r="AF520" s="74">
        <f t="shared" ref="AF520:AF551" si="51">IF(AD520&lt;25, 100, IF(AD520&lt;75, 200, IF(AD520&gt;150, 1000, 500)))</f>
        <v>200</v>
      </c>
      <c r="AG520" s="76">
        <f t="shared" si="48"/>
        <v>666.66665999999998</v>
      </c>
      <c r="AH520" s="70">
        <f t="shared" si="49"/>
        <v>23.724792170818503</v>
      </c>
      <c r="AI520" s="70">
        <f t="shared" si="50"/>
        <v>176.27520782918151</v>
      </c>
      <c r="AJ520" s="67">
        <v>5</v>
      </c>
      <c r="AK520" s="74">
        <v>37</v>
      </c>
      <c r="AL520" s="73">
        <v>44043</v>
      </c>
      <c r="AN520" s="20">
        <v>0.36055699339151698</v>
      </c>
      <c r="AO520" s="20">
        <v>1.13153637539392</v>
      </c>
    </row>
    <row r="521" spans="1:41" x14ac:dyDescent="0.2">
      <c r="A521" s="67" t="s">
        <v>1295</v>
      </c>
      <c r="B521" s="67">
        <v>281128440</v>
      </c>
      <c r="C521" s="67">
        <v>2019</v>
      </c>
      <c r="E521" s="67" t="s">
        <v>23</v>
      </c>
      <c r="F521" s="67" t="s">
        <v>1111</v>
      </c>
      <c r="I521" s="67">
        <v>0</v>
      </c>
      <c r="J521" s="67">
        <v>0</v>
      </c>
      <c r="K521" s="67">
        <v>0</v>
      </c>
      <c r="L521" s="67">
        <v>1</v>
      </c>
      <c r="M521" s="67" t="s">
        <v>1342</v>
      </c>
      <c r="N521" s="67" t="s">
        <v>1343</v>
      </c>
      <c r="O521" s="74" t="s">
        <v>1399</v>
      </c>
      <c r="P521" s="77">
        <v>44011</v>
      </c>
      <c r="R521" s="74">
        <v>49.4</v>
      </c>
      <c r="S521" s="67">
        <v>1.96</v>
      </c>
      <c r="T521" s="67">
        <v>1.71</v>
      </c>
      <c r="U521" s="67" t="s">
        <v>1399</v>
      </c>
      <c r="X521" s="72"/>
      <c r="Y521" s="72"/>
      <c r="AA521" s="67">
        <v>1</v>
      </c>
      <c r="AD521" s="67">
        <f t="shared" si="47"/>
        <v>49.4</v>
      </c>
      <c r="AE521" s="76">
        <v>3.3333333000000001</v>
      </c>
      <c r="AF521" s="74">
        <f t="shared" si="51"/>
        <v>200</v>
      </c>
      <c r="AG521" s="76">
        <f t="shared" si="48"/>
        <v>666.66665999999998</v>
      </c>
      <c r="AH521" s="70">
        <f t="shared" si="49"/>
        <v>13.495276518218624</v>
      </c>
      <c r="AI521" s="70">
        <f t="shared" si="50"/>
        <v>186.50472348178138</v>
      </c>
      <c r="AJ521" s="67">
        <v>5</v>
      </c>
      <c r="AK521" s="74">
        <v>38</v>
      </c>
      <c r="AL521" s="73">
        <v>44043</v>
      </c>
      <c r="AN521" s="20">
        <v>0.62409931788542805</v>
      </c>
      <c r="AO521" s="20">
        <v>1.08848864116268</v>
      </c>
    </row>
    <row r="522" spans="1:41" x14ac:dyDescent="0.2">
      <c r="A522" s="67" t="s">
        <v>1296</v>
      </c>
      <c r="B522" s="67">
        <v>281128441</v>
      </c>
      <c r="C522" s="67">
        <v>2019</v>
      </c>
      <c r="E522" s="67" t="s">
        <v>23</v>
      </c>
      <c r="F522" s="67" t="s">
        <v>1112</v>
      </c>
      <c r="I522" s="67">
        <v>0</v>
      </c>
      <c r="J522" s="67">
        <v>0</v>
      </c>
      <c r="K522" s="67">
        <v>0</v>
      </c>
      <c r="L522" s="67">
        <v>1</v>
      </c>
      <c r="M522" s="67" t="s">
        <v>1342</v>
      </c>
      <c r="N522" s="67" t="s">
        <v>1343</v>
      </c>
      <c r="O522" s="74"/>
      <c r="P522" s="77">
        <v>44011</v>
      </c>
      <c r="R522" s="74">
        <v>79</v>
      </c>
      <c r="S522" s="67">
        <v>1.96</v>
      </c>
      <c r="T522" s="67">
        <v>2.02</v>
      </c>
      <c r="X522" s="72"/>
      <c r="Y522" s="72"/>
      <c r="AA522" s="67">
        <v>1</v>
      </c>
      <c r="AD522" s="67">
        <f t="shared" si="47"/>
        <v>79</v>
      </c>
      <c r="AE522" s="76">
        <v>3.3333333000000001</v>
      </c>
      <c r="AF522" s="74">
        <f t="shared" si="51"/>
        <v>500</v>
      </c>
      <c r="AG522" s="76">
        <f t="shared" si="48"/>
        <v>1666.6666500000001</v>
      </c>
      <c r="AH522" s="70">
        <f t="shared" si="49"/>
        <v>21.097046202531647</v>
      </c>
      <c r="AI522" s="70">
        <f t="shared" si="50"/>
        <v>478.90295379746834</v>
      </c>
      <c r="AJ522" s="67">
        <v>5</v>
      </c>
      <c r="AK522" s="74">
        <v>39</v>
      </c>
      <c r="AL522" s="73">
        <v>44043</v>
      </c>
      <c r="AN522" s="20">
        <v>0.33157418407461597</v>
      </c>
      <c r="AO522" s="20">
        <v>1.1169884575445099</v>
      </c>
    </row>
    <row r="523" spans="1:41" x14ac:dyDescent="0.2">
      <c r="A523" s="67" t="s">
        <v>1297</v>
      </c>
      <c r="B523" s="67">
        <v>281128442</v>
      </c>
      <c r="C523" s="67">
        <v>2019</v>
      </c>
      <c r="E523" s="67" t="s">
        <v>23</v>
      </c>
      <c r="F523" s="67" t="s">
        <v>1113</v>
      </c>
      <c r="I523" s="67">
        <v>0</v>
      </c>
      <c r="J523" s="67">
        <v>0</v>
      </c>
      <c r="K523" s="67">
        <v>0</v>
      </c>
      <c r="L523" s="67">
        <v>1</v>
      </c>
      <c r="M523" s="67" t="s">
        <v>1342</v>
      </c>
      <c r="N523" s="67" t="s">
        <v>1343</v>
      </c>
      <c r="O523" s="74"/>
      <c r="P523" s="77">
        <v>44011</v>
      </c>
      <c r="R523" s="74">
        <v>89.6</v>
      </c>
      <c r="S523" s="67">
        <v>1.96</v>
      </c>
      <c r="T523" s="67">
        <v>1.79</v>
      </c>
      <c r="X523" s="72"/>
      <c r="Y523" s="72"/>
      <c r="AA523" s="67">
        <v>1</v>
      </c>
      <c r="AD523" s="67">
        <f t="shared" si="47"/>
        <v>89.6</v>
      </c>
      <c r="AE523" s="76">
        <v>3.3333333000000001</v>
      </c>
      <c r="AF523" s="74">
        <f t="shared" si="51"/>
        <v>500</v>
      </c>
      <c r="AG523" s="76">
        <f t="shared" si="48"/>
        <v>1666.6666500000001</v>
      </c>
      <c r="AH523" s="70">
        <f t="shared" si="49"/>
        <v>18.601190290178575</v>
      </c>
      <c r="AI523" s="70">
        <f t="shared" si="50"/>
        <v>481.39880970982142</v>
      </c>
      <c r="AJ523" s="67">
        <v>5</v>
      </c>
      <c r="AK523" s="74">
        <v>40</v>
      </c>
      <c r="AL523" s="73">
        <v>44043</v>
      </c>
      <c r="AN523" s="20">
        <v>0.44554562498477401</v>
      </c>
      <c r="AO523" s="20">
        <v>1.13229896723187</v>
      </c>
    </row>
    <row r="524" spans="1:41" x14ac:dyDescent="0.2">
      <c r="A524" s="67" t="s">
        <v>1298</v>
      </c>
      <c r="B524" s="67">
        <v>281128443</v>
      </c>
      <c r="C524" s="67">
        <v>2019</v>
      </c>
      <c r="E524" s="67" t="s">
        <v>23</v>
      </c>
      <c r="F524" s="67" t="s">
        <v>1114</v>
      </c>
      <c r="I524" s="67">
        <v>0</v>
      </c>
      <c r="J524" s="67">
        <v>0</v>
      </c>
      <c r="K524" s="67">
        <v>0</v>
      </c>
      <c r="L524" s="67">
        <v>1</v>
      </c>
      <c r="M524" s="67" t="s">
        <v>1342</v>
      </c>
      <c r="N524" s="67" t="s">
        <v>1343</v>
      </c>
      <c r="O524" s="74"/>
      <c r="P524" s="77">
        <v>44011</v>
      </c>
      <c r="R524" s="74">
        <v>51.3</v>
      </c>
      <c r="S524" s="67">
        <v>1.9</v>
      </c>
      <c r="T524" s="67">
        <v>1.6</v>
      </c>
      <c r="X524" s="72"/>
      <c r="Y524" s="72"/>
      <c r="AA524" s="67">
        <v>1</v>
      </c>
      <c r="AD524" s="67">
        <f t="shared" si="47"/>
        <v>51.3</v>
      </c>
      <c r="AE524" s="76">
        <v>3.3333333000000001</v>
      </c>
      <c r="AF524" s="74">
        <f t="shared" si="51"/>
        <v>200</v>
      </c>
      <c r="AG524" s="76">
        <f t="shared" si="48"/>
        <v>666.66665999999998</v>
      </c>
      <c r="AH524" s="70">
        <f t="shared" si="49"/>
        <v>12.995451461988305</v>
      </c>
      <c r="AI524" s="70">
        <f t="shared" si="50"/>
        <v>187.0045485380117</v>
      </c>
      <c r="AJ524" s="67">
        <v>5</v>
      </c>
      <c r="AK524" s="74">
        <v>41</v>
      </c>
      <c r="AL524" s="73">
        <v>44043</v>
      </c>
      <c r="AN524" s="20">
        <v>0.92001524341725605</v>
      </c>
      <c r="AO524" s="20">
        <v>1.1552476131793199</v>
      </c>
    </row>
    <row r="525" spans="1:41" x14ac:dyDescent="0.2">
      <c r="A525" s="67" t="s">
        <v>1299</v>
      </c>
      <c r="B525" s="67">
        <v>281128444</v>
      </c>
      <c r="C525" s="67">
        <v>2019</v>
      </c>
      <c r="E525" s="67" t="s">
        <v>23</v>
      </c>
      <c r="F525" s="67" t="s">
        <v>1115</v>
      </c>
      <c r="I525" s="67">
        <v>0</v>
      </c>
      <c r="J525" s="67">
        <v>0</v>
      </c>
      <c r="K525" s="67">
        <v>0</v>
      </c>
      <c r="L525" s="67">
        <v>1</v>
      </c>
      <c r="M525" s="67" t="s">
        <v>1342</v>
      </c>
      <c r="N525" s="67" t="s">
        <v>1343</v>
      </c>
      <c r="O525" s="74"/>
      <c r="P525" s="77">
        <v>44011</v>
      </c>
      <c r="R525" s="74">
        <v>82.5</v>
      </c>
      <c r="S525" s="67">
        <v>1.99</v>
      </c>
      <c r="T525" s="67">
        <v>1.98</v>
      </c>
      <c r="X525" s="72"/>
      <c r="Y525" s="72"/>
      <c r="AA525" s="67">
        <v>1</v>
      </c>
      <c r="AD525" s="67">
        <f t="shared" si="47"/>
        <v>82.5</v>
      </c>
      <c r="AE525" s="76">
        <v>3.3333333000000001</v>
      </c>
      <c r="AF525" s="74">
        <f t="shared" si="51"/>
        <v>500</v>
      </c>
      <c r="AG525" s="76">
        <f t="shared" si="48"/>
        <v>1666.6666500000001</v>
      </c>
      <c r="AH525" s="70">
        <f t="shared" si="49"/>
        <v>20.202020000000001</v>
      </c>
      <c r="AI525" s="70">
        <f t="shared" si="50"/>
        <v>479.79798</v>
      </c>
      <c r="AJ525" s="67">
        <v>5</v>
      </c>
      <c r="AK525" s="74">
        <v>42</v>
      </c>
      <c r="AL525" s="73">
        <v>44043</v>
      </c>
      <c r="AN525" s="20">
        <v>0.74873039629080895</v>
      </c>
      <c r="AO525" s="20">
        <v>1.05688165666708</v>
      </c>
    </row>
    <row r="526" spans="1:41" x14ac:dyDescent="0.2">
      <c r="A526" s="67" t="s">
        <v>1300</v>
      </c>
      <c r="B526" s="67">
        <v>281128445</v>
      </c>
      <c r="C526" s="67">
        <v>2019</v>
      </c>
      <c r="E526" s="67" t="s">
        <v>23</v>
      </c>
      <c r="F526" s="67" t="s">
        <v>1116</v>
      </c>
      <c r="I526" s="67">
        <v>0</v>
      </c>
      <c r="J526" s="67">
        <v>0</v>
      </c>
      <c r="K526" s="67">
        <v>0</v>
      </c>
      <c r="L526" s="67">
        <v>1</v>
      </c>
      <c r="M526" s="67" t="s">
        <v>1342</v>
      </c>
      <c r="N526" s="67" t="s">
        <v>1343</v>
      </c>
      <c r="O526" s="74"/>
      <c r="P526" s="77">
        <v>44011</v>
      </c>
      <c r="R526" s="74">
        <v>59.7</v>
      </c>
      <c r="S526" s="67">
        <v>1.83</v>
      </c>
      <c r="T526" s="67">
        <v>1.93</v>
      </c>
      <c r="X526" s="72"/>
      <c r="Y526" s="72"/>
      <c r="AA526" s="67">
        <v>1</v>
      </c>
      <c r="AD526" s="67">
        <f t="shared" si="47"/>
        <v>59.7</v>
      </c>
      <c r="AE526" s="76">
        <v>3.3333333000000001</v>
      </c>
      <c r="AF526" s="74">
        <f t="shared" si="51"/>
        <v>200</v>
      </c>
      <c r="AG526" s="76">
        <f t="shared" si="48"/>
        <v>666.66665999999998</v>
      </c>
      <c r="AH526" s="70">
        <f t="shared" si="49"/>
        <v>11.166945728643215</v>
      </c>
      <c r="AI526" s="70">
        <f t="shared" si="50"/>
        <v>188.83305427135679</v>
      </c>
      <c r="AJ526" s="67">
        <v>5</v>
      </c>
      <c r="AK526" s="74">
        <v>43</v>
      </c>
      <c r="AL526" s="73">
        <v>44043</v>
      </c>
      <c r="AN526" s="20">
        <v>0.44215703854300098</v>
      </c>
      <c r="AO526" s="20">
        <v>1.10955655883148</v>
      </c>
    </row>
    <row r="527" spans="1:41" x14ac:dyDescent="0.2">
      <c r="A527" s="67" t="s">
        <v>1301</v>
      </c>
      <c r="B527" s="67">
        <v>281128437</v>
      </c>
      <c r="C527" s="67">
        <v>2019</v>
      </c>
      <c r="E527" s="67" t="s">
        <v>23</v>
      </c>
      <c r="F527" s="67" t="s">
        <v>1117</v>
      </c>
      <c r="I527" s="67">
        <v>0</v>
      </c>
      <c r="J527" s="67">
        <v>0</v>
      </c>
      <c r="K527" s="67">
        <v>0</v>
      </c>
      <c r="L527" s="67">
        <v>1</v>
      </c>
      <c r="M527" s="67" t="s">
        <v>1343</v>
      </c>
      <c r="N527" s="67" t="s">
        <v>1343</v>
      </c>
      <c r="O527" s="74"/>
      <c r="P527" s="77">
        <v>44011</v>
      </c>
      <c r="R527" s="74">
        <v>28.1</v>
      </c>
      <c r="S527" s="67">
        <v>1.79</v>
      </c>
      <c r="T527" s="67">
        <v>1.39</v>
      </c>
      <c r="X527" s="72"/>
      <c r="Y527" s="72"/>
      <c r="AA527" s="67">
        <v>1</v>
      </c>
      <c r="AD527" s="67">
        <f t="shared" si="47"/>
        <v>28.1</v>
      </c>
      <c r="AE527" s="76">
        <v>3.3333333000000001</v>
      </c>
      <c r="AF527" s="74">
        <f t="shared" si="51"/>
        <v>200</v>
      </c>
      <c r="AG527" s="76">
        <f t="shared" si="48"/>
        <v>666.66665999999998</v>
      </c>
      <c r="AH527" s="70">
        <f t="shared" si="49"/>
        <v>23.724792170818503</v>
      </c>
      <c r="AI527" s="70">
        <f t="shared" si="50"/>
        <v>176.27520782918151</v>
      </c>
      <c r="AJ527" s="67">
        <v>5</v>
      </c>
      <c r="AK527" s="74">
        <v>44</v>
      </c>
      <c r="AL527" s="73">
        <v>44043</v>
      </c>
      <c r="AN527" s="20">
        <v>0.30044100826544701</v>
      </c>
      <c r="AO527" s="20">
        <v>1.1018771647401899</v>
      </c>
    </row>
    <row r="528" spans="1:41" x14ac:dyDescent="0.2">
      <c r="A528" s="67" t="s">
        <v>1302</v>
      </c>
      <c r="B528" s="67">
        <v>281128438</v>
      </c>
      <c r="C528" s="67">
        <v>2019</v>
      </c>
      <c r="E528" s="67" t="s">
        <v>23</v>
      </c>
      <c r="F528" s="67" t="s">
        <v>1118</v>
      </c>
      <c r="I528" s="67">
        <v>0</v>
      </c>
      <c r="J528" s="67">
        <v>0</v>
      </c>
      <c r="K528" s="67">
        <v>0</v>
      </c>
      <c r="L528" s="67">
        <v>1</v>
      </c>
      <c r="M528" s="67" t="s">
        <v>1343</v>
      </c>
      <c r="N528" s="67" t="s">
        <v>1343</v>
      </c>
      <c r="O528" s="74"/>
      <c r="P528" s="77">
        <v>44011</v>
      </c>
      <c r="R528" s="74">
        <v>20.5</v>
      </c>
      <c r="S528" s="67">
        <v>1.78</v>
      </c>
      <c r="T528" s="67">
        <v>1.82</v>
      </c>
      <c r="X528" s="72"/>
      <c r="Y528" s="72"/>
      <c r="AA528" s="67">
        <v>1</v>
      </c>
      <c r="AD528" s="67">
        <f t="shared" si="47"/>
        <v>20.5</v>
      </c>
      <c r="AE528" s="76">
        <v>3.3333333000000001</v>
      </c>
      <c r="AF528" s="74">
        <f t="shared" si="51"/>
        <v>100</v>
      </c>
      <c r="AG528" s="76">
        <f t="shared" si="48"/>
        <v>333.33332999999999</v>
      </c>
      <c r="AH528" s="70">
        <f t="shared" si="49"/>
        <v>16.260162439024391</v>
      </c>
      <c r="AI528" s="70">
        <f t="shared" si="50"/>
        <v>83.739837560975616</v>
      </c>
      <c r="AJ528" s="67">
        <v>5</v>
      </c>
      <c r="AK528" s="74">
        <v>45</v>
      </c>
      <c r="AL528" s="73">
        <v>44043</v>
      </c>
      <c r="AN528" s="20">
        <v>0.42845776691541498</v>
      </c>
      <c r="AO528" s="20">
        <v>1.13861629830487</v>
      </c>
    </row>
    <row r="529" spans="1:41" x14ac:dyDescent="0.2">
      <c r="A529" s="67" t="s">
        <v>1303</v>
      </c>
      <c r="B529" s="67">
        <v>281128499</v>
      </c>
      <c r="C529" s="67">
        <v>2019</v>
      </c>
      <c r="E529" s="67" t="s">
        <v>23</v>
      </c>
      <c r="F529" s="67" t="s">
        <v>1119</v>
      </c>
      <c r="I529" s="67">
        <v>0</v>
      </c>
      <c r="J529" s="67">
        <v>0</v>
      </c>
      <c r="K529" s="67">
        <v>0</v>
      </c>
      <c r="L529" s="67">
        <v>1</v>
      </c>
      <c r="M529" s="67" t="s">
        <v>1342</v>
      </c>
      <c r="N529" s="67" t="s">
        <v>1343</v>
      </c>
      <c r="O529" s="74"/>
      <c r="P529" s="77">
        <v>44011</v>
      </c>
      <c r="R529" s="74">
        <v>21.7</v>
      </c>
      <c r="S529" s="67">
        <v>1.76</v>
      </c>
      <c r="T529" s="67">
        <v>1.45</v>
      </c>
      <c r="X529" s="72"/>
      <c r="Y529" s="72"/>
      <c r="AA529" s="67">
        <v>1</v>
      </c>
      <c r="AD529" s="67">
        <f t="shared" si="47"/>
        <v>21.7</v>
      </c>
      <c r="AE529" s="76">
        <v>3.3333333000000001</v>
      </c>
      <c r="AF529" s="74">
        <f t="shared" si="51"/>
        <v>100</v>
      </c>
      <c r="AG529" s="76">
        <f t="shared" si="48"/>
        <v>333.33332999999999</v>
      </c>
      <c r="AH529" s="70">
        <f t="shared" si="49"/>
        <v>15.360982949308756</v>
      </c>
      <c r="AI529" s="70">
        <f t="shared" si="50"/>
        <v>84.639017050691251</v>
      </c>
      <c r="AJ529" s="67">
        <v>5</v>
      </c>
      <c r="AK529" s="74">
        <v>46</v>
      </c>
      <c r="AL529" s="73">
        <v>44043</v>
      </c>
      <c r="AN529" s="20">
        <v>0.28835095387479698</v>
      </c>
      <c r="AO529" s="20">
        <v>1.16320185672329</v>
      </c>
    </row>
    <row r="530" spans="1:41" x14ac:dyDescent="0.2">
      <c r="A530" s="67" t="s">
        <v>1304</v>
      </c>
      <c r="B530" s="67">
        <v>281128439</v>
      </c>
      <c r="C530" s="67">
        <v>2019</v>
      </c>
      <c r="E530" s="67" t="s">
        <v>23</v>
      </c>
      <c r="F530" s="67" t="s">
        <v>1120</v>
      </c>
      <c r="I530" s="67">
        <v>0</v>
      </c>
      <c r="J530" s="67">
        <v>0</v>
      </c>
      <c r="K530" s="67">
        <v>0</v>
      </c>
      <c r="L530" s="67">
        <v>1</v>
      </c>
      <c r="M530" s="67" t="s">
        <v>1343</v>
      </c>
      <c r="N530" s="67" t="s">
        <v>1343</v>
      </c>
      <c r="O530" s="74"/>
      <c r="P530" s="77">
        <v>44012</v>
      </c>
      <c r="R530" s="74">
        <v>16.5</v>
      </c>
      <c r="S530" s="67">
        <v>2.15</v>
      </c>
      <c r="T530" s="67">
        <v>1.6</v>
      </c>
      <c r="X530" s="72"/>
      <c r="Y530" s="72"/>
      <c r="AA530" s="67">
        <v>1</v>
      </c>
      <c r="AD530" s="67">
        <f t="shared" si="47"/>
        <v>16.5</v>
      </c>
      <c r="AE530" s="76">
        <v>3.3333333000000001</v>
      </c>
      <c r="AF530" s="74">
        <f t="shared" si="51"/>
        <v>100</v>
      </c>
      <c r="AG530" s="76">
        <f t="shared" si="48"/>
        <v>333.33332999999999</v>
      </c>
      <c r="AH530" s="70">
        <f t="shared" si="49"/>
        <v>20.202020000000001</v>
      </c>
      <c r="AI530" s="70">
        <f t="shared" si="50"/>
        <v>79.797979999999995</v>
      </c>
      <c r="AJ530" s="67">
        <v>5</v>
      </c>
      <c r="AK530" s="74">
        <v>47</v>
      </c>
      <c r="AL530" s="73">
        <v>44043</v>
      </c>
      <c r="AN530" s="20">
        <v>0.57305038997012203</v>
      </c>
      <c r="AO530" s="20">
        <v>1.0458884360145799</v>
      </c>
    </row>
    <row r="531" spans="1:41" x14ac:dyDescent="0.2">
      <c r="A531" s="67" t="s">
        <v>1305</v>
      </c>
      <c r="B531" s="67">
        <v>281128532</v>
      </c>
      <c r="C531" s="67">
        <v>2019</v>
      </c>
      <c r="E531" s="67" t="s">
        <v>23</v>
      </c>
      <c r="F531" s="67" t="s">
        <v>1121</v>
      </c>
      <c r="I531" s="67">
        <v>0</v>
      </c>
      <c r="J531" s="67">
        <v>0</v>
      </c>
      <c r="K531" s="67">
        <v>0</v>
      </c>
      <c r="L531" s="67">
        <v>1</v>
      </c>
      <c r="M531" s="67" t="s">
        <v>1343</v>
      </c>
      <c r="N531" s="67" t="s">
        <v>1343</v>
      </c>
      <c r="O531" s="74"/>
      <c r="P531" s="77">
        <v>44012</v>
      </c>
      <c r="R531" s="74">
        <v>12.7</v>
      </c>
      <c r="S531" s="67">
        <v>2.2999999999999998</v>
      </c>
      <c r="T531" s="67">
        <v>1.28</v>
      </c>
      <c r="W531" s="69">
        <v>44013</v>
      </c>
      <c r="X531" s="72">
        <v>10.7</v>
      </c>
      <c r="Y531" s="72">
        <v>1.94</v>
      </c>
      <c r="Z531" s="72">
        <v>0.94</v>
      </c>
      <c r="AA531" s="67">
        <v>1</v>
      </c>
      <c r="AB531" s="67" t="b">
        <f>R531&gt;X531</f>
        <v>1</v>
      </c>
      <c r="AC531" s="67" t="b">
        <f>T531&gt;Z531</f>
        <v>1</v>
      </c>
      <c r="AD531" s="67">
        <f t="shared" si="47"/>
        <v>12.7</v>
      </c>
      <c r="AE531" s="76">
        <v>3.3333333000000001</v>
      </c>
      <c r="AF531" s="74">
        <f t="shared" si="51"/>
        <v>100</v>
      </c>
      <c r="AG531" s="76">
        <f t="shared" si="48"/>
        <v>333.33332999999999</v>
      </c>
      <c r="AH531" s="70">
        <f t="shared" si="49"/>
        <v>26.246718897637795</v>
      </c>
      <c r="AI531" s="70">
        <f t="shared" si="50"/>
        <v>73.753281102362209</v>
      </c>
      <c r="AJ531" s="67">
        <v>5</v>
      </c>
      <c r="AK531" s="74">
        <v>48</v>
      </c>
      <c r="AL531" s="73">
        <v>44043</v>
      </c>
      <c r="AN531" s="20">
        <v>0.69165050262697203</v>
      </c>
      <c r="AO531" s="20">
        <v>1.1614366075115601</v>
      </c>
    </row>
    <row r="532" spans="1:41" x14ac:dyDescent="0.2">
      <c r="A532" s="67" t="s">
        <v>1306</v>
      </c>
      <c r="B532" s="67">
        <v>281128533</v>
      </c>
      <c r="C532" s="67">
        <v>2019</v>
      </c>
      <c r="E532" s="67" t="s">
        <v>23</v>
      </c>
      <c r="F532" s="67" t="s">
        <v>1122</v>
      </c>
      <c r="I532" s="67">
        <v>0</v>
      </c>
      <c r="J532" s="67">
        <v>0</v>
      </c>
      <c r="K532" s="67">
        <v>0</v>
      </c>
      <c r="L532" s="67">
        <v>1</v>
      </c>
      <c r="M532" s="67" t="s">
        <v>1343</v>
      </c>
      <c r="N532" s="67" t="s">
        <v>1343</v>
      </c>
      <c r="O532" s="74"/>
      <c r="P532" s="77">
        <v>44012</v>
      </c>
      <c r="R532" s="74">
        <v>16.899999999999999</v>
      </c>
      <c r="S532" s="67">
        <v>1.98</v>
      </c>
      <c r="T532" s="67">
        <v>1.59</v>
      </c>
      <c r="X532" s="72"/>
      <c r="Y532" s="72"/>
      <c r="AA532" s="67">
        <v>1</v>
      </c>
      <c r="AD532" s="67">
        <f t="shared" si="47"/>
        <v>16.899999999999999</v>
      </c>
      <c r="AE532" s="76">
        <v>3.3333333000000001</v>
      </c>
      <c r="AF532" s="74">
        <f t="shared" si="51"/>
        <v>100</v>
      </c>
      <c r="AG532" s="76">
        <f t="shared" si="48"/>
        <v>333.33332999999999</v>
      </c>
      <c r="AH532" s="70">
        <f t="shared" si="49"/>
        <v>19.723865680473374</v>
      </c>
      <c r="AI532" s="70">
        <f t="shared" si="50"/>
        <v>80.276134319526619</v>
      </c>
      <c r="AJ532" s="67">
        <v>5</v>
      </c>
      <c r="AK532" s="74">
        <v>49</v>
      </c>
      <c r="AL532" s="73">
        <v>44043</v>
      </c>
      <c r="AN532" s="20">
        <v>0.410074594006124</v>
      </c>
      <c r="AO532" s="20">
        <v>1.06413233998163</v>
      </c>
    </row>
    <row r="533" spans="1:41" x14ac:dyDescent="0.2">
      <c r="A533" s="67" t="s">
        <v>1307</v>
      </c>
      <c r="B533" s="67">
        <v>281128534</v>
      </c>
      <c r="C533" s="67">
        <v>2019</v>
      </c>
      <c r="E533" s="67" t="s">
        <v>23</v>
      </c>
      <c r="F533" s="67" t="s">
        <v>1123</v>
      </c>
      <c r="I533" s="67">
        <v>0</v>
      </c>
      <c r="J533" s="67">
        <v>0</v>
      </c>
      <c r="K533" s="67">
        <v>0</v>
      </c>
      <c r="L533" s="67">
        <v>1</v>
      </c>
      <c r="M533" s="67" t="s">
        <v>1342</v>
      </c>
      <c r="N533" s="67" t="s">
        <v>1343</v>
      </c>
      <c r="O533" s="74"/>
      <c r="P533" s="77">
        <v>44012</v>
      </c>
      <c r="R533" s="74">
        <v>18</v>
      </c>
      <c r="S533" s="67">
        <v>2.16</v>
      </c>
      <c r="T533" s="67">
        <v>1.73</v>
      </c>
      <c r="X533" s="72"/>
      <c r="Y533" s="72"/>
      <c r="AA533" s="67">
        <v>1</v>
      </c>
      <c r="AD533" s="67">
        <f t="shared" si="47"/>
        <v>18</v>
      </c>
      <c r="AE533" s="76">
        <v>3.3333333000000001</v>
      </c>
      <c r="AF533" s="74">
        <f t="shared" si="51"/>
        <v>100</v>
      </c>
      <c r="AG533" s="76">
        <f t="shared" si="48"/>
        <v>333.33332999999999</v>
      </c>
      <c r="AH533" s="70">
        <f t="shared" si="49"/>
        <v>18.518518333333333</v>
      </c>
      <c r="AI533" s="70">
        <f t="shared" si="50"/>
        <v>81.481481666666667</v>
      </c>
      <c r="AJ533" s="67">
        <v>5</v>
      </c>
      <c r="AK533" s="74">
        <v>50</v>
      </c>
      <c r="AL533" s="73">
        <v>44043</v>
      </c>
      <c r="AN533" s="20">
        <v>0.55785048574407603</v>
      </c>
      <c r="AO533" s="20">
        <v>1.0324389095566799</v>
      </c>
    </row>
    <row r="534" spans="1:41" x14ac:dyDescent="0.2">
      <c r="A534" s="67" t="s">
        <v>1308</v>
      </c>
      <c r="B534" s="67">
        <v>281128535</v>
      </c>
      <c r="C534" s="67">
        <v>2019</v>
      </c>
      <c r="E534" s="67" t="s">
        <v>23</v>
      </c>
      <c r="F534" s="67" t="s">
        <v>1124</v>
      </c>
      <c r="I534" s="67">
        <v>0</v>
      </c>
      <c r="J534" s="67">
        <v>0</v>
      </c>
      <c r="K534" s="67">
        <v>0</v>
      </c>
      <c r="L534" s="67">
        <v>1</v>
      </c>
      <c r="M534" s="67" t="s">
        <v>1343</v>
      </c>
      <c r="N534" s="67" t="s">
        <v>1343</v>
      </c>
      <c r="O534" s="74"/>
      <c r="P534" s="77">
        <v>44012</v>
      </c>
      <c r="R534" s="74">
        <v>11.3</v>
      </c>
      <c r="S534" s="67">
        <v>2.15</v>
      </c>
      <c r="T534" s="67">
        <v>1.2</v>
      </c>
      <c r="W534" s="69">
        <v>44013</v>
      </c>
      <c r="X534" s="72">
        <v>8.1999999999999993</v>
      </c>
      <c r="Y534" s="72">
        <v>1.85</v>
      </c>
      <c r="Z534" s="72">
        <v>1.02</v>
      </c>
      <c r="AA534" s="67">
        <v>1</v>
      </c>
      <c r="AB534" s="67" t="b">
        <f>R534&gt;X534</f>
        <v>1</v>
      </c>
      <c r="AC534" s="67" t="b">
        <f>T534&gt;Z534</f>
        <v>1</v>
      </c>
      <c r="AD534" s="67">
        <f t="shared" si="47"/>
        <v>11.3</v>
      </c>
      <c r="AE534" s="76">
        <v>3.3333333000000001</v>
      </c>
      <c r="AF534" s="74">
        <f t="shared" si="51"/>
        <v>100</v>
      </c>
      <c r="AG534" s="76">
        <f t="shared" si="48"/>
        <v>333.33332999999999</v>
      </c>
      <c r="AH534" s="70">
        <f t="shared" si="49"/>
        <v>29.498524778761059</v>
      </c>
      <c r="AI534" s="70">
        <f t="shared" si="50"/>
        <v>70.501475221238934</v>
      </c>
      <c r="AJ534" s="67">
        <v>5</v>
      </c>
      <c r="AK534" s="74">
        <v>51</v>
      </c>
      <c r="AL534" s="73">
        <v>44043</v>
      </c>
      <c r="AN534" s="20">
        <v>0.38494535836930699</v>
      </c>
      <c r="AO534" s="20">
        <v>1.1143147635695301</v>
      </c>
    </row>
    <row r="535" spans="1:41" x14ac:dyDescent="0.2">
      <c r="A535" s="67" t="s">
        <v>1309</v>
      </c>
      <c r="B535" s="67">
        <v>281128768</v>
      </c>
      <c r="C535" s="67">
        <v>2019</v>
      </c>
      <c r="E535" s="67" t="s">
        <v>23</v>
      </c>
      <c r="F535" s="67" t="s">
        <v>1125</v>
      </c>
      <c r="I535" s="67">
        <v>0</v>
      </c>
      <c r="J535" s="67">
        <v>0</v>
      </c>
      <c r="K535" s="67">
        <v>0</v>
      </c>
      <c r="L535" s="67">
        <v>1</v>
      </c>
      <c r="M535" s="67" t="s">
        <v>1342</v>
      </c>
      <c r="N535" s="67" t="s">
        <v>1343</v>
      </c>
      <c r="O535" s="74" t="s">
        <v>1399</v>
      </c>
      <c r="P535" s="77">
        <v>44012</v>
      </c>
      <c r="R535" s="74">
        <v>14.5</v>
      </c>
      <c r="S535" s="67">
        <v>1.93</v>
      </c>
      <c r="T535" s="67">
        <v>1.71</v>
      </c>
      <c r="U535" s="67" t="s">
        <v>1399</v>
      </c>
      <c r="X535" s="72"/>
      <c r="Y535" s="72"/>
      <c r="AA535" s="67">
        <v>1</v>
      </c>
      <c r="AD535" s="67">
        <f t="shared" si="47"/>
        <v>14.5</v>
      </c>
      <c r="AE535" s="76">
        <v>3.3333333000000001</v>
      </c>
      <c r="AF535" s="74">
        <f t="shared" si="51"/>
        <v>100</v>
      </c>
      <c r="AG535" s="76">
        <f t="shared" si="48"/>
        <v>333.33332999999999</v>
      </c>
      <c r="AH535" s="70">
        <f t="shared" si="49"/>
        <v>22.988505517241379</v>
      </c>
      <c r="AI535" s="70">
        <f t="shared" si="50"/>
        <v>77.011494482758621</v>
      </c>
      <c r="AJ535" s="67">
        <v>5</v>
      </c>
      <c r="AK535" s="74">
        <v>52</v>
      </c>
      <c r="AL535" s="73">
        <v>44043</v>
      </c>
      <c r="AN535" s="20">
        <v>0.61591224675057099</v>
      </c>
      <c r="AO535" s="20">
        <v>1.04406134586425</v>
      </c>
    </row>
    <row r="536" spans="1:41" x14ac:dyDescent="0.2">
      <c r="A536" s="67" t="s">
        <v>1310</v>
      </c>
      <c r="B536" s="67">
        <v>281128769</v>
      </c>
      <c r="C536" s="67">
        <v>2019</v>
      </c>
      <c r="E536" s="67" t="s">
        <v>23</v>
      </c>
      <c r="F536" s="67" t="s">
        <v>1126</v>
      </c>
      <c r="I536" s="67">
        <v>0</v>
      </c>
      <c r="J536" s="67">
        <v>0</v>
      </c>
      <c r="K536" s="67">
        <v>0</v>
      </c>
      <c r="L536" s="67">
        <v>1</v>
      </c>
      <c r="M536" s="67" t="s">
        <v>1342</v>
      </c>
      <c r="N536" s="67" t="s">
        <v>1343</v>
      </c>
      <c r="O536" s="74" t="s">
        <v>1399</v>
      </c>
      <c r="P536" s="77">
        <v>44012</v>
      </c>
      <c r="R536" s="74">
        <v>20.9</v>
      </c>
      <c r="S536" s="67">
        <v>1.83</v>
      </c>
      <c r="T536" s="67">
        <v>1.54</v>
      </c>
      <c r="U536" s="67" t="s">
        <v>1399</v>
      </c>
      <c r="X536" s="72"/>
      <c r="Y536" s="72"/>
      <c r="AA536" s="67">
        <v>1</v>
      </c>
      <c r="AD536" s="67">
        <f t="shared" si="47"/>
        <v>20.9</v>
      </c>
      <c r="AE536" s="76">
        <v>3.3333333000000001</v>
      </c>
      <c r="AF536" s="74">
        <f t="shared" si="51"/>
        <v>100</v>
      </c>
      <c r="AG536" s="76">
        <f t="shared" si="48"/>
        <v>333.33332999999999</v>
      </c>
      <c r="AH536" s="70">
        <f t="shared" si="49"/>
        <v>15.948963157894738</v>
      </c>
      <c r="AI536" s="70">
        <f t="shared" si="50"/>
        <v>84.051036842105262</v>
      </c>
      <c r="AJ536" s="67">
        <v>5</v>
      </c>
      <c r="AK536" s="74">
        <v>53</v>
      </c>
      <c r="AL536" s="73">
        <v>44043</v>
      </c>
      <c r="AN536" s="20">
        <v>0.57617528794293205</v>
      </c>
      <c r="AO536" s="20">
        <v>1.0336415888133099</v>
      </c>
    </row>
    <row r="537" spans="1:41" x14ac:dyDescent="0.2">
      <c r="A537" s="67" t="s">
        <v>1311</v>
      </c>
      <c r="B537" s="67">
        <v>281128770</v>
      </c>
      <c r="C537" s="67">
        <v>2019</v>
      </c>
      <c r="E537" s="67" t="s">
        <v>23</v>
      </c>
      <c r="F537" s="67" t="s">
        <v>1127</v>
      </c>
      <c r="I537" s="67">
        <v>0</v>
      </c>
      <c r="J537" s="67">
        <v>0</v>
      </c>
      <c r="K537" s="67">
        <v>0</v>
      </c>
      <c r="L537" s="67">
        <v>1</v>
      </c>
      <c r="M537" s="67" t="s">
        <v>1342</v>
      </c>
      <c r="N537" s="67" t="s">
        <v>1343</v>
      </c>
      <c r="O537" s="74"/>
      <c r="P537" s="77">
        <v>44012</v>
      </c>
      <c r="R537" s="74">
        <v>18.2</v>
      </c>
      <c r="S537" s="67">
        <v>1.83</v>
      </c>
      <c r="T537" s="67">
        <v>1.3</v>
      </c>
      <c r="X537" s="72"/>
      <c r="Y537" s="72"/>
      <c r="AA537" s="67">
        <v>1</v>
      </c>
      <c r="AD537" s="67">
        <f t="shared" si="47"/>
        <v>18.2</v>
      </c>
      <c r="AE537" s="76">
        <v>3.3333333000000001</v>
      </c>
      <c r="AF537" s="74">
        <f t="shared" si="51"/>
        <v>100</v>
      </c>
      <c r="AG537" s="76">
        <f t="shared" si="48"/>
        <v>333.33332999999999</v>
      </c>
      <c r="AH537" s="70">
        <f t="shared" si="49"/>
        <v>18.315018131868133</v>
      </c>
      <c r="AI537" s="70">
        <f t="shared" si="50"/>
        <v>81.684981868131871</v>
      </c>
      <c r="AJ537" s="67">
        <v>5</v>
      </c>
      <c r="AK537" s="74">
        <v>54</v>
      </c>
      <c r="AL537" s="73">
        <v>44043</v>
      </c>
      <c r="AN537" s="20">
        <v>0.45398842506549503</v>
      </c>
      <c r="AO537" s="20">
        <v>1.0572098608295399</v>
      </c>
    </row>
    <row r="538" spans="1:41" x14ac:dyDescent="0.2">
      <c r="A538" s="67" t="s">
        <v>1312</v>
      </c>
      <c r="B538" s="67">
        <v>281128771</v>
      </c>
      <c r="C538" s="67">
        <v>2019</v>
      </c>
      <c r="E538" s="67" t="s">
        <v>23</v>
      </c>
      <c r="F538" s="67" t="s">
        <v>1128</v>
      </c>
      <c r="I538" s="67">
        <v>0</v>
      </c>
      <c r="J538" s="67">
        <v>0</v>
      </c>
      <c r="K538" s="67">
        <v>0</v>
      </c>
      <c r="L538" s="67">
        <v>1</v>
      </c>
      <c r="M538" s="67" t="s">
        <v>1342</v>
      </c>
      <c r="N538" s="67" t="s">
        <v>1343</v>
      </c>
      <c r="O538" s="74"/>
      <c r="P538" s="77">
        <v>44012</v>
      </c>
      <c r="R538" s="74">
        <v>17.7</v>
      </c>
      <c r="S538" s="67">
        <v>2.1</v>
      </c>
      <c r="T538" s="67">
        <v>1.41</v>
      </c>
      <c r="X538" s="72"/>
      <c r="Y538" s="72"/>
      <c r="AA538" s="67">
        <v>1</v>
      </c>
      <c r="AD538" s="67">
        <f t="shared" si="47"/>
        <v>17.7</v>
      </c>
      <c r="AE538" s="76">
        <v>3.3333333000000001</v>
      </c>
      <c r="AF538" s="74">
        <f t="shared" si="51"/>
        <v>100</v>
      </c>
      <c r="AG538" s="76">
        <f t="shared" si="48"/>
        <v>333.33332999999999</v>
      </c>
      <c r="AH538" s="70">
        <f t="shared" si="49"/>
        <v>18.832391525423731</v>
      </c>
      <c r="AI538" s="70">
        <f t="shared" si="50"/>
        <v>81.167608474576269</v>
      </c>
      <c r="AJ538" s="67">
        <v>5</v>
      </c>
      <c r="AK538" s="74">
        <v>55</v>
      </c>
      <c r="AL538" s="73">
        <v>44043</v>
      </c>
      <c r="AN538" s="20">
        <v>0.45810878680443101</v>
      </c>
      <c r="AO538" s="20">
        <v>1.06862748494653</v>
      </c>
    </row>
    <row r="539" spans="1:41" x14ac:dyDescent="0.2">
      <c r="A539" s="67" t="s">
        <v>1313</v>
      </c>
      <c r="B539" s="67">
        <v>278172289</v>
      </c>
      <c r="C539" s="67">
        <v>2019</v>
      </c>
      <c r="E539" s="67" t="s">
        <v>23</v>
      </c>
      <c r="F539" s="67" t="s">
        <v>1129</v>
      </c>
      <c r="I539" s="67">
        <v>0</v>
      </c>
      <c r="J539" s="67">
        <v>0</v>
      </c>
      <c r="K539" s="67">
        <v>0</v>
      </c>
      <c r="L539" s="67">
        <v>1</v>
      </c>
      <c r="M539" s="67" t="s">
        <v>1343</v>
      </c>
      <c r="N539" s="67" t="s">
        <v>1343</v>
      </c>
      <c r="O539" s="74"/>
      <c r="P539" s="77">
        <v>44012</v>
      </c>
      <c r="R539" s="74">
        <v>7.9</v>
      </c>
      <c r="S539" s="67">
        <v>1.73</v>
      </c>
      <c r="T539" s="67">
        <v>0.6</v>
      </c>
      <c r="W539" s="69">
        <v>44013</v>
      </c>
      <c r="X539" s="72">
        <v>9.1999999999999993</v>
      </c>
      <c r="Y539" s="72">
        <v>1.73</v>
      </c>
      <c r="Z539" s="72">
        <v>1.03</v>
      </c>
      <c r="AA539" s="67">
        <v>2</v>
      </c>
      <c r="AB539" s="67" t="b">
        <f>R539&gt;X539</f>
        <v>0</v>
      </c>
      <c r="AC539" s="67" t="b">
        <f>T539&gt;Z539</f>
        <v>0</v>
      </c>
      <c r="AD539" s="67">
        <f t="shared" si="47"/>
        <v>9.1999999999999993</v>
      </c>
      <c r="AE539" s="76">
        <v>3.3333333000000001</v>
      </c>
      <c r="AF539" s="74">
        <f t="shared" si="51"/>
        <v>100</v>
      </c>
      <c r="AG539" s="76">
        <f t="shared" si="48"/>
        <v>333.33332999999999</v>
      </c>
      <c r="AH539" s="70">
        <f t="shared" si="49"/>
        <v>36.231883695652172</v>
      </c>
      <c r="AI539" s="70">
        <f t="shared" si="50"/>
        <v>63.768116304347828</v>
      </c>
      <c r="AJ539" s="67">
        <v>5</v>
      </c>
      <c r="AK539" s="74">
        <v>56</v>
      </c>
      <c r="AL539" s="73">
        <v>44043</v>
      </c>
      <c r="AN539" s="20">
        <v>0.70077876783426296</v>
      </c>
      <c r="AO539" s="20">
        <v>1.13431112977687</v>
      </c>
    </row>
    <row r="540" spans="1:41" x14ac:dyDescent="0.2">
      <c r="A540" s="67" t="s">
        <v>1314</v>
      </c>
      <c r="B540" s="67">
        <v>278172290</v>
      </c>
      <c r="C540" s="67">
        <v>2019</v>
      </c>
      <c r="E540" s="67" t="s">
        <v>23</v>
      </c>
      <c r="F540" s="67" t="s">
        <v>1130</v>
      </c>
      <c r="I540" s="67">
        <v>0</v>
      </c>
      <c r="J540" s="67">
        <v>0</v>
      </c>
      <c r="K540" s="67">
        <v>0</v>
      </c>
      <c r="L540" s="67">
        <v>1</v>
      </c>
      <c r="M540" s="67" t="s">
        <v>1342</v>
      </c>
      <c r="N540" s="67" t="s">
        <v>1343</v>
      </c>
      <c r="O540" s="74"/>
      <c r="P540" s="77">
        <v>44012</v>
      </c>
      <c r="R540" s="74">
        <v>14.2</v>
      </c>
      <c r="S540" s="67">
        <v>1.92</v>
      </c>
      <c r="T540" s="67">
        <v>1.65</v>
      </c>
      <c r="X540" s="72"/>
      <c r="Y540" s="72"/>
      <c r="AA540" s="67">
        <v>1</v>
      </c>
      <c r="AD540" s="67">
        <f t="shared" si="47"/>
        <v>14.2</v>
      </c>
      <c r="AE540" s="76">
        <v>3.3333333000000001</v>
      </c>
      <c r="AF540" s="74">
        <f t="shared" si="51"/>
        <v>100</v>
      </c>
      <c r="AG540" s="76">
        <f t="shared" si="48"/>
        <v>333.33332999999999</v>
      </c>
      <c r="AH540" s="70">
        <f t="shared" si="49"/>
        <v>23.474178169014085</v>
      </c>
      <c r="AI540" s="70">
        <f t="shared" si="50"/>
        <v>76.525821830985919</v>
      </c>
      <c r="AJ540" s="67">
        <v>5</v>
      </c>
      <c r="AK540" s="74">
        <v>57</v>
      </c>
      <c r="AL540" s="73">
        <v>44043</v>
      </c>
      <c r="AN540" s="20">
        <v>0.17974701529770201</v>
      </c>
      <c r="AO540" s="20">
        <v>1.14976193320888</v>
      </c>
    </row>
    <row r="541" spans="1:41" x14ac:dyDescent="0.2">
      <c r="A541" s="67" t="s">
        <v>1315</v>
      </c>
      <c r="B541" s="67">
        <v>278172291</v>
      </c>
      <c r="C541" s="67">
        <v>2019</v>
      </c>
      <c r="E541" s="67" t="s">
        <v>23</v>
      </c>
      <c r="F541" s="67" t="s">
        <v>1131</v>
      </c>
      <c r="I541" s="67">
        <v>0</v>
      </c>
      <c r="J541" s="67">
        <v>0</v>
      </c>
      <c r="K541" s="67">
        <v>0</v>
      </c>
      <c r="L541" s="67">
        <v>1</v>
      </c>
      <c r="M541" s="67" t="s">
        <v>1343</v>
      </c>
      <c r="N541" s="67" t="s">
        <v>1343</v>
      </c>
      <c r="O541" s="74"/>
      <c r="P541" s="77">
        <v>44012</v>
      </c>
      <c r="R541" s="74">
        <v>20.399999999999999</v>
      </c>
      <c r="S541" s="67">
        <v>1.89</v>
      </c>
      <c r="T541" s="67">
        <v>1.34</v>
      </c>
      <c r="X541" s="72"/>
      <c r="Y541" s="72"/>
      <c r="AA541" s="67">
        <v>1</v>
      </c>
      <c r="AD541" s="67">
        <f t="shared" si="47"/>
        <v>20.399999999999999</v>
      </c>
      <c r="AE541" s="76">
        <v>3.3333333000000001</v>
      </c>
      <c r="AF541" s="74">
        <f t="shared" si="51"/>
        <v>100</v>
      </c>
      <c r="AG541" s="76">
        <f t="shared" si="48"/>
        <v>333.33332999999999</v>
      </c>
      <c r="AH541" s="70">
        <f t="shared" si="49"/>
        <v>16.339869117647059</v>
      </c>
      <c r="AI541" s="70">
        <f t="shared" si="50"/>
        <v>83.660130882352945</v>
      </c>
      <c r="AJ541" s="67">
        <v>5</v>
      </c>
      <c r="AK541" s="74">
        <v>58</v>
      </c>
      <c r="AL541" s="73">
        <v>44043</v>
      </c>
      <c r="AN541" s="20">
        <v>0.25059526494911599</v>
      </c>
      <c r="AO541" s="20">
        <v>1.0657241337852099</v>
      </c>
    </row>
    <row r="542" spans="1:41" x14ac:dyDescent="0.2">
      <c r="A542" s="67" t="s">
        <v>1316</v>
      </c>
      <c r="B542" s="67">
        <v>278172292</v>
      </c>
      <c r="C542" s="67">
        <v>2019</v>
      </c>
      <c r="E542" s="67" t="s">
        <v>23</v>
      </c>
      <c r="F542" s="67" t="s">
        <v>1132</v>
      </c>
      <c r="I542" s="67">
        <v>0</v>
      </c>
      <c r="J542" s="67">
        <v>0</v>
      </c>
      <c r="K542" s="67">
        <v>0</v>
      </c>
      <c r="L542" s="67">
        <v>1</v>
      </c>
      <c r="M542" s="67" t="s">
        <v>1343</v>
      </c>
      <c r="N542" s="67" t="s">
        <v>1343</v>
      </c>
      <c r="O542" s="74"/>
      <c r="P542" s="77">
        <v>44012</v>
      </c>
      <c r="R542" s="74">
        <v>8.8000000000000007</v>
      </c>
      <c r="S542" s="67">
        <v>1.74</v>
      </c>
      <c r="T542" s="67">
        <v>0.98</v>
      </c>
      <c r="W542" s="69">
        <v>44013</v>
      </c>
      <c r="X542" s="72">
        <v>8.6</v>
      </c>
      <c r="Y542" s="72">
        <v>1.33</v>
      </c>
      <c r="Z542" s="72">
        <v>1.02</v>
      </c>
      <c r="AA542" s="67">
        <v>1</v>
      </c>
      <c r="AB542" s="67" t="b">
        <f>R542&gt;X542</f>
        <v>1</v>
      </c>
      <c r="AC542" s="67" t="b">
        <f>T542&gt;Z542</f>
        <v>0</v>
      </c>
      <c r="AD542" s="67">
        <f t="shared" si="47"/>
        <v>8.8000000000000007</v>
      </c>
      <c r="AE542" s="76">
        <v>3.3333333000000001</v>
      </c>
      <c r="AF542" s="74">
        <f t="shared" si="51"/>
        <v>100</v>
      </c>
      <c r="AG542" s="76">
        <f t="shared" si="48"/>
        <v>333.33332999999999</v>
      </c>
      <c r="AH542" s="70">
        <f t="shared" si="49"/>
        <v>37.878787499999994</v>
      </c>
      <c r="AI542" s="70">
        <f t="shared" si="50"/>
        <v>62.121212500000006</v>
      </c>
      <c r="AJ542" s="67">
        <v>5</v>
      </c>
      <c r="AK542" s="74">
        <v>59</v>
      </c>
      <c r="AL542" s="73">
        <v>44043</v>
      </c>
      <c r="AN542" s="20">
        <v>0.51432122245203604</v>
      </c>
      <c r="AO542" s="20">
        <v>1.0917699543739601</v>
      </c>
    </row>
    <row r="543" spans="1:41" x14ac:dyDescent="0.2">
      <c r="A543" s="67" t="s">
        <v>1317</v>
      </c>
      <c r="B543" s="67">
        <v>278172293</v>
      </c>
      <c r="C543" s="67">
        <v>2019</v>
      </c>
      <c r="E543" s="67" t="s">
        <v>23</v>
      </c>
      <c r="F543" s="67" t="s">
        <v>1133</v>
      </c>
      <c r="I543" s="67">
        <v>0</v>
      </c>
      <c r="J543" s="67">
        <v>0</v>
      </c>
      <c r="K543" s="67">
        <v>0</v>
      </c>
      <c r="L543" s="67">
        <v>1</v>
      </c>
      <c r="M543" s="67" t="s">
        <v>1342</v>
      </c>
      <c r="N543" s="67" t="s">
        <v>1343</v>
      </c>
      <c r="O543" s="74"/>
      <c r="P543" s="77">
        <v>44012</v>
      </c>
      <c r="R543" s="74">
        <v>20.5</v>
      </c>
      <c r="S543" s="67">
        <v>1.95</v>
      </c>
      <c r="T543" s="67">
        <v>1.91</v>
      </c>
      <c r="X543" s="72"/>
      <c r="Y543" s="72"/>
      <c r="AA543" s="67">
        <v>1</v>
      </c>
      <c r="AD543" s="67">
        <f t="shared" si="47"/>
        <v>20.5</v>
      </c>
      <c r="AE543" s="76">
        <v>3.3333333000000001</v>
      </c>
      <c r="AF543" s="74">
        <f t="shared" si="51"/>
        <v>100</v>
      </c>
      <c r="AG543" s="76">
        <f t="shared" si="48"/>
        <v>333.33332999999999</v>
      </c>
      <c r="AH543" s="70">
        <f t="shared" si="49"/>
        <v>16.260162439024391</v>
      </c>
      <c r="AI543" s="70">
        <f t="shared" si="50"/>
        <v>83.739837560975616</v>
      </c>
      <c r="AJ543" s="67">
        <v>5</v>
      </c>
      <c r="AK543" s="74">
        <v>60</v>
      </c>
      <c r="AL543" s="73">
        <v>44043</v>
      </c>
      <c r="AN543" s="20">
        <v>0.66160068346717804</v>
      </c>
      <c r="AO543" s="20">
        <v>1.0349662850533099</v>
      </c>
    </row>
    <row r="544" spans="1:41" x14ac:dyDescent="0.2">
      <c r="A544" s="67" t="s">
        <v>1318</v>
      </c>
      <c r="B544" s="67">
        <v>278172294</v>
      </c>
      <c r="C544" s="67">
        <v>2019</v>
      </c>
      <c r="E544" s="67" t="s">
        <v>23</v>
      </c>
      <c r="F544" s="67" t="s">
        <v>1134</v>
      </c>
      <c r="I544" s="67">
        <v>0</v>
      </c>
      <c r="J544" s="67">
        <v>0</v>
      </c>
      <c r="K544" s="67">
        <v>0</v>
      </c>
      <c r="L544" s="67">
        <v>1</v>
      </c>
      <c r="M544" s="67" t="s">
        <v>1342</v>
      </c>
      <c r="N544" s="67" t="s">
        <v>1343</v>
      </c>
      <c r="O544" s="74"/>
      <c r="P544" s="77">
        <v>44012</v>
      </c>
      <c r="R544" s="74">
        <v>12.5</v>
      </c>
      <c r="S544" s="67">
        <v>2.14</v>
      </c>
      <c r="T544" s="67">
        <v>1.27</v>
      </c>
      <c r="W544" s="69">
        <v>44013</v>
      </c>
      <c r="X544" s="72">
        <v>8.9</v>
      </c>
      <c r="Y544" s="72">
        <v>2.17</v>
      </c>
      <c r="Z544" s="72">
        <v>0.75</v>
      </c>
      <c r="AA544" s="67">
        <v>1</v>
      </c>
      <c r="AB544" s="67" t="b">
        <f>R544&gt;X544</f>
        <v>1</v>
      </c>
      <c r="AC544" s="67" t="b">
        <f>T544&gt;Z544</f>
        <v>1</v>
      </c>
      <c r="AD544" s="67">
        <f t="shared" si="47"/>
        <v>12.5</v>
      </c>
      <c r="AE544" s="76">
        <v>3.3333333000000001</v>
      </c>
      <c r="AF544" s="74">
        <f t="shared" si="51"/>
        <v>100</v>
      </c>
      <c r="AG544" s="76">
        <f t="shared" si="48"/>
        <v>333.33332999999999</v>
      </c>
      <c r="AH544" s="70">
        <f t="shared" si="49"/>
        <v>26.6666664</v>
      </c>
      <c r="AI544" s="70">
        <f t="shared" si="50"/>
        <v>73.333333600000003</v>
      </c>
      <c r="AJ544" s="67">
        <v>5</v>
      </c>
      <c r="AK544" s="74">
        <v>61</v>
      </c>
      <c r="AL544" s="73">
        <v>44043</v>
      </c>
      <c r="AN544" s="20">
        <v>0.69938921301269796</v>
      </c>
      <c r="AO544" s="20">
        <v>1.04203927772373</v>
      </c>
    </row>
    <row r="545" spans="1:41" x14ac:dyDescent="0.2">
      <c r="A545" s="67" t="s">
        <v>1319</v>
      </c>
      <c r="B545" s="67">
        <v>278172295</v>
      </c>
      <c r="C545" s="67">
        <v>2019</v>
      </c>
      <c r="E545" s="67" t="s">
        <v>23</v>
      </c>
      <c r="F545" s="67" t="s">
        <v>1135</v>
      </c>
      <c r="I545" s="67">
        <v>0</v>
      </c>
      <c r="J545" s="67">
        <v>0</v>
      </c>
      <c r="K545" s="67">
        <v>0</v>
      </c>
      <c r="L545" s="67">
        <v>1</v>
      </c>
      <c r="M545" s="67" t="s">
        <v>1342</v>
      </c>
      <c r="N545" s="67" t="s">
        <v>1343</v>
      </c>
      <c r="O545" s="74"/>
      <c r="P545" s="77">
        <v>44012</v>
      </c>
      <c r="R545" s="74">
        <v>36.1</v>
      </c>
      <c r="S545" s="67">
        <v>1.95</v>
      </c>
      <c r="T545" s="67">
        <v>1.4</v>
      </c>
      <c r="X545" s="72"/>
      <c r="Y545" s="72"/>
      <c r="AA545" s="67">
        <v>1</v>
      </c>
      <c r="AD545" s="67">
        <f t="shared" si="47"/>
        <v>36.1</v>
      </c>
      <c r="AE545" s="76">
        <v>3.3333333000000001</v>
      </c>
      <c r="AF545" s="74">
        <f t="shared" si="51"/>
        <v>200</v>
      </c>
      <c r="AG545" s="76">
        <f t="shared" si="48"/>
        <v>666.66665999999998</v>
      </c>
      <c r="AH545" s="70">
        <f t="shared" si="49"/>
        <v>18.467220498614957</v>
      </c>
      <c r="AI545" s="70">
        <f t="shared" si="50"/>
        <v>181.53277950138505</v>
      </c>
      <c r="AJ545" s="67">
        <v>5</v>
      </c>
      <c r="AK545" s="74">
        <v>62</v>
      </c>
      <c r="AL545" s="73">
        <v>44043</v>
      </c>
      <c r="AN545" s="20">
        <v>0.58794260457091896</v>
      </c>
      <c r="AO545" s="20">
        <v>1.03027024057044</v>
      </c>
    </row>
    <row r="546" spans="1:41" x14ac:dyDescent="0.2">
      <c r="A546" s="67" t="s">
        <v>1320</v>
      </c>
      <c r="B546" s="67">
        <v>278172296</v>
      </c>
      <c r="C546" s="67">
        <v>2019</v>
      </c>
      <c r="E546" s="67" t="s">
        <v>23</v>
      </c>
      <c r="F546" s="67" t="s">
        <v>1136</v>
      </c>
      <c r="I546" s="67">
        <v>0</v>
      </c>
      <c r="J546" s="67">
        <v>0</v>
      </c>
      <c r="K546" s="67">
        <v>0</v>
      </c>
      <c r="L546" s="67">
        <v>1</v>
      </c>
      <c r="M546" s="67" t="s">
        <v>1342</v>
      </c>
      <c r="N546" s="67" t="s">
        <v>1343</v>
      </c>
      <c r="O546" s="74" t="s">
        <v>1399</v>
      </c>
      <c r="P546" s="77">
        <v>44012</v>
      </c>
      <c r="R546" s="74">
        <v>9.4</v>
      </c>
      <c r="S546" s="67">
        <v>2.27</v>
      </c>
      <c r="T546" s="67">
        <v>0.89</v>
      </c>
      <c r="U546" s="67" t="s">
        <v>1399</v>
      </c>
      <c r="X546" s="72"/>
      <c r="Y546" s="72"/>
      <c r="AA546" s="67">
        <v>1</v>
      </c>
      <c r="AD546" s="67">
        <f t="shared" si="47"/>
        <v>9.4</v>
      </c>
      <c r="AE546" s="76">
        <v>3.3333333000000001</v>
      </c>
      <c r="AF546" s="74">
        <f t="shared" si="51"/>
        <v>100</v>
      </c>
      <c r="AG546" s="76">
        <f t="shared" si="48"/>
        <v>333.33332999999999</v>
      </c>
      <c r="AH546" s="70">
        <f t="shared" si="49"/>
        <v>35.460992553191488</v>
      </c>
      <c r="AI546" s="70">
        <f t="shared" si="50"/>
        <v>64.539007446808512</v>
      </c>
      <c r="AJ546" s="67">
        <v>5</v>
      </c>
      <c r="AK546" s="74">
        <v>63</v>
      </c>
      <c r="AL546" s="73">
        <v>44043</v>
      </c>
      <c r="AN546" s="20">
        <v>0.43411388421717301</v>
      </c>
      <c r="AO546" s="20">
        <v>1.0432251543561399</v>
      </c>
    </row>
    <row r="547" spans="1:41" x14ac:dyDescent="0.2">
      <c r="A547" s="67" t="s">
        <v>1321</v>
      </c>
      <c r="B547" s="67">
        <v>281128542</v>
      </c>
      <c r="C547" s="67">
        <v>2019</v>
      </c>
      <c r="E547" s="67" t="s">
        <v>23</v>
      </c>
      <c r="F547" s="67" t="s">
        <v>1137</v>
      </c>
      <c r="I547" s="67">
        <v>0</v>
      </c>
      <c r="J547" s="67">
        <v>0</v>
      </c>
      <c r="K547" s="67">
        <v>0</v>
      </c>
      <c r="L547" s="67">
        <v>1</v>
      </c>
      <c r="M547" s="67" t="s">
        <v>1342</v>
      </c>
      <c r="N547" s="67" t="s">
        <v>1343</v>
      </c>
      <c r="O547" s="74"/>
      <c r="P547" s="77">
        <v>44012</v>
      </c>
      <c r="R547" s="74">
        <v>11.9</v>
      </c>
      <c r="S547" s="67">
        <v>2.35</v>
      </c>
      <c r="T547" s="67">
        <v>1.65</v>
      </c>
      <c r="X547" s="72"/>
      <c r="Y547" s="72"/>
      <c r="AA547" s="67">
        <v>1</v>
      </c>
      <c r="AD547" s="67">
        <f t="shared" si="47"/>
        <v>11.9</v>
      </c>
      <c r="AE547" s="76">
        <v>3.3333333000000001</v>
      </c>
      <c r="AF547" s="74">
        <f t="shared" si="51"/>
        <v>100</v>
      </c>
      <c r="AG547" s="76">
        <f t="shared" si="48"/>
        <v>333.33332999999999</v>
      </c>
      <c r="AH547" s="70">
        <f t="shared" si="49"/>
        <v>28.01120420168067</v>
      </c>
      <c r="AI547" s="70">
        <f t="shared" si="50"/>
        <v>71.98879579831933</v>
      </c>
      <c r="AJ547" s="67">
        <v>5</v>
      </c>
      <c r="AK547" s="74">
        <v>64</v>
      </c>
      <c r="AL547" s="73">
        <v>44043</v>
      </c>
      <c r="AN547" s="20">
        <v>0.95461024184066301</v>
      </c>
      <c r="AO547" s="20">
        <v>1.0397433754195899</v>
      </c>
    </row>
    <row r="548" spans="1:41" x14ac:dyDescent="0.2">
      <c r="A548" s="67" t="s">
        <v>1322</v>
      </c>
      <c r="B548" s="67">
        <v>281128543</v>
      </c>
      <c r="C548" s="67">
        <v>2019</v>
      </c>
      <c r="E548" s="67" t="s">
        <v>23</v>
      </c>
      <c r="F548" s="67" t="s">
        <v>1138</v>
      </c>
      <c r="I548" s="67">
        <v>0</v>
      </c>
      <c r="J548" s="67">
        <v>0</v>
      </c>
      <c r="K548" s="67">
        <v>0</v>
      </c>
      <c r="L548" s="67">
        <v>1</v>
      </c>
      <c r="M548" s="67" t="s">
        <v>1342</v>
      </c>
      <c r="N548" s="67" t="s">
        <v>1343</v>
      </c>
      <c r="O548" s="74"/>
      <c r="P548" s="77">
        <v>44012</v>
      </c>
      <c r="R548" s="74">
        <v>13.1</v>
      </c>
      <c r="S548" s="67">
        <v>1.87</v>
      </c>
      <c r="T548" s="67">
        <v>0.79</v>
      </c>
      <c r="W548" s="69">
        <v>44013</v>
      </c>
      <c r="X548" s="72">
        <v>6.1</v>
      </c>
      <c r="Y548" s="72">
        <v>1.39</v>
      </c>
      <c r="Z548" s="72">
        <v>1.01</v>
      </c>
      <c r="AA548" s="67">
        <v>1</v>
      </c>
      <c r="AB548" s="67" t="b">
        <f>R548&gt;X548</f>
        <v>1</v>
      </c>
      <c r="AC548" s="67" t="b">
        <f>T548&gt;Z548</f>
        <v>0</v>
      </c>
      <c r="AD548" s="67">
        <f t="shared" si="47"/>
        <v>13.1</v>
      </c>
      <c r="AE548" s="76">
        <v>3.3333333000000001</v>
      </c>
      <c r="AF548" s="74">
        <f t="shared" si="51"/>
        <v>100</v>
      </c>
      <c r="AG548" s="76">
        <f t="shared" si="48"/>
        <v>333.33332999999999</v>
      </c>
      <c r="AH548" s="70">
        <f t="shared" si="49"/>
        <v>25.445292366412215</v>
      </c>
      <c r="AI548" s="70">
        <f t="shared" si="50"/>
        <v>74.554707633587782</v>
      </c>
      <c r="AJ548" s="67">
        <v>5</v>
      </c>
      <c r="AK548" s="74">
        <v>65</v>
      </c>
      <c r="AL548" s="73">
        <v>44043</v>
      </c>
      <c r="AN548" s="20">
        <v>1.0565394010096101</v>
      </c>
      <c r="AO548" s="20">
        <v>1.05268092699939</v>
      </c>
    </row>
    <row r="549" spans="1:41" x14ac:dyDescent="0.2">
      <c r="A549" s="67" t="s">
        <v>1323</v>
      </c>
      <c r="B549" s="67">
        <v>281128544</v>
      </c>
      <c r="C549" s="67">
        <v>2019</v>
      </c>
      <c r="E549" s="67" t="s">
        <v>23</v>
      </c>
      <c r="F549" s="67" t="s">
        <v>1139</v>
      </c>
      <c r="I549" s="67">
        <v>0</v>
      </c>
      <c r="J549" s="67">
        <v>0</v>
      </c>
      <c r="K549" s="67">
        <v>0</v>
      </c>
      <c r="L549" s="67">
        <v>1</v>
      </c>
      <c r="M549" s="67" t="s">
        <v>1342</v>
      </c>
      <c r="N549" s="67" t="s">
        <v>1343</v>
      </c>
      <c r="O549" s="74"/>
      <c r="P549" s="77">
        <v>44012</v>
      </c>
      <c r="R549" s="74">
        <v>10.6</v>
      </c>
      <c r="S549" s="67">
        <v>2.83</v>
      </c>
      <c r="T549" s="67">
        <v>0.96</v>
      </c>
      <c r="W549" s="69">
        <v>44013</v>
      </c>
      <c r="X549" s="72">
        <v>10.9</v>
      </c>
      <c r="Y549" s="72">
        <v>1.76</v>
      </c>
      <c r="Z549" s="72">
        <v>0.93</v>
      </c>
      <c r="AA549" s="72">
        <v>2</v>
      </c>
      <c r="AB549" s="67" t="b">
        <f>R549&gt;X549</f>
        <v>0</v>
      </c>
      <c r="AC549" s="67" t="b">
        <f>T549&gt;Z549</f>
        <v>1</v>
      </c>
      <c r="AD549" s="67">
        <f t="shared" si="47"/>
        <v>10.9</v>
      </c>
      <c r="AE549" s="76">
        <v>3.3333333000000001</v>
      </c>
      <c r="AF549" s="74">
        <f t="shared" si="51"/>
        <v>100</v>
      </c>
      <c r="AG549" s="76">
        <f t="shared" si="48"/>
        <v>333.33332999999999</v>
      </c>
      <c r="AH549" s="70">
        <f t="shared" si="49"/>
        <v>30.581039449541283</v>
      </c>
      <c r="AI549" s="70">
        <f t="shared" si="50"/>
        <v>69.418960550458721</v>
      </c>
      <c r="AJ549" s="67">
        <v>5</v>
      </c>
      <c r="AK549" s="74">
        <v>66</v>
      </c>
      <c r="AL549" s="73">
        <v>44043</v>
      </c>
      <c r="AN549" s="20">
        <v>0.219726405442765</v>
      </c>
      <c r="AO549" s="20">
        <v>1.09116296263797</v>
      </c>
    </row>
    <row r="550" spans="1:41" x14ac:dyDescent="0.2">
      <c r="A550" s="67" t="s">
        <v>1324</v>
      </c>
      <c r="B550" s="67">
        <v>281128545</v>
      </c>
      <c r="C550" s="67">
        <v>2019</v>
      </c>
      <c r="E550" s="67" t="s">
        <v>23</v>
      </c>
      <c r="F550" s="67" t="s">
        <v>1140</v>
      </c>
      <c r="I550" s="67">
        <v>0</v>
      </c>
      <c r="J550" s="67">
        <v>0</v>
      </c>
      <c r="K550" s="67">
        <v>0</v>
      </c>
      <c r="L550" s="67">
        <v>1</v>
      </c>
      <c r="M550" s="67" t="s">
        <v>1342</v>
      </c>
      <c r="N550" s="67" t="s">
        <v>1343</v>
      </c>
      <c r="O550" s="74"/>
      <c r="P550" s="77">
        <v>44012</v>
      </c>
      <c r="R550" s="74">
        <v>11.7</v>
      </c>
      <c r="S550" s="67">
        <v>1.93</v>
      </c>
      <c r="T550" s="67">
        <v>0.98</v>
      </c>
      <c r="W550" s="69">
        <v>44013</v>
      </c>
      <c r="X550" s="72">
        <v>7.3</v>
      </c>
      <c r="Y550" s="72">
        <v>1.8</v>
      </c>
      <c r="Z550" s="72">
        <v>1.08</v>
      </c>
      <c r="AA550" s="67">
        <v>1</v>
      </c>
      <c r="AB550" s="67" t="b">
        <f>R550&gt;X550</f>
        <v>1</v>
      </c>
      <c r="AC550" s="67" t="b">
        <f>T550&gt;Z550</f>
        <v>0</v>
      </c>
      <c r="AD550" s="67">
        <f t="shared" si="47"/>
        <v>11.7</v>
      </c>
      <c r="AE550" s="76">
        <v>3.3333333000000001</v>
      </c>
      <c r="AF550" s="74">
        <f t="shared" si="51"/>
        <v>100</v>
      </c>
      <c r="AG550" s="76">
        <f t="shared" si="48"/>
        <v>333.33332999999999</v>
      </c>
      <c r="AH550" s="70">
        <f t="shared" si="49"/>
        <v>28.490028205128205</v>
      </c>
      <c r="AI550" s="70">
        <f t="shared" si="50"/>
        <v>71.509971794871802</v>
      </c>
      <c r="AJ550" s="67">
        <v>5</v>
      </c>
      <c r="AK550" s="74">
        <v>67</v>
      </c>
      <c r="AL550" s="73">
        <v>44043</v>
      </c>
      <c r="AN550" s="20">
        <v>0.13539153254795699</v>
      </c>
      <c r="AO550" s="20">
        <v>1.1283017858823201</v>
      </c>
    </row>
    <row r="551" spans="1:41" x14ac:dyDescent="0.2">
      <c r="A551" s="67" t="s">
        <v>1325</v>
      </c>
      <c r="B551" s="67">
        <v>281128774</v>
      </c>
      <c r="C551" s="67">
        <v>2019</v>
      </c>
      <c r="E551" s="67" t="s">
        <v>23</v>
      </c>
      <c r="F551" s="67" t="s">
        <v>1141</v>
      </c>
      <c r="I551" s="67">
        <v>0</v>
      </c>
      <c r="J551" s="67">
        <v>0</v>
      </c>
      <c r="K551" s="67">
        <v>0</v>
      </c>
      <c r="L551" s="67">
        <v>1</v>
      </c>
      <c r="M551" s="67" t="s">
        <v>1342</v>
      </c>
      <c r="N551" s="67" t="s">
        <v>1343</v>
      </c>
      <c r="O551" s="74"/>
      <c r="P551" s="77">
        <v>44012</v>
      </c>
      <c r="R551" s="74">
        <v>12</v>
      </c>
      <c r="S551" s="67">
        <v>1.97</v>
      </c>
      <c r="T551" s="67">
        <v>1.66</v>
      </c>
      <c r="X551" s="72"/>
      <c r="Y551" s="72"/>
      <c r="AA551" s="67">
        <v>1</v>
      </c>
      <c r="AD551" s="67">
        <f t="shared" si="47"/>
        <v>12</v>
      </c>
      <c r="AE551" s="76">
        <v>3.3333333000000001</v>
      </c>
      <c r="AF551" s="74">
        <f t="shared" si="51"/>
        <v>100</v>
      </c>
      <c r="AG551" s="76">
        <f t="shared" si="48"/>
        <v>333.33332999999999</v>
      </c>
      <c r="AH551" s="70">
        <f t="shared" si="49"/>
        <v>27.777777499999999</v>
      </c>
      <c r="AI551" s="70">
        <f t="shared" si="50"/>
        <v>72.222222500000001</v>
      </c>
      <c r="AJ551" s="67">
        <v>5</v>
      </c>
      <c r="AK551" s="74">
        <v>68</v>
      </c>
      <c r="AL551" s="73">
        <v>44043</v>
      </c>
      <c r="AN551" s="20">
        <v>0.20411391312177099</v>
      </c>
      <c r="AO551" s="20">
        <v>1.0557259001115</v>
      </c>
    </row>
    <row r="552" spans="1:41" x14ac:dyDescent="0.2">
      <c r="A552" s="67" t="s">
        <v>1326</v>
      </c>
      <c r="B552" s="67">
        <v>281128775</v>
      </c>
      <c r="C552" s="67">
        <v>2019</v>
      </c>
      <c r="E552" s="67" t="s">
        <v>23</v>
      </c>
      <c r="F552" s="67" t="s">
        <v>1142</v>
      </c>
      <c r="I552" s="67">
        <v>0</v>
      </c>
      <c r="J552" s="67">
        <v>0</v>
      </c>
      <c r="K552" s="67">
        <v>0</v>
      </c>
      <c r="L552" s="67">
        <v>1</v>
      </c>
      <c r="M552" s="67" t="s">
        <v>1342</v>
      </c>
      <c r="N552" s="67" t="s">
        <v>1343</v>
      </c>
      <c r="O552" s="74"/>
      <c r="P552" s="77">
        <v>44012</v>
      </c>
      <c r="R552" s="74">
        <v>6.9</v>
      </c>
      <c r="S552" s="67">
        <v>2.36</v>
      </c>
      <c r="T552" s="67">
        <v>0.62</v>
      </c>
      <c r="W552" s="69">
        <v>44013</v>
      </c>
      <c r="X552" s="72">
        <v>11.9</v>
      </c>
      <c r="Y552" s="72">
        <v>1.56</v>
      </c>
      <c r="Z552" s="72">
        <v>0.97</v>
      </c>
      <c r="AA552" s="67">
        <v>2</v>
      </c>
      <c r="AB552" s="67" t="b">
        <f>R552&gt;X552</f>
        <v>0</v>
      </c>
      <c r="AC552" s="67" t="b">
        <f>T552&gt;Z552</f>
        <v>0</v>
      </c>
      <c r="AD552" s="67">
        <f t="shared" si="47"/>
        <v>11.9</v>
      </c>
      <c r="AE552" s="76">
        <v>3.3333333000000001</v>
      </c>
      <c r="AF552" s="74">
        <f t="shared" ref="AF552:AF567" si="52">IF(AD552&lt;25, 100, IF(AD552&lt;75, 200, IF(AD552&gt;150, 1000, 500)))</f>
        <v>100</v>
      </c>
      <c r="AG552" s="76">
        <f t="shared" si="48"/>
        <v>333.33332999999999</v>
      </c>
      <c r="AH552" s="70">
        <f t="shared" si="49"/>
        <v>28.01120420168067</v>
      </c>
      <c r="AI552" s="70">
        <f t="shared" si="50"/>
        <v>71.98879579831933</v>
      </c>
      <c r="AJ552" s="67">
        <v>5</v>
      </c>
      <c r="AK552" s="74">
        <v>69</v>
      </c>
      <c r="AL552" s="73">
        <v>44043</v>
      </c>
      <c r="AN552" s="20">
        <v>0.12170968671940501</v>
      </c>
      <c r="AO552" s="20">
        <v>1.2420581311997501</v>
      </c>
    </row>
    <row r="553" spans="1:41" x14ac:dyDescent="0.2">
      <c r="A553" s="67" t="s">
        <v>1327</v>
      </c>
      <c r="B553" s="67">
        <v>281128776</v>
      </c>
      <c r="C553" s="67">
        <v>2019</v>
      </c>
      <c r="E553" s="67" t="s">
        <v>23</v>
      </c>
      <c r="F553" s="67" t="s">
        <v>1143</v>
      </c>
      <c r="I553" s="67">
        <v>0</v>
      </c>
      <c r="J553" s="67">
        <v>0</v>
      </c>
      <c r="K553" s="67">
        <v>0</v>
      </c>
      <c r="L553" s="67">
        <v>1</v>
      </c>
      <c r="M553" s="67" t="s">
        <v>1342</v>
      </c>
      <c r="N553" s="67" t="s">
        <v>1343</v>
      </c>
      <c r="O553" s="74"/>
      <c r="P553" s="77">
        <v>44012</v>
      </c>
      <c r="R553" s="74">
        <v>10.5</v>
      </c>
      <c r="S553" s="67">
        <v>2.25</v>
      </c>
      <c r="T553" s="67">
        <v>1.08</v>
      </c>
      <c r="W553" s="69">
        <v>44013</v>
      </c>
      <c r="X553" s="72">
        <v>5.9</v>
      </c>
      <c r="Y553" s="72">
        <v>1.71</v>
      </c>
      <c r="Z553" s="72">
        <v>0.85</v>
      </c>
      <c r="AA553" s="67">
        <v>1</v>
      </c>
      <c r="AB553" s="67" t="b">
        <f>R553&gt;X553</f>
        <v>1</v>
      </c>
      <c r="AC553" s="67" t="b">
        <f>T553&gt;Z553</f>
        <v>1</v>
      </c>
      <c r="AD553" s="67">
        <f t="shared" si="47"/>
        <v>10.5</v>
      </c>
      <c r="AE553" s="76">
        <v>3.3333333000000001</v>
      </c>
      <c r="AF553" s="74">
        <f t="shared" si="52"/>
        <v>100</v>
      </c>
      <c r="AG553" s="76">
        <f t="shared" si="48"/>
        <v>333.33332999999999</v>
      </c>
      <c r="AH553" s="70">
        <f t="shared" si="49"/>
        <v>31.746031428571428</v>
      </c>
      <c r="AI553" s="70">
        <f t="shared" si="50"/>
        <v>68.253968571428572</v>
      </c>
      <c r="AJ553" s="67">
        <v>5</v>
      </c>
      <c r="AK553" s="74">
        <v>70</v>
      </c>
      <c r="AL553" s="73">
        <v>44043</v>
      </c>
      <c r="AN553" s="20">
        <v>0.166368274391651</v>
      </c>
      <c r="AO553" s="20">
        <v>1.12412585305946</v>
      </c>
    </row>
    <row r="554" spans="1:41" x14ac:dyDescent="0.2">
      <c r="A554" s="67" t="s">
        <v>1328</v>
      </c>
      <c r="B554" s="67">
        <v>281128777</v>
      </c>
      <c r="C554" s="67">
        <v>2019</v>
      </c>
      <c r="E554" s="67" t="s">
        <v>23</v>
      </c>
      <c r="F554" s="67" t="s">
        <v>1144</v>
      </c>
      <c r="I554" s="67">
        <v>0</v>
      </c>
      <c r="J554" s="67">
        <v>0</v>
      </c>
      <c r="K554" s="67">
        <v>0</v>
      </c>
      <c r="L554" s="67">
        <v>1</v>
      </c>
      <c r="M554" s="67" t="s">
        <v>1342</v>
      </c>
      <c r="N554" s="67" t="s">
        <v>1343</v>
      </c>
      <c r="O554" s="74"/>
      <c r="P554" s="77">
        <v>44012</v>
      </c>
      <c r="R554" s="74">
        <v>22</v>
      </c>
      <c r="S554" s="67">
        <v>1.93</v>
      </c>
      <c r="T554" s="67">
        <v>1.47</v>
      </c>
      <c r="X554" s="72"/>
      <c r="Y554" s="72"/>
      <c r="AA554" s="67">
        <v>1</v>
      </c>
      <c r="AD554" s="67">
        <f t="shared" si="47"/>
        <v>22</v>
      </c>
      <c r="AE554" s="76">
        <v>3.3333333000000001</v>
      </c>
      <c r="AF554" s="74">
        <f t="shared" si="52"/>
        <v>100</v>
      </c>
      <c r="AG554" s="76">
        <f t="shared" si="48"/>
        <v>333.33332999999999</v>
      </c>
      <c r="AH554" s="70">
        <f t="shared" si="49"/>
        <v>15.151515</v>
      </c>
      <c r="AI554" s="70">
        <f t="shared" si="50"/>
        <v>84.848484999999997</v>
      </c>
      <c r="AJ554" s="67">
        <v>5</v>
      </c>
      <c r="AK554" s="74">
        <v>71</v>
      </c>
      <c r="AL554" s="73">
        <v>44043</v>
      </c>
      <c r="AN554" s="20">
        <v>0.53569209053035605</v>
      </c>
      <c r="AO554" s="20">
        <v>1.01865008419789</v>
      </c>
    </row>
    <row r="555" spans="1:41" x14ac:dyDescent="0.2">
      <c r="A555" s="67" t="s">
        <v>1329</v>
      </c>
      <c r="B555" s="67">
        <v>281128778</v>
      </c>
      <c r="C555" s="67">
        <v>2019</v>
      </c>
      <c r="E555" s="67" t="s">
        <v>23</v>
      </c>
      <c r="F555" s="67" t="s">
        <v>1145</v>
      </c>
      <c r="I555" s="67">
        <v>0</v>
      </c>
      <c r="J555" s="67">
        <v>0</v>
      </c>
      <c r="K555" s="67">
        <v>0</v>
      </c>
      <c r="L555" s="67">
        <v>1</v>
      </c>
      <c r="M555" s="67" t="s">
        <v>1342</v>
      </c>
      <c r="N555" s="67" t="s">
        <v>1343</v>
      </c>
      <c r="O555" s="74"/>
      <c r="P555" s="77">
        <v>44012</v>
      </c>
      <c r="R555" s="74">
        <v>31.1</v>
      </c>
      <c r="S555" s="67">
        <v>2.2000000000000002</v>
      </c>
      <c r="T555" s="67">
        <v>1.61</v>
      </c>
      <c r="X555" s="72"/>
      <c r="Y555" s="72"/>
      <c r="AA555" s="67">
        <v>1</v>
      </c>
      <c r="AD555" s="67">
        <f t="shared" si="47"/>
        <v>31.1</v>
      </c>
      <c r="AE555" s="76">
        <v>3.3333333000000001</v>
      </c>
      <c r="AF555" s="74">
        <f t="shared" si="52"/>
        <v>200</v>
      </c>
      <c r="AG555" s="76">
        <f t="shared" si="48"/>
        <v>666.66665999999998</v>
      </c>
      <c r="AH555" s="70">
        <f t="shared" si="49"/>
        <v>21.436227009646302</v>
      </c>
      <c r="AI555" s="70">
        <f t="shared" si="50"/>
        <v>178.5637729903537</v>
      </c>
      <c r="AJ555" s="67">
        <v>5</v>
      </c>
      <c r="AK555" s="74">
        <v>72</v>
      </c>
      <c r="AL555" s="73">
        <v>44043</v>
      </c>
      <c r="AN555" s="20">
        <v>0.492833270909248</v>
      </c>
      <c r="AO555" s="20">
        <v>1.2130084294691901</v>
      </c>
    </row>
    <row r="556" spans="1:41" x14ac:dyDescent="0.2">
      <c r="A556" s="67" t="s">
        <v>1330</v>
      </c>
      <c r="B556" s="67">
        <v>281128779</v>
      </c>
      <c r="C556" s="67">
        <v>2019</v>
      </c>
      <c r="E556" s="67" t="s">
        <v>23</v>
      </c>
      <c r="F556" s="67" t="s">
        <v>1146</v>
      </c>
      <c r="I556" s="67">
        <v>0</v>
      </c>
      <c r="J556" s="67">
        <v>0</v>
      </c>
      <c r="K556" s="67">
        <v>0</v>
      </c>
      <c r="L556" s="67">
        <v>1</v>
      </c>
      <c r="M556" s="67" t="s">
        <v>1342</v>
      </c>
      <c r="N556" s="67" t="s">
        <v>1343</v>
      </c>
      <c r="O556" s="74"/>
      <c r="P556" s="77">
        <v>44012</v>
      </c>
      <c r="R556" s="74">
        <v>17.899999999999999</v>
      </c>
      <c r="S556" s="67">
        <v>1.82</v>
      </c>
      <c r="T556" s="67">
        <v>1.22</v>
      </c>
      <c r="W556" s="69">
        <v>44013</v>
      </c>
      <c r="X556" s="72">
        <v>22.3</v>
      </c>
      <c r="Y556" s="72">
        <v>1.93</v>
      </c>
      <c r="Z556" s="72">
        <v>1.65</v>
      </c>
      <c r="AA556" s="67">
        <v>2</v>
      </c>
      <c r="AB556" s="67" t="b">
        <f>R556&gt;X556</f>
        <v>0</v>
      </c>
      <c r="AC556" s="67" t="b">
        <f>T556&gt;Z556</f>
        <v>0</v>
      </c>
      <c r="AD556" s="67">
        <f t="shared" si="47"/>
        <v>22.3</v>
      </c>
      <c r="AE556" s="76">
        <v>3.3333333000000001</v>
      </c>
      <c r="AF556" s="74">
        <f t="shared" si="52"/>
        <v>100</v>
      </c>
      <c r="AG556" s="76">
        <f t="shared" si="48"/>
        <v>333.33332999999999</v>
      </c>
      <c r="AH556" s="70">
        <f t="shared" si="49"/>
        <v>14.947682959641254</v>
      </c>
      <c r="AI556" s="70">
        <f t="shared" si="50"/>
        <v>85.052317040358744</v>
      </c>
      <c r="AJ556" s="67">
        <v>5</v>
      </c>
      <c r="AK556" s="74">
        <v>73</v>
      </c>
      <c r="AL556" s="73">
        <v>44043</v>
      </c>
      <c r="AN556" s="20">
        <v>0.49364477769564402</v>
      </c>
      <c r="AO556" s="20">
        <v>1.13096449407016</v>
      </c>
    </row>
    <row r="557" spans="1:41" x14ac:dyDescent="0.2">
      <c r="A557" s="67" t="s">
        <v>1331</v>
      </c>
      <c r="B557" s="67">
        <v>281128780</v>
      </c>
      <c r="C557" s="67">
        <v>2019</v>
      </c>
      <c r="E557" s="67" t="s">
        <v>23</v>
      </c>
      <c r="F557" s="67" t="s">
        <v>1147</v>
      </c>
      <c r="I557" s="67">
        <v>0</v>
      </c>
      <c r="J557" s="67">
        <v>0</v>
      </c>
      <c r="K557" s="67">
        <v>0</v>
      </c>
      <c r="L557" s="67">
        <v>1</v>
      </c>
      <c r="M557" s="67" t="s">
        <v>1342</v>
      </c>
      <c r="N557" s="67" t="s">
        <v>1343</v>
      </c>
      <c r="O557" s="74"/>
      <c r="P557" s="77">
        <v>44012</v>
      </c>
      <c r="R557" s="74">
        <v>50.7</v>
      </c>
      <c r="S557" s="67">
        <v>1.99</v>
      </c>
      <c r="T557" s="67">
        <v>1.88</v>
      </c>
      <c r="X557" s="72"/>
      <c r="Y557" s="72"/>
      <c r="AA557" s="67">
        <v>1</v>
      </c>
      <c r="AD557" s="67">
        <f t="shared" si="47"/>
        <v>50.7</v>
      </c>
      <c r="AE557" s="76">
        <v>3.3333333000000001</v>
      </c>
      <c r="AF557" s="74">
        <f t="shared" si="52"/>
        <v>200</v>
      </c>
      <c r="AG557" s="76">
        <f t="shared" si="48"/>
        <v>666.66665999999998</v>
      </c>
      <c r="AH557" s="70">
        <f t="shared" si="49"/>
        <v>13.149243786982247</v>
      </c>
      <c r="AI557" s="70">
        <f t="shared" si="50"/>
        <v>186.85075621301775</v>
      </c>
      <c r="AJ557" s="67">
        <v>5</v>
      </c>
      <c r="AK557" s="74">
        <v>74</v>
      </c>
      <c r="AL557" s="73">
        <v>44043</v>
      </c>
      <c r="AN557" s="20">
        <v>0.475194739361818</v>
      </c>
      <c r="AO557" s="20">
        <v>1.11494540089439</v>
      </c>
    </row>
    <row r="558" spans="1:41" x14ac:dyDescent="0.2">
      <c r="A558" s="67" t="s">
        <v>1332</v>
      </c>
      <c r="B558" s="67">
        <v>281128781</v>
      </c>
      <c r="C558" s="67">
        <v>2019</v>
      </c>
      <c r="E558" s="67" t="s">
        <v>23</v>
      </c>
      <c r="F558" s="67" t="s">
        <v>1148</v>
      </c>
      <c r="I558" s="67">
        <v>0</v>
      </c>
      <c r="J558" s="67">
        <v>0</v>
      </c>
      <c r="K558" s="67">
        <v>0</v>
      </c>
      <c r="L558" s="67">
        <v>1</v>
      </c>
      <c r="M558" s="67" t="s">
        <v>1342</v>
      </c>
      <c r="N558" s="67" t="s">
        <v>1343</v>
      </c>
      <c r="O558" s="74"/>
      <c r="P558" s="77">
        <v>44012</v>
      </c>
      <c r="R558" s="74">
        <v>46.2</v>
      </c>
      <c r="S558" s="67">
        <v>1.84</v>
      </c>
      <c r="T558" s="67">
        <v>1.54</v>
      </c>
      <c r="X558" s="72"/>
      <c r="Y558" s="72"/>
      <c r="AA558" s="67">
        <v>1</v>
      </c>
      <c r="AD558" s="67">
        <f t="shared" si="47"/>
        <v>46.2</v>
      </c>
      <c r="AE558" s="76">
        <v>3.3333333000000001</v>
      </c>
      <c r="AF558" s="74">
        <f t="shared" si="52"/>
        <v>200</v>
      </c>
      <c r="AG558" s="76">
        <f t="shared" si="48"/>
        <v>666.66665999999998</v>
      </c>
      <c r="AH558" s="70">
        <f t="shared" si="49"/>
        <v>14.430014285714284</v>
      </c>
      <c r="AI558" s="70">
        <f t="shared" si="50"/>
        <v>185.56998571428571</v>
      </c>
      <c r="AJ558" s="67">
        <v>5</v>
      </c>
      <c r="AK558" s="74">
        <v>75</v>
      </c>
      <c r="AL558" s="73">
        <v>44043</v>
      </c>
      <c r="AN558" s="20">
        <v>0.72105267424670905</v>
      </c>
      <c r="AO558" s="20">
        <v>1.0255638297462599</v>
      </c>
    </row>
    <row r="559" spans="1:41" x14ac:dyDescent="0.2">
      <c r="A559" s="67" t="s">
        <v>1333</v>
      </c>
      <c r="B559" s="67">
        <v>281128782</v>
      </c>
      <c r="C559" s="67">
        <v>2019</v>
      </c>
      <c r="E559" s="67" t="s">
        <v>23</v>
      </c>
      <c r="F559" s="67" t="s">
        <v>1149</v>
      </c>
      <c r="I559" s="67">
        <v>0</v>
      </c>
      <c r="J559" s="67">
        <v>0</v>
      </c>
      <c r="K559" s="67">
        <v>0</v>
      </c>
      <c r="L559" s="67">
        <v>1</v>
      </c>
      <c r="M559" s="67" t="s">
        <v>1342</v>
      </c>
      <c r="N559" s="67" t="s">
        <v>1343</v>
      </c>
      <c r="O559" s="74"/>
      <c r="P559" s="77">
        <v>44012</v>
      </c>
      <c r="R559" s="74">
        <v>49.2</v>
      </c>
      <c r="S559" s="67">
        <v>1.91</v>
      </c>
      <c r="T559" s="67">
        <v>1.86</v>
      </c>
      <c r="X559" s="72"/>
      <c r="Y559" s="72"/>
      <c r="AA559" s="67">
        <v>1</v>
      </c>
      <c r="AD559" s="67">
        <f t="shared" si="47"/>
        <v>49.2</v>
      </c>
      <c r="AE559" s="76">
        <v>3.3333333000000001</v>
      </c>
      <c r="AF559" s="74">
        <f t="shared" si="52"/>
        <v>200</v>
      </c>
      <c r="AG559" s="76">
        <f t="shared" si="48"/>
        <v>666.66665999999998</v>
      </c>
      <c r="AH559" s="70">
        <f t="shared" si="49"/>
        <v>13.550135365853658</v>
      </c>
      <c r="AI559" s="70">
        <f t="shared" si="50"/>
        <v>186.44986463414634</v>
      </c>
      <c r="AJ559" s="67">
        <v>5</v>
      </c>
      <c r="AK559" s="74">
        <v>76</v>
      </c>
      <c r="AL559" s="73">
        <v>44043</v>
      </c>
      <c r="AN559" s="20">
        <v>0.87019193436424203</v>
      </c>
      <c r="AO559" s="20">
        <v>1.0818563303576501</v>
      </c>
    </row>
    <row r="560" spans="1:41" x14ac:dyDescent="0.2">
      <c r="A560" s="67" t="s">
        <v>1334</v>
      </c>
      <c r="B560" s="67">
        <v>281128783</v>
      </c>
      <c r="C560" s="67">
        <v>2019</v>
      </c>
      <c r="E560" s="67" t="s">
        <v>23</v>
      </c>
      <c r="F560" s="67" t="s">
        <v>1150</v>
      </c>
      <c r="I560" s="67">
        <v>0</v>
      </c>
      <c r="J560" s="67">
        <v>0</v>
      </c>
      <c r="K560" s="67">
        <v>0</v>
      </c>
      <c r="L560" s="67">
        <v>1</v>
      </c>
      <c r="M560" s="67" t="s">
        <v>1342</v>
      </c>
      <c r="N560" s="67" t="s">
        <v>1343</v>
      </c>
      <c r="O560" s="74"/>
      <c r="P560" s="77">
        <v>44012</v>
      </c>
      <c r="R560" s="74">
        <v>18.5</v>
      </c>
      <c r="S560" s="67">
        <v>2.2999999999999998</v>
      </c>
      <c r="T560" s="67">
        <v>1.56</v>
      </c>
      <c r="X560" s="72"/>
      <c r="Y560" s="72"/>
      <c r="AA560" s="67">
        <v>1</v>
      </c>
      <c r="AD560" s="67">
        <f t="shared" si="47"/>
        <v>18.5</v>
      </c>
      <c r="AE560" s="76">
        <v>3.3333333000000001</v>
      </c>
      <c r="AF560" s="74">
        <f t="shared" si="52"/>
        <v>100</v>
      </c>
      <c r="AG560" s="76">
        <f t="shared" si="48"/>
        <v>333.33332999999999</v>
      </c>
      <c r="AH560" s="70">
        <f t="shared" si="49"/>
        <v>18.018017837837839</v>
      </c>
      <c r="AI560" s="70">
        <f t="shared" si="50"/>
        <v>81.981982162162154</v>
      </c>
      <c r="AJ560" s="67">
        <v>5</v>
      </c>
      <c r="AK560" s="74">
        <v>77</v>
      </c>
      <c r="AL560" s="73">
        <v>44043</v>
      </c>
      <c r="AN560" s="20">
        <v>1.04678908034442</v>
      </c>
      <c r="AO560" s="20">
        <v>1.18179549937739</v>
      </c>
    </row>
    <row r="561" spans="1:41" x14ac:dyDescent="0.2">
      <c r="A561" s="67" t="s">
        <v>1335</v>
      </c>
      <c r="B561" s="67">
        <v>281128784</v>
      </c>
      <c r="C561" s="67">
        <v>2019</v>
      </c>
      <c r="E561" s="67" t="s">
        <v>23</v>
      </c>
      <c r="F561" s="67" t="s">
        <v>1151</v>
      </c>
      <c r="I561" s="67">
        <v>0</v>
      </c>
      <c r="J561" s="67">
        <v>0</v>
      </c>
      <c r="K561" s="67">
        <v>0</v>
      </c>
      <c r="L561" s="67">
        <v>1</v>
      </c>
      <c r="M561" s="67" t="s">
        <v>1342</v>
      </c>
      <c r="N561" s="67" t="s">
        <v>1343</v>
      </c>
      <c r="O561" s="74"/>
      <c r="P561" s="77">
        <v>44012</v>
      </c>
      <c r="R561" s="74">
        <v>30.5</v>
      </c>
      <c r="S561" s="67">
        <v>2.0499999999999998</v>
      </c>
      <c r="T561" s="67">
        <v>1.55</v>
      </c>
      <c r="X561" s="72"/>
      <c r="Y561" s="72"/>
      <c r="AA561" s="67">
        <v>1</v>
      </c>
      <c r="AD561" s="67">
        <f t="shared" si="47"/>
        <v>30.5</v>
      </c>
      <c r="AE561" s="76">
        <v>3.3333333000000001</v>
      </c>
      <c r="AF561" s="74">
        <f t="shared" si="52"/>
        <v>200</v>
      </c>
      <c r="AG561" s="76">
        <f t="shared" si="48"/>
        <v>666.66665999999998</v>
      </c>
      <c r="AH561" s="70">
        <f t="shared" si="49"/>
        <v>21.857923278688524</v>
      </c>
      <c r="AI561" s="70">
        <f t="shared" si="50"/>
        <v>178.14207672131147</v>
      </c>
      <c r="AJ561" s="67">
        <v>5</v>
      </c>
      <c r="AK561" s="74">
        <v>78</v>
      </c>
      <c r="AL561" s="73">
        <v>44043</v>
      </c>
      <c r="AN561" s="20">
        <v>0.317128022592506</v>
      </c>
      <c r="AO561" s="20">
        <v>1.2721314311132601</v>
      </c>
    </row>
    <row r="562" spans="1:41" x14ac:dyDescent="0.2">
      <c r="A562" s="67" t="s">
        <v>1336</v>
      </c>
      <c r="B562" s="67">
        <v>281128785</v>
      </c>
      <c r="C562" s="67">
        <v>2019</v>
      </c>
      <c r="E562" s="67" t="s">
        <v>23</v>
      </c>
      <c r="F562" s="67" t="s">
        <v>1152</v>
      </c>
      <c r="I562" s="67">
        <v>0</v>
      </c>
      <c r="J562" s="67">
        <v>0</v>
      </c>
      <c r="K562" s="67">
        <v>0</v>
      </c>
      <c r="L562" s="67">
        <v>1</v>
      </c>
      <c r="M562" s="67" t="s">
        <v>1342</v>
      </c>
      <c r="N562" s="67" t="s">
        <v>1343</v>
      </c>
      <c r="O562" s="74"/>
      <c r="P562" s="77">
        <v>44012</v>
      </c>
      <c r="R562" s="74">
        <v>32.700000000000003</v>
      </c>
      <c r="S562" s="67">
        <v>2.0699999999999998</v>
      </c>
      <c r="T562" s="67">
        <v>1.61</v>
      </c>
      <c r="X562" s="72"/>
      <c r="Y562" s="72"/>
      <c r="AA562" s="67">
        <v>1</v>
      </c>
      <c r="AD562" s="67">
        <f t="shared" si="47"/>
        <v>32.700000000000003</v>
      </c>
      <c r="AE562" s="76">
        <v>3.3333333000000001</v>
      </c>
      <c r="AF562" s="74">
        <f t="shared" si="52"/>
        <v>200</v>
      </c>
      <c r="AG562" s="76">
        <f t="shared" si="48"/>
        <v>666.66665999999998</v>
      </c>
      <c r="AH562" s="70">
        <f t="shared" si="49"/>
        <v>20.387359633027522</v>
      </c>
      <c r="AI562" s="70">
        <f t="shared" si="50"/>
        <v>179.61264036697247</v>
      </c>
      <c r="AJ562" s="67">
        <v>5</v>
      </c>
      <c r="AK562" s="74">
        <v>79</v>
      </c>
      <c r="AL562" s="73">
        <v>44043</v>
      </c>
      <c r="AN562" s="20">
        <v>0.67431594620743696</v>
      </c>
      <c r="AO562" s="20">
        <v>1.16677758204356</v>
      </c>
    </row>
    <row r="563" spans="1:41" x14ac:dyDescent="0.2">
      <c r="A563" s="67" t="s">
        <v>1337</v>
      </c>
      <c r="B563" s="67">
        <v>281128786</v>
      </c>
      <c r="C563" s="67">
        <v>2019</v>
      </c>
      <c r="E563" s="67" t="s">
        <v>23</v>
      </c>
      <c r="F563" s="67" t="s">
        <v>1153</v>
      </c>
      <c r="I563" s="67">
        <v>0</v>
      </c>
      <c r="J563" s="67">
        <v>0</v>
      </c>
      <c r="K563" s="67">
        <v>0</v>
      </c>
      <c r="L563" s="67">
        <v>1</v>
      </c>
      <c r="M563" s="67" t="s">
        <v>1342</v>
      </c>
      <c r="N563" s="67" t="s">
        <v>1343</v>
      </c>
      <c r="O563" s="74"/>
      <c r="P563" s="77">
        <v>44012</v>
      </c>
      <c r="R563" s="74">
        <v>32.9</v>
      </c>
      <c r="S563" s="67">
        <v>2.1</v>
      </c>
      <c r="T563" s="67">
        <v>1.55</v>
      </c>
      <c r="X563" s="72"/>
      <c r="Y563" s="72"/>
      <c r="AA563" s="67">
        <v>1</v>
      </c>
      <c r="AD563" s="67">
        <f t="shared" si="47"/>
        <v>32.9</v>
      </c>
      <c r="AE563" s="76">
        <v>3.3333333000000001</v>
      </c>
      <c r="AF563" s="74">
        <f t="shared" si="52"/>
        <v>200</v>
      </c>
      <c r="AG563" s="76">
        <f t="shared" si="48"/>
        <v>666.66665999999998</v>
      </c>
      <c r="AH563" s="70">
        <f t="shared" si="49"/>
        <v>20.263424316109422</v>
      </c>
      <c r="AI563" s="70">
        <f t="shared" si="50"/>
        <v>179.73657568389058</v>
      </c>
      <c r="AJ563" s="67">
        <v>5</v>
      </c>
      <c r="AK563" s="74">
        <v>80</v>
      </c>
      <c r="AL563" s="73">
        <v>44043</v>
      </c>
      <c r="AN563" s="20">
        <v>0.34207954633818799</v>
      </c>
      <c r="AO563" s="20">
        <v>1.1127296692147099</v>
      </c>
    </row>
    <row r="564" spans="1:41" x14ac:dyDescent="0.2">
      <c r="A564" s="67" t="s">
        <v>1338</v>
      </c>
      <c r="B564" s="67">
        <v>281128787</v>
      </c>
      <c r="C564" s="67">
        <v>2019</v>
      </c>
      <c r="E564" s="67" t="s">
        <v>23</v>
      </c>
      <c r="F564" s="67" t="s">
        <v>1154</v>
      </c>
      <c r="I564" s="67">
        <v>0</v>
      </c>
      <c r="J564" s="67">
        <v>0</v>
      </c>
      <c r="K564" s="67">
        <v>0</v>
      </c>
      <c r="L564" s="67">
        <v>1</v>
      </c>
      <c r="M564" s="67" t="s">
        <v>1342</v>
      </c>
      <c r="N564" s="67" t="s">
        <v>1343</v>
      </c>
      <c r="O564" s="74"/>
      <c r="P564" s="77">
        <v>44012</v>
      </c>
      <c r="R564" s="74">
        <v>35</v>
      </c>
      <c r="S564" s="67">
        <v>1.95</v>
      </c>
      <c r="T564" s="67">
        <v>1.43</v>
      </c>
      <c r="X564" s="72"/>
      <c r="Y564" s="72"/>
      <c r="AA564" s="67">
        <v>1</v>
      </c>
      <c r="AD564" s="67">
        <f t="shared" si="47"/>
        <v>35</v>
      </c>
      <c r="AE564" s="76">
        <v>3.3333333000000001</v>
      </c>
      <c r="AF564" s="74">
        <f t="shared" si="52"/>
        <v>200</v>
      </c>
      <c r="AG564" s="76">
        <f t="shared" si="48"/>
        <v>666.66665999999998</v>
      </c>
      <c r="AH564" s="70">
        <f t="shared" si="49"/>
        <v>19.047618857142858</v>
      </c>
      <c r="AI564" s="70">
        <f t="shared" si="50"/>
        <v>180.95238114285715</v>
      </c>
      <c r="AJ564" s="67">
        <v>5</v>
      </c>
      <c r="AK564" s="74">
        <v>81</v>
      </c>
      <c r="AL564" s="73">
        <v>44043</v>
      </c>
      <c r="AN564" s="20">
        <v>0.29026235464999001</v>
      </c>
      <c r="AO564" s="20">
        <v>1.1732224434549801</v>
      </c>
    </row>
    <row r="565" spans="1:41" x14ac:dyDescent="0.2">
      <c r="A565" s="67" t="s">
        <v>1339</v>
      </c>
      <c r="B565" s="67">
        <v>281128788</v>
      </c>
      <c r="C565" s="67">
        <v>2019</v>
      </c>
      <c r="E565" s="67" t="s">
        <v>23</v>
      </c>
      <c r="F565" s="67" t="s">
        <v>1155</v>
      </c>
      <c r="I565" s="67">
        <v>0</v>
      </c>
      <c r="J565" s="67">
        <v>0</v>
      </c>
      <c r="K565" s="67">
        <v>0</v>
      </c>
      <c r="L565" s="67">
        <v>1</v>
      </c>
      <c r="M565" s="67" t="s">
        <v>1342</v>
      </c>
      <c r="N565" s="67" t="s">
        <v>1343</v>
      </c>
      <c r="O565" s="74"/>
      <c r="P565" s="77">
        <v>44012</v>
      </c>
      <c r="R565" s="74">
        <v>24.4</v>
      </c>
      <c r="S565" s="67">
        <v>1.95</v>
      </c>
      <c r="T565" s="67">
        <v>1.62</v>
      </c>
      <c r="X565" s="72"/>
      <c r="Y565" s="72"/>
      <c r="AA565" s="67">
        <v>1</v>
      </c>
      <c r="AD565" s="67">
        <f t="shared" si="47"/>
        <v>24.4</v>
      </c>
      <c r="AE565" s="76">
        <v>3.3333333000000001</v>
      </c>
      <c r="AF565" s="74">
        <f t="shared" si="52"/>
        <v>100</v>
      </c>
      <c r="AG565" s="76">
        <f t="shared" si="48"/>
        <v>333.33332999999999</v>
      </c>
      <c r="AH565" s="70">
        <f t="shared" si="49"/>
        <v>13.661202049180329</v>
      </c>
      <c r="AI565" s="70">
        <f t="shared" si="50"/>
        <v>86.338797950819668</v>
      </c>
      <c r="AJ565" s="67">
        <v>5</v>
      </c>
      <c r="AK565" s="74">
        <v>82</v>
      </c>
      <c r="AL565" s="73">
        <v>44043</v>
      </c>
      <c r="AN565" s="20">
        <v>0.19967150272394399</v>
      </c>
      <c r="AO565" s="20">
        <v>1.1750087738958599</v>
      </c>
    </row>
    <row r="566" spans="1:41" x14ac:dyDescent="0.2">
      <c r="A566" s="67" t="s">
        <v>1340</v>
      </c>
      <c r="B566" s="67">
        <v>281128789</v>
      </c>
      <c r="C566" s="67">
        <v>2019</v>
      </c>
      <c r="E566" s="67" t="s">
        <v>23</v>
      </c>
      <c r="F566" s="67" t="s">
        <v>1156</v>
      </c>
      <c r="I566" s="67">
        <v>0</v>
      </c>
      <c r="J566" s="67">
        <v>0</v>
      </c>
      <c r="K566" s="67">
        <v>0</v>
      </c>
      <c r="L566" s="67">
        <v>1</v>
      </c>
      <c r="M566" s="67" t="s">
        <v>1342</v>
      </c>
      <c r="N566" s="67" t="s">
        <v>1343</v>
      </c>
      <c r="O566" s="74"/>
      <c r="P566" s="77">
        <v>44012</v>
      </c>
      <c r="R566" s="74">
        <v>17.8</v>
      </c>
      <c r="S566" s="67">
        <v>2.16</v>
      </c>
      <c r="T566" s="67">
        <v>1.19</v>
      </c>
      <c r="W566" s="69">
        <v>44013</v>
      </c>
      <c r="X566" s="72">
        <v>13.5</v>
      </c>
      <c r="Y566" s="72">
        <v>1.96</v>
      </c>
      <c r="Z566" s="72">
        <v>1.23</v>
      </c>
      <c r="AA566" s="67">
        <v>1</v>
      </c>
      <c r="AB566" s="67" t="b">
        <f>R566&gt;X566</f>
        <v>1</v>
      </c>
      <c r="AC566" s="67" t="b">
        <f>T566&gt;Z566</f>
        <v>0</v>
      </c>
      <c r="AD566" s="67">
        <f t="shared" si="47"/>
        <v>17.8</v>
      </c>
      <c r="AE566" s="76">
        <v>3.3333333000000001</v>
      </c>
      <c r="AF566" s="74">
        <f t="shared" si="52"/>
        <v>100</v>
      </c>
      <c r="AG566" s="76">
        <f t="shared" si="48"/>
        <v>333.33332999999999</v>
      </c>
      <c r="AH566" s="70">
        <f t="shared" si="49"/>
        <v>18.726591573033705</v>
      </c>
      <c r="AI566" s="70">
        <f t="shared" si="50"/>
        <v>81.273408426966299</v>
      </c>
      <c r="AJ566" s="67">
        <v>5</v>
      </c>
      <c r="AK566" s="74">
        <v>83</v>
      </c>
      <c r="AL566" s="73">
        <v>44043</v>
      </c>
      <c r="AN566" s="20">
        <v>0.27152996270572599</v>
      </c>
      <c r="AO566" s="20">
        <v>1.19129013645912</v>
      </c>
    </row>
    <row r="567" spans="1:41" x14ac:dyDescent="0.2">
      <c r="A567" s="67" t="s">
        <v>1341</v>
      </c>
      <c r="B567" s="67">
        <v>281128790</v>
      </c>
      <c r="C567" s="67">
        <v>2019</v>
      </c>
      <c r="E567" s="67" t="s">
        <v>23</v>
      </c>
      <c r="F567" s="67" t="s">
        <v>1157</v>
      </c>
      <c r="I567" s="67">
        <v>0</v>
      </c>
      <c r="J567" s="67">
        <v>0</v>
      </c>
      <c r="K567" s="67">
        <v>0</v>
      </c>
      <c r="L567" s="67">
        <v>1</v>
      </c>
      <c r="M567" s="67" t="s">
        <v>1342</v>
      </c>
      <c r="N567" s="67" t="s">
        <v>1343</v>
      </c>
      <c r="O567" s="74"/>
      <c r="P567" s="77">
        <v>44012</v>
      </c>
      <c r="R567" s="74">
        <v>17.5</v>
      </c>
      <c r="S567" s="67">
        <v>1.92</v>
      </c>
      <c r="T567" s="67">
        <v>1.1000000000000001</v>
      </c>
      <c r="W567" s="69">
        <v>44013</v>
      </c>
      <c r="X567" s="72">
        <v>23.3</v>
      </c>
      <c r="Y567" s="72">
        <v>1.75</v>
      </c>
      <c r="Z567" s="72">
        <v>1.1599999999999999</v>
      </c>
      <c r="AA567" s="67">
        <v>2</v>
      </c>
      <c r="AB567" s="67" t="b">
        <f>R567&gt;X567</f>
        <v>0</v>
      </c>
      <c r="AC567" s="67" t="b">
        <f>T567&gt;Z567</f>
        <v>0</v>
      </c>
      <c r="AD567" s="67">
        <f t="shared" si="47"/>
        <v>23.3</v>
      </c>
      <c r="AE567" s="76">
        <v>3.3333333000000001</v>
      </c>
      <c r="AF567" s="74">
        <f t="shared" si="52"/>
        <v>100</v>
      </c>
      <c r="AG567" s="76">
        <f t="shared" si="48"/>
        <v>333.33332999999999</v>
      </c>
      <c r="AH567" s="70">
        <f t="shared" si="49"/>
        <v>14.306151502145921</v>
      </c>
      <c r="AI567" s="70">
        <f t="shared" si="50"/>
        <v>85.693848497854077</v>
      </c>
      <c r="AJ567" s="67">
        <v>5</v>
      </c>
      <c r="AK567" s="67">
        <v>84</v>
      </c>
      <c r="AL567" s="73">
        <v>44043</v>
      </c>
      <c r="AN567" s="20">
        <v>0.52901049160604996</v>
      </c>
      <c r="AO567" s="20">
        <v>1.1427254370297799</v>
      </c>
    </row>
    <row r="568" spans="1:41" x14ac:dyDescent="0.2">
      <c r="U568" s="68"/>
      <c r="AJ568" s="74"/>
      <c r="AK568" s="74"/>
    </row>
    <row r="569" spans="1:41" x14ac:dyDescent="0.2">
      <c r="U569" s="68"/>
      <c r="AJ569" s="74"/>
      <c r="AK569" s="74"/>
    </row>
    <row r="570" spans="1:41" x14ac:dyDescent="0.2">
      <c r="U570" s="68"/>
      <c r="AJ570" s="74"/>
      <c r="AK570" s="74"/>
    </row>
    <row r="571" spans="1:41" x14ac:dyDescent="0.2">
      <c r="U571" s="68"/>
      <c r="AJ571" s="74"/>
      <c r="AK571" s="74"/>
    </row>
    <row r="572" spans="1:41" x14ac:dyDescent="0.2">
      <c r="U572" s="68"/>
      <c r="AJ572" s="74"/>
      <c r="AK572" s="74"/>
    </row>
    <row r="573" spans="1:41" x14ac:dyDescent="0.2">
      <c r="U573" s="68"/>
      <c r="AJ573" s="74"/>
      <c r="AK573" s="74"/>
    </row>
    <row r="574" spans="1:41" x14ac:dyDescent="0.2">
      <c r="AJ574" s="74"/>
      <c r="AK574" s="74"/>
    </row>
    <row r="575" spans="1:41" x14ac:dyDescent="0.2">
      <c r="AJ575" s="74"/>
      <c r="AK575" s="74"/>
    </row>
    <row r="576" spans="1:41" x14ac:dyDescent="0.2">
      <c r="AJ576" s="74"/>
      <c r="AK576" s="74"/>
    </row>
    <row r="577" spans="36:37" x14ac:dyDescent="0.2">
      <c r="AJ577" s="74"/>
      <c r="AK577" s="74"/>
    </row>
    <row r="578" spans="36:37" x14ac:dyDescent="0.2">
      <c r="AJ578" s="74"/>
      <c r="AK578" s="74"/>
    </row>
    <row r="579" spans="36:37" x14ac:dyDescent="0.2">
      <c r="AJ579" s="74"/>
      <c r="AK579" s="74"/>
    </row>
    <row r="580" spans="36:37" x14ac:dyDescent="0.2">
      <c r="AJ580" s="74"/>
      <c r="AK580" s="74"/>
    </row>
    <row r="581" spans="36:37" x14ac:dyDescent="0.2">
      <c r="AJ581" s="74"/>
      <c r="AK581" s="74"/>
    </row>
    <row r="582" spans="36:37" x14ac:dyDescent="0.2">
      <c r="AJ582" s="74"/>
      <c r="AK582" s="74"/>
    </row>
    <row r="583" spans="36:37" x14ac:dyDescent="0.2">
      <c r="AJ583" s="74"/>
      <c r="AK583" s="74"/>
    </row>
    <row r="584" spans="36:37" x14ac:dyDescent="0.2">
      <c r="AJ584" s="74"/>
      <c r="AK584" s="74"/>
    </row>
    <row r="585" spans="36:37" x14ac:dyDescent="0.2">
      <c r="AJ585" s="74"/>
      <c r="AK585" s="74"/>
    </row>
    <row r="586" spans="36:37" x14ac:dyDescent="0.2">
      <c r="AJ586" s="74"/>
      <c r="AK586" s="74"/>
    </row>
    <row r="587" spans="36:37" x14ac:dyDescent="0.2">
      <c r="AJ587" s="74"/>
      <c r="AK587" s="74"/>
    </row>
    <row r="588" spans="36:37" x14ac:dyDescent="0.2">
      <c r="AJ588" s="74"/>
      <c r="AK588" s="74"/>
    </row>
    <row r="589" spans="36:37" x14ac:dyDescent="0.2">
      <c r="AJ589" s="74"/>
      <c r="AK589" s="74"/>
    </row>
    <row r="590" spans="36:37" x14ac:dyDescent="0.2">
      <c r="AJ590" s="74"/>
      <c r="AK590" s="74"/>
    </row>
    <row r="591" spans="36:37" x14ac:dyDescent="0.2">
      <c r="AJ591" s="74"/>
      <c r="AK591" s="74"/>
    </row>
    <row r="592" spans="36:37" x14ac:dyDescent="0.2">
      <c r="AJ592" s="74"/>
      <c r="AK592" s="74"/>
    </row>
    <row r="593" spans="36:37" x14ac:dyDescent="0.2">
      <c r="AJ593" s="74"/>
      <c r="AK593" s="74"/>
    </row>
    <row r="594" spans="36:37" x14ac:dyDescent="0.2">
      <c r="AJ594" s="74"/>
      <c r="AK594" s="74"/>
    </row>
    <row r="595" spans="36:37" x14ac:dyDescent="0.2">
      <c r="AJ595" s="74"/>
      <c r="AK595" s="74"/>
    </row>
    <row r="596" spans="36:37" x14ac:dyDescent="0.2">
      <c r="AJ596" s="74"/>
      <c r="AK596" s="74"/>
    </row>
    <row r="597" spans="36:37" x14ac:dyDescent="0.2">
      <c r="AJ597" s="74"/>
      <c r="AK597" s="74"/>
    </row>
    <row r="598" spans="36:37" x14ac:dyDescent="0.2">
      <c r="AJ598" s="74"/>
      <c r="AK598" s="74"/>
    </row>
    <row r="599" spans="36:37" x14ac:dyDescent="0.2">
      <c r="AJ599" s="74"/>
      <c r="AK599" s="74"/>
    </row>
    <row r="600" spans="36:37" x14ac:dyDescent="0.2">
      <c r="AJ600" s="74"/>
      <c r="AK600" s="74"/>
    </row>
    <row r="601" spans="36:37" x14ac:dyDescent="0.2">
      <c r="AJ601" s="74"/>
      <c r="AK601" s="74"/>
    </row>
    <row r="602" spans="36:37" x14ac:dyDescent="0.2">
      <c r="AJ602" s="74"/>
      <c r="AK602" s="74"/>
    </row>
    <row r="603" spans="36:37" x14ac:dyDescent="0.2">
      <c r="AJ603" s="74"/>
      <c r="AK603" s="74"/>
    </row>
    <row r="604" spans="36:37" x14ac:dyDescent="0.2">
      <c r="AJ604" s="74"/>
      <c r="AK604" s="74"/>
    </row>
    <row r="605" spans="36:37" x14ac:dyDescent="0.2">
      <c r="AJ605" s="74"/>
      <c r="AK605" s="74"/>
    </row>
    <row r="606" spans="36:37" x14ac:dyDescent="0.2">
      <c r="AJ606" s="74"/>
      <c r="AK606" s="74"/>
    </row>
  </sheetData>
  <autoFilter ref="A1:AO567" xr:uid="{9909E1B1-8B4E-8F46-9078-A651EB7376F0}"/>
  <sortState ref="A2:AM567">
    <sortCondition ref="A1"/>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A8CB-F45D-FB49-BF7A-AFCF4BFF7768}">
  <dimension ref="A1:BA129"/>
  <sheetViews>
    <sheetView workbookViewId="0">
      <selection activeCell="E2" sqref="E2:E121"/>
    </sheetView>
  </sheetViews>
  <sheetFormatPr baseColWidth="10" defaultRowHeight="16" x14ac:dyDescent="0.2"/>
  <cols>
    <col min="5" max="5" width="16.6640625" customWidth="1"/>
    <col min="7" max="7" width="13.6640625" customWidth="1"/>
    <col min="9" max="9" width="10.83203125" customWidth="1"/>
    <col min="10" max="10" width="13" customWidth="1"/>
    <col min="11" max="11" width="9.83203125" customWidth="1"/>
    <col min="12" max="12" width="5" bestFit="1" customWidth="1"/>
    <col min="13" max="13" width="11.33203125" customWidth="1"/>
    <col min="14" max="14" width="27.1640625" customWidth="1"/>
    <col min="15" max="17" width="4.83203125" bestFit="1" customWidth="1"/>
    <col min="18" max="18" width="9.5" customWidth="1"/>
    <col min="19"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c r="P1" s="66"/>
    </row>
    <row r="2" spans="1:53" x14ac:dyDescent="0.2">
      <c r="A2">
        <v>1</v>
      </c>
      <c r="B2" s="20" t="s">
        <v>935</v>
      </c>
      <c r="D2">
        <v>1</v>
      </c>
      <c r="E2">
        <v>21.543836492493728</v>
      </c>
      <c r="F2">
        <v>0.17474251886014014</v>
      </c>
      <c r="G2">
        <v>0.81110214014585413</v>
      </c>
      <c r="H2">
        <v>1.0270584225216797</v>
      </c>
      <c r="J2" s="33" t="s">
        <v>1418</v>
      </c>
      <c r="K2" s="33">
        <v>1.96</v>
      </c>
      <c r="L2" s="29">
        <f>K2*384</f>
        <v>752.64</v>
      </c>
      <c r="M2" s="34">
        <f>L2*1.14</f>
        <v>858.00959999999986</v>
      </c>
      <c r="N2">
        <f>M2/2</f>
        <v>429.00479999999993</v>
      </c>
      <c r="P2" s="66"/>
    </row>
    <row r="3" spans="1:53" x14ac:dyDescent="0.2">
      <c r="A3">
        <v>2</v>
      </c>
      <c r="B3" s="20" t="s">
        <v>936</v>
      </c>
      <c r="D3">
        <v>2</v>
      </c>
      <c r="E3">
        <v>22.601477857578363</v>
      </c>
      <c r="F3">
        <v>0.11628801445431682</v>
      </c>
      <c r="G3">
        <v>0.51451509138958806</v>
      </c>
      <c r="H3">
        <v>1.0774793154019229</v>
      </c>
      <c r="J3" s="33" t="s">
        <v>1419</v>
      </c>
      <c r="K3" s="33">
        <v>5</v>
      </c>
      <c r="L3" s="29">
        <f t="shared" ref="L3:L5" si="0">K3*384</f>
        <v>1920</v>
      </c>
      <c r="M3" s="34">
        <f t="shared" ref="M3:M5" si="1">L3*1.14</f>
        <v>2188.7999999999997</v>
      </c>
      <c r="N3">
        <f t="shared" ref="N3:N6" si="2">M3/2</f>
        <v>1094.3999999999999</v>
      </c>
      <c r="O3" s="66" t="s">
        <v>1479</v>
      </c>
      <c r="P3" s="66"/>
    </row>
    <row r="4" spans="1:53" x14ac:dyDescent="0.2">
      <c r="A4">
        <v>3</v>
      </c>
      <c r="B4" s="20" t="s">
        <v>937</v>
      </c>
      <c r="D4">
        <v>3</v>
      </c>
      <c r="E4">
        <v>21.742619473033631</v>
      </c>
      <c r="F4">
        <v>7.7539553763776109E-2</v>
      </c>
      <c r="G4">
        <v>0.35662471055957556</v>
      </c>
      <c r="H4">
        <v>1.0365349952987057</v>
      </c>
      <c r="J4" s="33" t="s">
        <v>1420</v>
      </c>
      <c r="K4" s="33">
        <v>0.02</v>
      </c>
      <c r="L4" s="29">
        <f t="shared" si="0"/>
        <v>7.68</v>
      </c>
      <c r="M4" s="34">
        <f t="shared" si="1"/>
        <v>8.7551999999999985</v>
      </c>
      <c r="N4">
        <f t="shared" si="2"/>
        <v>4.3775999999999993</v>
      </c>
      <c r="P4" s="66"/>
    </row>
    <row r="5" spans="1:53" x14ac:dyDescent="0.2">
      <c r="A5">
        <v>4</v>
      </c>
      <c r="B5" s="20" t="s">
        <v>938</v>
      </c>
      <c r="D5">
        <v>4</v>
      </c>
      <c r="E5">
        <v>22.014016391463134</v>
      </c>
      <c r="F5">
        <v>0.28943617364260316</v>
      </c>
      <c r="G5">
        <v>1.3147813124861862</v>
      </c>
      <c r="H5">
        <v>1.0494732893215262</v>
      </c>
      <c r="J5" s="33" t="s">
        <v>1421</v>
      </c>
      <c r="K5" s="33">
        <v>0.02</v>
      </c>
      <c r="L5" s="29">
        <f t="shared" si="0"/>
        <v>7.68</v>
      </c>
      <c r="M5" s="34">
        <f t="shared" si="1"/>
        <v>8.7551999999999985</v>
      </c>
      <c r="N5">
        <f t="shared" si="2"/>
        <v>4.3775999999999993</v>
      </c>
      <c r="P5" s="66"/>
    </row>
    <row r="6" spans="1:53" x14ac:dyDescent="0.2">
      <c r="A6">
        <v>5</v>
      </c>
      <c r="B6" s="20" t="s">
        <v>939</v>
      </c>
      <c r="D6">
        <v>5</v>
      </c>
      <c r="E6">
        <v>22.552250379052268</v>
      </c>
      <c r="F6">
        <v>5.3489623327204229E-2</v>
      </c>
      <c r="G6">
        <v>0.23718086855264892</v>
      </c>
      <c r="H6">
        <v>1.075132495862267</v>
      </c>
      <c r="J6" s="33" t="s">
        <v>1422</v>
      </c>
      <c r="K6" s="33">
        <f>SUM(K2:K5)</f>
        <v>6.9999999999999991</v>
      </c>
      <c r="L6" s="33"/>
      <c r="M6" s="29">
        <f>SUM(M2:M5)</f>
        <v>3064.3199999999997</v>
      </c>
      <c r="N6">
        <f t="shared" si="2"/>
        <v>1532.1599999999999</v>
      </c>
    </row>
    <row r="7" spans="1:53" ht="17" x14ac:dyDescent="0.2">
      <c r="A7">
        <v>6</v>
      </c>
      <c r="B7" s="20" t="s">
        <v>940</v>
      </c>
      <c r="D7">
        <v>6</v>
      </c>
      <c r="E7">
        <v>22.574775314803002</v>
      </c>
      <c r="F7">
        <v>7.130090359393762E-2</v>
      </c>
      <c r="G7">
        <v>0.31584324804855679</v>
      </c>
      <c r="H7">
        <v>1.0762063261889878</v>
      </c>
      <c r="M7">
        <f>M6/48</f>
        <v>63.839999999999996</v>
      </c>
      <c r="N7" s="65" t="s">
        <v>1457</v>
      </c>
    </row>
    <row r="8" spans="1:53" ht="17" x14ac:dyDescent="0.2">
      <c r="A8">
        <v>7</v>
      </c>
      <c r="B8" s="20" t="s">
        <v>941</v>
      </c>
      <c r="D8">
        <v>7</v>
      </c>
      <c r="E8">
        <v>22.301816268454033</v>
      </c>
      <c r="F8">
        <v>8.0228200241518374E-2</v>
      </c>
      <c r="G8">
        <v>0.35973841446717209</v>
      </c>
      <c r="H8">
        <v>1.0631935609067285</v>
      </c>
      <c r="J8" s="33" t="s">
        <v>1423</v>
      </c>
      <c r="K8" s="33">
        <v>3</v>
      </c>
      <c r="M8">
        <f>K8*3.1</f>
        <v>9.3000000000000007</v>
      </c>
      <c r="N8" s="65" t="s">
        <v>1457</v>
      </c>
    </row>
    <row r="9" spans="1:53" x14ac:dyDescent="0.2">
      <c r="A9">
        <v>8</v>
      </c>
      <c r="B9" s="20" t="s">
        <v>942</v>
      </c>
      <c r="D9">
        <v>8</v>
      </c>
      <c r="E9">
        <v>21.900617760661863</v>
      </c>
      <c r="F9">
        <v>6.4633402925749983E-2</v>
      </c>
      <c r="G9">
        <v>0.29512136886770945</v>
      </c>
      <c r="H9">
        <v>1.044067241104095</v>
      </c>
    </row>
    <row r="10" spans="1:53" x14ac:dyDescent="0.2">
      <c r="A10">
        <v>9</v>
      </c>
      <c r="B10" s="20" t="s">
        <v>943</v>
      </c>
      <c r="D10">
        <v>9</v>
      </c>
      <c r="E10">
        <v>21.999953390090269</v>
      </c>
      <c r="F10">
        <v>9.2498313101282467E-2</v>
      </c>
      <c r="G10">
        <v>0.42044776850730831</v>
      </c>
      <c r="H10">
        <v>1.0488028644410288</v>
      </c>
      <c r="J10" s="1" t="s">
        <v>1452</v>
      </c>
    </row>
    <row r="11" spans="1:53" x14ac:dyDescent="0.2">
      <c r="A11">
        <v>10</v>
      </c>
      <c r="B11" s="20" t="s">
        <v>944</v>
      </c>
      <c r="D11">
        <v>10</v>
      </c>
      <c r="E11">
        <v>22.452361622934195</v>
      </c>
      <c r="F11">
        <v>3.4094190134870053E-3</v>
      </c>
      <c r="G11">
        <v>1.5185124267749274E-2</v>
      </c>
      <c r="H11">
        <v>1.0703705033396249</v>
      </c>
      <c r="J11" t="s">
        <v>1453</v>
      </c>
      <c r="O11" t="s">
        <v>1426</v>
      </c>
      <c r="P11">
        <v>9</v>
      </c>
    </row>
    <row r="12" spans="1:53" x14ac:dyDescent="0.2">
      <c r="A12">
        <v>11</v>
      </c>
      <c r="B12" s="20" t="s">
        <v>945</v>
      </c>
      <c r="D12">
        <v>11</v>
      </c>
      <c r="E12">
        <v>22.222738090070038</v>
      </c>
      <c r="F12">
        <v>8.8151305572366834E-2</v>
      </c>
      <c r="G12">
        <v>0.3966716667184958</v>
      </c>
      <c r="H12">
        <v>1.0594236701922657</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22.458934214579969</v>
      </c>
      <c r="F13">
        <v>0.12262258805312103</v>
      </c>
      <c r="G13">
        <v>0.54598578401603959</v>
      </c>
      <c r="H13">
        <v>1.070683838228234</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21.936787145920096</v>
      </c>
      <c r="F14">
        <v>8.4566718850241335E-2</v>
      </c>
      <c r="G14">
        <v>0.38550184349110322</v>
      </c>
      <c r="H14">
        <v>1.0457915427056155</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21.842389840120333</v>
      </c>
      <c r="F15">
        <v>6.4786756158280612E-2</v>
      </c>
      <c r="G15">
        <v>0.29661019985679227</v>
      </c>
      <c r="H15">
        <v>1.0412913438659714</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22.229176518122163</v>
      </c>
      <c r="F16">
        <v>9.7975896038302743E-2</v>
      </c>
      <c r="G16">
        <v>0.44075360127906071</v>
      </c>
      <c r="H16">
        <v>1.0597306091054459</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22.32122720853403</v>
      </c>
      <c r="F17">
        <v>7.6100525066987584E-2</v>
      </c>
      <c r="G17">
        <v>0.3409334278802208</v>
      </c>
      <c r="H17">
        <v>1.0641189378471434</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22.63436712558477</v>
      </c>
      <c r="F18">
        <v>0.17780452656593787</v>
      </c>
      <c r="G18">
        <v>0.78555112930441262</v>
      </c>
      <c r="H18">
        <v>1.0790472441099002</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22.018653291571667</v>
      </c>
      <c r="F19">
        <v>0.10470411045410086</v>
      </c>
      <c r="G19">
        <v>0.47552458848234669</v>
      </c>
      <c r="H19">
        <v>1.0496943440678579</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21.872491712412067</v>
      </c>
      <c r="F20">
        <v>7.0080261314807671E-2</v>
      </c>
      <c r="G20">
        <v>0.32040364781594111</v>
      </c>
      <c r="H20">
        <v>1.042726389173787</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22.18354046409257</v>
      </c>
      <c r="F21">
        <v>1.8449784048213926E-2</v>
      </c>
      <c r="G21">
        <v>8.3168798407439529E-2</v>
      </c>
      <c r="H21">
        <v>1.0575550033966818</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21.805434327503335</v>
      </c>
      <c r="F22">
        <v>0.10231222843763753</v>
      </c>
      <c r="G22">
        <v>0.46920518482216361</v>
      </c>
      <c r="H22">
        <v>1.0395295652475198</v>
      </c>
      <c r="J22" s="96"/>
      <c r="K22" s="96"/>
      <c r="L22" s="96"/>
      <c r="M22" s="96"/>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1159</v>
      </c>
      <c r="D23">
        <v>22</v>
      </c>
      <c r="E23">
        <v>21.816056737145232</v>
      </c>
      <c r="F23">
        <v>0.15557896622037906</v>
      </c>
      <c r="G23">
        <v>0.71313972132957315</v>
      </c>
      <c r="H23">
        <v>1.0400359669412935</v>
      </c>
      <c r="J23" s="96"/>
      <c r="K23" s="96"/>
      <c r="L23" s="96"/>
      <c r="M23" s="96"/>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21.697297065037834</v>
      </c>
      <c r="F24">
        <v>0.1001105885240878</v>
      </c>
      <c r="G24">
        <v>0.46139658881936058</v>
      </c>
      <c r="H24">
        <v>1.034374342024287</v>
      </c>
      <c r="J24" s="96"/>
      <c r="K24" s="96"/>
      <c r="L24" s="96"/>
      <c r="M24" s="96"/>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22.136766134883967</v>
      </c>
      <c r="F25">
        <v>8.4406102279045728E-2</v>
      </c>
      <c r="G25">
        <v>0.38129373443592263</v>
      </c>
      <c r="H25">
        <v>1.0553251327425746</v>
      </c>
      <c r="J25" s="96"/>
      <c r="K25" s="96"/>
      <c r="L25" s="96"/>
      <c r="M25" s="96"/>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22.330502642726799</v>
      </c>
      <c r="F26">
        <v>5.8246296172661347E-2</v>
      </c>
      <c r="G26">
        <v>0.26083737166405685</v>
      </c>
      <c r="H26">
        <v>1.0645611252362628</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21.867523037489402</v>
      </c>
      <c r="F27">
        <v>0.1360321511644953</v>
      </c>
      <c r="G27">
        <v>0.62207388981039835</v>
      </c>
      <c r="H27">
        <v>1.0424895177405176</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22.335632570266998</v>
      </c>
      <c r="F28">
        <v>0.17786359892684986</v>
      </c>
      <c r="G28">
        <v>0.79632219220699541</v>
      </c>
      <c r="H28">
        <v>1.0648056840588718</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21.58675061933593</v>
      </c>
      <c r="F29">
        <v>1.6079708957405021E-2</v>
      </c>
      <c r="G29">
        <v>7.4488788243108339E-2</v>
      </c>
      <c r="H29">
        <v>1.0291042659086642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1166</v>
      </c>
      <c r="D30">
        <v>29</v>
      </c>
      <c r="E30">
        <v>21.938600748457731</v>
      </c>
      <c r="F30">
        <v>0.17771257168155469</v>
      </c>
      <c r="G30">
        <v>0.81004515155346812</v>
      </c>
      <c r="H30">
        <v>1.0458780025040841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21.872403698266897</v>
      </c>
      <c r="F31">
        <v>0.10815022909541436</v>
      </c>
      <c r="G31">
        <v>0.49445973376937924</v>
      </c>
      <c r="H31">
        <v>1.0427221932790989</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21.670973086975902</v>
      </c>
      <c r="F32">
        <v>0.10777132753522387</v>
      </c>
      <c r="G32">
        <v>0.49730728335403479</v>
      </c>
      <c r="H32">
        <v>1.0331194001112158</v>
      </c>
    </row>
    <row r="33" spans="1:8" x14ac:dyDescent="0.2">
      <c r="A33">
        <v>32</v>
      </c>
      <c r="B33" s="20" t="s">
        <v>1169</v>
      </c>
      <c r="D33">
        <v>32</v>
      </c>
      <c r="E33">
        <v>22.779439444835401</v>
      </c>
      <c r="F33">
        <v>7.6303070472266366E-2</v>
      </c>
      <c r="G33">
        <v>0.33496465379250562</v>
      </c>
      <c r="H33">
        <v>1.0859632707615612</v>
      </c>
    </row>
    <row r="34" spans="1:8" x14ac:dyDescent="0.2">
      <c r="A34">
        <v>33</v>
      </c>
      <c r="B34" s="20" t="s">
        <v>1170</v>
      </c>
      <c r="D34">
        <v>33</v>
      </c>
      <c r="E34">
        <v>24.05591968265043</v>
      </c>
      <c r="F34">
        <v>3.2976608012739453E-2</v>
      </c>
      <c r="G34">
        <v>0.13708313150264959</v>
      </c>
      <c r="H34">
        <v>1.1468168601344284</v>
      </c>
    </row>
    <row r="35" spans="1:8" x14ac:dyDescent="0.2">
      <c r="A35">
        <v>34</v>
      </c>
      <c r="B35" s="20" t="s">
        <v>1171</v>
      </c>
      <c r="D35">
        <v>34</v>
      </c>
      <c r="E35">
        <v>22.991177169970566</v>
      </c>
      <c r="F35">
        <v>0.167252297382363</v>
      </c>
      <c r="G35">
        <v>0.72746295740270317</v>
      </c>
      <c r="H35">
        <v>1.0960574345397454</v>
      </c>
    </row>
    <row r="36" spans="1:8" x14ac:dyDescent="0.2">
      <c r="A36">
        <v>35</v>
      </c>
      <c r="B36" s="20" t="s">
        <v>1172</v>
      </c>
      <c r="D36">
        <v>35</v>
      </c>
      <c r="E36">
        <v>22.270106360525432</v>
      </c>
      <c r="F36">
        <v>0.11519816289625627</v>
      </c>
      <c r="G36">
        <v>0.51727711143961663</v>
      </c>
      <c r="H36">
        <v>1.0616818557827685</v>
      </c>
    </row>
    <row r="37" spans="1:8" x14ac:dyDescent="0.2">
      <c r="A37">
        <v>36</v>
      </c>
      <c r="B37" s="20" t="s">
        <v>1173</v>
      </c>
      <c r="D37">
        <v>36</v>
      </c>
      <c r="E37">
        <v>23.784032991850001</v>
      </c>
      <c r="F37">
        <v>5.5897918483855565E-2</v>
      </c>
      <c r="G37">
        <v>0.23502287649453701</v>
      </c>
      <c r="H37">
        <v>1.1338552172137062</v>
      </c>
    </row>
    <row r="38" spans="1:8" x14ac:dyDescent="0.2">
      <c r="A38">
        <v>37</v>
      </c>
      <c r="B38" s="20" t="s">
        <v>1174</v>
      </c>
      <c r="D38">
        <v>37</v>
      </c>
      <c r="E38">
        <v>24.291406856218732</v>
      </c>
      <c r="F38">
        <v>6.7006353277382219E-2</v>
      </c>
      <c r="G38">
        <v>0.27584385570582226</v>
      </c>
      <c r="H38">
        <v>1.1580432303815946</v>
      </c>
    </row>
    <row r="39" spans="1:8" x14ac:dyDescent="0.2">
      <c r="A39">
        <v>38</v>
      </c>
      <c r="B39" s="20" t="s">
        <v>1175</v>
      </c>
      <c r="D39">
        <v>38</v>
      </c>
      <c r="E39">
        <v>21.803725781403632</v>
      </c>
      <c r="F39">
        <v>0.19365720236255055</v>
      </c>
      <c r="G39">
        <v>0.888183993433455</v>
      </c>
      <c r="H39">
        <v>1.039448113800254</v>
      </c>
    </row>
    <row r="40" spans="1:8" x14ac:dyDescent="0.2">
      <c r="A40">
        <v>39</v>
      </c>
      <c r="B40" s="20" t="s">
        <v>1176</v>
      </c>
      <c r="D40">
        <v>39</v>
      </c>
      <c r="E40">
        <v>22.246407828839335</v>
      </c>
      <c r="F40">
        <v>2.8110877432283816E-2</v>
      </c>
      <c r="G40">
        <v>0.12636142270053155</v>
      </c>
      <c r="H40">
        <v>1.0605520766657537</v>
      </c>
    </row>
    <row r="41" spans="1:8" x14ac:dyDescent="0.2">
      <c r="A41">
        <v>40</v>
      </c>
      <c r="B41" s="20" t="s">
        <v>1177</v>
      </c>
      <c r="D41">
        <v>40</v>
      </c>
      <c r="E41">
        <v>22.037713802120603</v>
      </c>
      <c r="F41">
        <v>8.3877542095904201E-2</v>
      </c>
      <c r="G41">
        <v>0.38060909062097448</v>
      </c>
      <c r="H41">
        <v>1.0506030149957899</v>
      </c>
    </row>
    <row r="42" spans="1:8" x14ac:dyDescent="0.2">
      <c r="A42">
        <v>41</v>
      </c>
      <c r="B42" s="20" t="s">
        <v>1178</v>
      </c>
      <c r="D42">
        <v>41</v>
      </c>
      <c r="E42">
        <v>22.215552372701797</v>
      </c>
      <c r="F42">
        <v>0.1780011279790652</v>
      </c>
      <c r="G42">
        <v>0.80124556433622973</v>
      </c>
      <c r="H42">
        <v>1.059081105786549</v>
      </c>
    </row>
    <row r="43" spans="1:8" x14ac:dyDescent="0.2">
      <c r="A43">
        <v>42</v>
      </c>
      <c r="B43" s="20" t="s">
        <v>1179</v>
      </c>
      <c r="D43">
        <v>42</v>
      </c>
      <c r="E43">
        <v>22.135235168751635</v>
      </c>
      <c r="F43">
        <v>0.36508621625076415</v>
      </c>
      <c r="G43">
        <v>1.6493441947531564</v>
      </c>
      <c r="H43">
        <v>1.0552521470577196</v>
      </c>
    </row>
    <row r="44" spans="1:8" x14ac:dyDescent="0.2">
      <c r="A44">
        <v>43</v>
      </c>
      <c r="B44" s="20" t="s">
        <v>1180</v>
      </c>
      <c r="D44">
        <v>43</v>
      </c>
      <c r="E44">
        <v>21.596923911625368</v>
      </c>
      <c r="F44">
        <v>7.3061133498334693E-2</v>
      </c>
      <c r="G44">
        <v>0.33829416539735435</v>
      </c>
      <c r="H44">
        <v>1.0295892568495435</v>
      </c>
    </row>
    <row r="45" spans="1:8" x14ac:dyDescent="0.2">
      <c r="A45">
        <v>44</v>
      </c>
      <c r="B45" s="20" t="s">
        <v>1181</v>
      </c>
      <c r="D45">
        <v>44</v>
      </c>
      <c r="E45">
        <v>21.490983752427798</v>
      </c>
      <c r="F45">
        <v>3.6033898721252451E-3</v>
      </c>
      <c r="G45">
        <v>1.6766984302047951E-2</v>
      </c>
      <c r="H45">
        <v>1.0245387760391704</v>
      </c>
    </row>
    <row r="46" spans="1:8" x14ac:dyDescent="0.2">
      <c r="A46">
        <v>45</v>
      </c>
      <c r="B46" s="20" t="s">
        <v>1182</v>
      </c>
      <c r="D46">
        <v>45</v>
      </c>
      <c r="E46">
        <v>21.631622234981766</v>
      </c>
      <c r="F46">
        <v>1.0419367259812936E-2</v>
      </c>
      <c r="G46">
        <v>4.8167294836367683E-2</v>
      </c>
      <c r="H46">
        <v>1.0312434285781018</v>
      </c>
    </row>
    <row r="47" spans="1:8" x14ac:dyDescent="0.2">
      <c r="A47">
        <v>46</v>
      </c>
      <c r="B47" s="20" t="s">
        <v>1183</v>
      </c>
      <c r="D47">
        <v>46</v>
      </c>
      <c r="E47">
        <v>21.654207326800968</v>
      </c>
      <c r="F47">
        <v>3.9316961056686729E-2</v>
      </c>
      <c r="G47">
        <v>0.18156730682090097</v>
      </c>
      <c r="H47">
        <v>1.0323201267225768</v>
      </c>
    </row>
    <row r="48" spans="1:8" x14ac:dyDescent="0.2">
      <c r="A48">
        <v>47</v>
      </c>
      <c r="B48" s="20" t="s">
        <v>1184</v>
      </c>
      <c r="D48">
        <v>47</v>
      </c>
      <c r="E48">
        <v>22.007957808036</v>
      </c>
      <c r="F48">
        <v>9.0171072137544869E-2</v>
      </c>
      <c r="G48">
        <v>0.40972030628221101</v>
      </c>
      <c r="H48">
        <v>1.0491844587253807</v>
      </c>
    </row>
    <row r="49" spans="1:8" x14ac:dyDescent="0.2">
      <c r="A49">
        <v>48</v>
      </c>
      <c r="B49" s="20" t="s">
        <v>1185</v>
      </c>
      <c r="D49">
        <v>48</v>
      </c>
      <c r="E49">
        <v>21.822706388185367</v>
      </c>
      <c r="F49">
        <v>0.11942715041869953</v>
      </c>
      <c r="G49">
        <v>0.54726095056365875</v>
      </c>
      <c r="H49">
        <v>1.0403529754792102</v>
      </c>
    </row>
    <row r="50" spans="1:8" x14ac:dyDescent="0.2">
      <c r="A50">
        <v>49</v>
      </c>
      <c r="B50" s="20" t="s">
        <v>1186</v>
      </c>
      <c r="D50">
        <v>49</v>
      </c>
      <c r="E50">
        <v>22.379421154887535</v>
      </c>
      <c r="F50">
        <v>2.6752694139912152E-2</v>
      </c>
      <c r="G50">
        <v>0.11954149285076357</v>
      </c>
      <c r="H50">
        <v>1.0668932154352122</v>
      </c>
    </row>
    <row r="51" spans="1:8" x14ac:dyDescent="0.2">
      <c r="A51">
        <v>50</v>
      </c>
      <c r="B51" s="20" t="s">
        <v>1187</v>
      </c>
      <c r="D51">
        <v>50</v>
      </c>
      <c r="E51">
        <v>21.5402915802248</v>
      </c>
      <c r="F51">
        <v>6.2022691625393457E-2</v>
      </c>
      <c r="G51">
        <v>0.28793803182466565</v>
      </c>
      <c r="H51">
        <v>1.0268894260662818</v>
      </c>
    </row>
    <row r="52" spans="1:8" x14ac:dyDescent="0.2">
      <c r="A52">
        <v>51</v>
      </c>
      <c r="B52" s="20" t="s">
        <v>1188</v>
      </c>
      <c r="D52">
        <v>51</v>
      </c>
      <c r="E52">
        <v>22.66851067917467</v>
      </c>
      <c r="F52">
        <v>5.2057570923975664E-2</v>
      </c>
      <c r="G52">
        <v>0.22964707148494068</v>
      </c>
      <c r="H52">
        <v>1.0806749683224166</v>
      </c>
    </row>
    <row r="53" spans="1:8" x14ac:dyDescent="0.2">
      <c r="A53">
        <v>52</v>
      </c>
      <c r="B53" s="20" t="s">
        <v>1189</v>
      </c>
      <c r="D53">
        <v>52</v>
      </c>
      <c r="E53">
        <v>23.340601721342136</v>
      </c>
      <c r="F53">
        <v>0.34892834486717667</v>
      </c>
      <c r="G53">
        <v>1.4949415145031337</v>
      </c>
      <c r="H53">
        <v>1.1127155366677981</v>
      </c>
    </row>
    <row r="54" spans="1:8" x14ac:dyDescent="0.2">
      <c r="A54">
        <v>53</v>
      </c>
      <c r="B54" s="20" t="s">
        <v>1190</v>
      </c>
      <c r="D54">
        <v>53</v>
      </c>
      <c r="E54">
        <v>21.851751582955099</v>
      </c>
      <c r="F54">
        <v>0.12855460621488216</v>
      </c>
      <c r="G54">
        <v>0.58830343978080868</v>
      </c>
      <c r="H54">
        <v>1.0417376458433967</v>
      </c>
    </row>
    <row r="55" spans="1:8" x14ac:dyDescent="0.2">
      <c r="A55">
        <v>54</v>
      </c>
      <c r="B55" s="20" t="s">
        <v>1191</v>
      </c>
      <c r="D55">
        <v>54</v>
      </c>
      <c r="E55">
        <v>22.277554308299898</v>
      </c>
      <c r="F55">
        <v>0.10157150413193594</v>
      </c>
      <c r="G55">
        <v>0.45593651226828646</v>
      </c>
      <c r="H55">
        <v>1.0620369214877525</v>
      </c>
    </row>
    <row r="56" spans="1:8" x14ac:dyDescent="0.2">
      <c r="A56">
        <v>55</v>
      </c>
      <c r="B56" s="20" t="s">
        <v>1192</v>
      </c>
      <c r="D56">
        <v>55</v>
      </c>
      <c r="E56">
        <v>21.979853785521829</v>
      </c>
      <c r="F56">
        <v>4.5257617496984023E-2</v>
      </c>
      <c r="G56">
        <v>0.20590499799773598</v>
      </c>
      <c r="H56">
        <v>1.0478446568270523</v>
      </c>
    </row>
    <row r="57" spans="1:8" x14ac:dyDescent="0.2">
      <c r="A57">
        <v>56</v>
      </c>
      <c r="B57" s="20" t="s">
        <v>1193</v>
      </c>
      <c r="D57">
        <v>56</v>
      </c>
      <c r="E57">
        <v>21.104431503429399</v>
      </c>
      <c r="F57">
        <v>9.7762396225569606E-2</v>
      </c>
      <c r="G57">
        <v>0.46323160237547051</v>
      </c>
      <c r="H57">
        <v>1.0061106867238423</v>
      </c>
    </row>
    <row r="58" spans="1:8" x14ac:dyDescent="0.2">
      <c r="A58">
        <v>57</v>
      </c>
      <c r="B58" s="20" t="s">
        <v>1194</v>
      </c>
      <c r="D58">
        <v>57</v>
      </c>
      <c r="E58">
        <v>21.950189413363969</v>
      </c>
      <c r="F58">
        <v>1.1360099385090512E-2</v>
      </c>
      <c r="G58">
        <v>5.1753992510762223E-2</v>
      </c>
      <c r="H58">
        <v>1.0464304684449521</v>
      </c>
    </row>
    <row r="59" spans="1:8" x14ac:dyDescent="0.2">
      <c r="A59">
        <v>58</v>
      </c>
      <c r="B59" s="20" t="s">
        <v>1195</v>
      </c>
      <c r="D59">
        <v>58</v>
      </c>
      <c r="E59">
        <v>22.744691373554534</v>
      </c>
      <c r="F59">
        <v>8.2359986511706548E-2</v>
      </c>
      <c r="G59">
        <v>0.36210641489498191</v>
      </c>
      <c r="H59">
        <v>1.0843067274022653</v>
      </c>
    </row>
    <row r="60" spans="1:8" x14ac:dyDescent="0.2">
      <c r="A60">
        <v>59</v>
      </c>
      <c r="B60" s="20" t="s">
        <v>1196</v>
      </c>
      <c r="D60">
        <v>59</v>
      </c>
      <c r="E60">
        <v>22.55062588416023</v>
      </c>
      <c r="F60">
        <v>6.0854533193574784E-2</v>
      </c>
      <c r="G60">
        <v>0.26985740221214694</v>
      </c>
      <c r="H60">
        <v>1.0750550513847343</v>
      </c>
    </row>
    <row r="61" spans="1:8" x14ac:dyDescent="0.2">
      <c r="A61">
        <v>60</v>
      </c>
      <c r="B61" s="20" t="s">
        <v>1197</v>
      </c>
      <c r="D61">
        <v>60</v>
      </c>
      <c r="E61">
        <v>21.897297097786666</v>
      </c>
      <c r="F61">
        <v>5.1986537768838298E-2</v>
      </c>
      <c r="G61">
        <v>0.2374107522799834</v>
      </c>
      <c r="H61">
        <v>1.0439089352807329</v>
      </c>
    </row>
    <row r="62" spans="1:8" x14ac:dyDescent="0.2">
      <c r="A62">
        <v>61</v>
      </c>
      <c r="B62" s="20" t="s">
        <v>1198</v>
      </c>
      <c r="D62">
        <v>61</v>
      </c>
      <c r="E62">
        <v>22.171727165644199</v>
      </c>
      <c r="F62">
        <v>0.1048180010325144</v>
      </c>
      <c r="G62">
        <v>0.47275523575327616</v>
      </c>
      <c r="H62">
        <v>1.0569918285102873</v>
      </c>
    </row>
    <row r="63" spans="1:8" x14ac:dyDescent="0.2">
      <c r="A63">
        <v>62</v>
      </c>
      <c r="B63" s="20" t="s">
        <v>1199</v>
      </c>
      <c r="D63">
        <v>62</v>
      </c>
      <c r="E63">
        <v>22.496492355031364</v>
      </c>
      <c r="F63">
        <v>8.2685637817053209E-2</v>
      </c>
      <c r="G63">
        <v>0.36754902280826229</v>
      </c>
      <c r="H63">
        <v>1.0724743458984114</v>
      </c>
    </row>
    <row r="64" spans="1:8" x14ac:dyDescent="0.2">
      <c r="A64">
        <v>63</v>
      </c>
      <c r="B64" s="20" t="s">
        <v>1200</v>
      </c>
      <c r="D64">
        <v>63</v>
      </c>
      <c r="E64">
        <v>22.472506437617998</v>
      </c>
      <c r="F64">
        <v>6.1905224315638982E-2</v>
      </c>
      <c r="G64">
        <v>0.27547093817720453</v>
      </c>
      <c r="H64">
        <v>1.0713308662535539</v>
      </c>
    </row>
    <row r="65" spans="1:8" x14ac:dyDescent="0.2">
      <c r="A65">
        <v>64</v>
      </c>
      <c r="B65" s="20" t="s">
        <v>1201</v>
      </c>
      <c r="D65">
        <v>64</v>
      </c>
      <c r="E65">
        <v>21.507256516557764</v>
      </c>
      <c r="F65">
        <v>0.58996472990639826</v>
      </c>
      <c r="G65">
        <v>2.7430961705980623</v>
      </c>
      <c r="H65">
        <v>1.0253145468478291</v>
      </c>
    </row>
    <row r="66" spans="1:8" x14ac:dyDescent="0.2">
      <c r="A66">
        <v>65</v>
      </c>
      <c r="B66" s="20" t="s">
        <v>1202</v>
      </c>
      <c r="D66">
        <v>65</v>
      </c>
      <c r="E66">
        <v>22.184015680581798</v>
      </c>
      <c r="F66">
        <v>0.11743467378330368</v>
      </c>
      <c r="G66">
        <v>0.52936616829971439</v>
      </c>
      <c r="H66">
        <v>1.05757765837264</v>
      </c>
    </row>
    <row r="67" spans="1:8" x14ac:dyDescent="0.2">
      <c r="A67">
        <v>66</v>
      </c>
      <c r="B67" s="20" t="s">
        <v>1203</v>
      </c>
      <c r="D67">
        <v>66</v>
      </c>
      <c r="E67">
        <v>22.027857757055568</v>
      </c>
      <c r="F67">
        <v>4.6015294205662187E-2</v>
      </c>
      <c r="G67">
        <v>0.20889591131903598</v>
      </c>
      <c r="H67">
        <v>1.0501331481686662</v>
      </c>
    </row>
    <row r="68" spans="1:8" x14ac:dyDescent="0.2">
      <c r="A68">
        <v>67</v>
      </c>
      <c r="B68" s="20" t="s">
        <v>1204</v>
      </c>
      <c r="D68">
        <v>67</v>
      </c>
      <c r="E68">
        <v>21.793435169187333</v>
      </c>
      <c r="F68">
        <v>5.6120202602568579E-2</v>
      </c>
      <c r="G68">
        <v>0.25750966824135268</v>
      </c>
      <c r="H68">
        <v>1.0389575298713734</v>
      </c>
    </row>
    <row r="69" spans="1:8" x14ac:dyDescent="0.2">
      <c r="A69">
        <v>68</v>
      </c>
      <c r="B69" s="20" t="s">
        <v>1205</v>
      </c>
      <c r="D69">
        <v>68</v>
      </c>
      <c r="E69">
        <v>21.790842418936666</v>
      </c>
      <c r="F69">
        <v>4.6585043027810302E-2</v>
      </c>
      <c r="G69">
        <v>0.21378266214860511</v>
      </c>
      <c r="H69">
        <v>1.0388339257963344</v>
      </c>
    </row>
    <row r="70" spans="1:8" x14ac:dyDescent="0.2">
      <c r="A70">
        <v>69</v>
      </c>
      <c r="B70" s="20" t="s">
        <v>1206</v>
      </c>
      <c r="D70">
        <v>69</v>
      </c>
      <c r="E70">
        <v>21.69543238500837</v>
      </c>
      <c r="F70">
        <v>8.0770241763721967E-2</v>
      </c>
      <c r="G70">
        <v>0.37229145900560401</v>
      </c>
      <c r="H70">
        <v>1.0342854472106713</v>
      </c>
    </row>
    <row r="71" spans="1:8" x14ac:dyDescent="0.2">
      <c r="A71">
        <v>70</v>
      </c>
      <c r="B71" s="20" t="s">
        <v>1207</v>
      </c>
      <c r="D71">
        <v>70</v>
      </c>
      <c r="E71">
        <v>22.370325571795764</v>
      </c>
      <c r="F71">
        <v>1.3810666593059066E-2</v>
      </c>
      <c r="G71">
        <v>6.17365471447201E-2</v>
      </c>
      <c r="H71">
        <v>1.0664596020801627</v>
      </c>
    </row>
    <row r="72" spans="1:8" x14ac:dyDescent="0.2">
      <c r="A72">
        <v>71</v>
      </c>
      <c r="B72" s="20" t="s">
        <v>1208</v>
      </c>
      <c r="D72">
        <v>71</v>
      </c>
      <c r="E72">
        <v>21.965231541333964</v>
      </c>
      <c r="F72">
        <v>6.2585203619425767E-2</v>
      </c>
      <c r="G72">
        <v>0.28492849484264948</v>
      </c>
      <c r="H72">
        <v>1.0471475711870575</v>
      </c>
    </row>
    <row r="73" spans="1:8" x14ac:dyDescent="0.2">
      <c r="A73">
        <v>72</v>
      </c>
      <c r="B73" s="20" t="s">
        <v>1209</v>
      </c>
      <c r="D73">
        <v>72</v>
      </c>
      <c r="E73">
        <v>22.659072955814565</v>
      </c>
      <c r="F73">
        <v>0.32072087257713061</v>
      </c>
      <c r="G73">
        <v>1.4154192150867768</v>
      </c>
      <c r="H73">
        <v>1.0802250441285619</v>
      </c>
    </row>
    <row r="74" spans="1:8" x14ac:dyDescent="0.2">
      <c r="A74">
        <v>73</v>
      </c>
      <c r="B74" s="20" t="s">
        <v>1210</v>
      </c>
      <c r="D74">
        <v>73</v>
      </c>
      <c r="E74">
        <v>21.664251330674166</v>
      </c>
      <c r="F74">
        <v>6.3160368100373648E-2</v>
      </c>
      <c r="G74">
        <v>0.29154189146128306</v>
      </c>
      <c r="H74">
        <v>1.0327989541021569</v>
      </c>
    </row>
    <row r="75" spans="1:8" x14ac:dyDescent="0.2">
      <c r="A75">
        <v>74</v>
      </c>
      <c r="B75" s="20" t="s">
        <v>1211</v>
      </c>
      <c r="D75">
        <v>74</v>
      </c>
      <c r="E75">
        <v>21.876825701544234</v>
      </c>
      <c r="F75">
        <v>2.9510551212983679E-2</v>
      </c>
      <c r="G75">
        <v>0.1348941186238943</v>
      </c>
      <c r="H75">
        <v>1.0429330032577204</v>
      </c>
    </row>
    <row r="76" spans="1:8" x14ac:dyDescent="0.2">
      <c r="A76">
        <v>75</v>
      </c>
      <c r="B76" s="20" t="s">
        <v>1212</v>
      </c>
      <c r="D76">
        <v>75</v>
      </c>
      <c r="E76">
        <v>21.902061340655802</v>
      </c>
      <c r="F76">
        <v>0.15328410688885322</v>
      </c>
      <c r="G76">
        <v>0.69986155414659024</v>
      </c>
      <c r="H76">
        <v>1.0441360608332031</v>
      </c>
    </row>
    <row r="77" spans="1:8" x14ac:dyDescent="0.2">
      <c r="A77">
        <v>76</v>
      </c>
      <c r="B77" s="20" t="s">
        <v>1213</v>
      </c>
      <c r="D77">
        <v>76</v>
      </c>
      <c r="E77">
        <v>21.757194236338602</v>
      </c>
      <c r="F77">
        <v>8.8568862905806484E-2</v>
      </c>
      <c r="G77">
        <v>0.4070785136342619</v>
      </c>
      <c r="H77">
        <v>1.037229817384542</v>
      </c>
    </row>
    <row r="78" spans="1:8" x14ac:dyDescent="0.2">
      <c r="A78">
        <v>77</v>
      </c>
      <c r="B78" s="20" t="s">
        <v>1214</v>
      </c>
      <c r="D78">
        <v>77</v>
      </c>
      <c r="E78">
        <v>23.5893839371622</v>
      </c>
      <c r="F78">
        <v>0.27018474943018089</v>
      </c>
      <c r="G78">
        <v>1.1453658567341292</v>
      </c>
      <c r="H78">
        <v>1.1245757209121703</v>
      </c>
    </row>
    <row r="79" spans="1:8" x14ac:dyDescent="0.2">
      <c r="A79">
        <v>78</v>
      </c>
      <c r="B79" s="20" t="s">
        <v>1215</v>
      </c>
      <c r="D79">
        <v>78</v>
      </c>
      <c r="E79">
        <v>21.721504869110362</v>
      </c>
      <c r="F79">
        <v>4.7390154094211955E-2</v>
      </c>
      <c r="G79">
        <v>0.21817159713277681</v>
      </c>
      <c r="H79">
        <v>1.0355283996626334</v>
      </c>
    </row>
    <row r="80" spans="1:8" x14ac:dyDescent="0.2">
      <c r="A80">
        <v>79</v>
      </c>
      <c r="B80" s="20" t="s">
        <v>1216</v>
      </c>
      <c r="D80">
        <v>79</v>
      </c>
      <c r="E80">
        <v>22.193199543407701</v>
      </c>
      <c r="F80">
        <v>5.7145587491497528E-2</v>
      </c>
      <c r="G80">
        <v>0.25749143281358067</v>
      </c>
      <c r="H80">
        <v>1.0580154802837891</v>
      </c>
    </row>
    <row r="81" spans="1:8" x14ac:dyDescent="0.2">
      <c r="A81">
        <v>80</v>
      </c>
      <c r="B81" s="20" t="s">
        <v>1217</v>
      </c>
      <c r="D81">
        <v>80</v>
      </c>
      <c r="E81">
        <v>22.504169007446833</v>
      </c>
      <c r="F81">
        <v>3.7904792702010144E-2</v>
      </c>
      <c r="G81">
        <v>0.16843453623845034</v>
      </c>
      <c r="H81">
        <v>1.0728403146302492</v>
      </c>
    </row>
    <row r="82" spans="1:8" x14ac:dyDescent="0.2">
      <c r="A82">
        <v>81</v>
      </c>
      <c r="B82" s="20" t="s">
        <v>1218</v>
      </c>
      <c r="D82">
        <v>81</v>
      </c>
      <c r="E82">
        <v>24.501507894471462</v>
      </c>
      <c r="F82">
        <v>0.69105297448572711</v>
      </c>
      <c r="G82">
        <v>2.8204507961800052</v>
      </c>
      <c r="H82">
        <v>1.1680593684539942</v>
      </c>
    </row>
    <row r="83" spans="1:8" x14ac:dyDescent="0.2">
      <c r="A83">
        <v>82</v>
      </c>
      <c r="B83" s="20" t="s">
        <v>1219</v>
      </c>
      <c r="D83">
        <v>82</v>
      </c>
      <c r="E83">
        <v>22.647203826563267</v>
      </c>
      <c r="F83">
        <v>3.3947097972300985E-2</v>
      </c>
      <c r="G83">
        <v>0.14989531702136177</v>
      </c>
      <c r="H83">
        <v>1.0796592076226177</v>
      </c>
    </row>
    <row r="84" spans="1:8" x14ac:dyDescent="0.2">
      <c r="A84">
        <v>83</v>
      </c>
      <c r="B84" s="20" t="s">
        <v>1220</v>
      </c>
      <c r="D84">
        <v>83</v>
      </c>
      <c r="E84">
        <v>22.67932336789627</v>
      </c>
      <c r="F84">
        <v>2.5511724797154103E-2</v>
      </c>
      <c r="G84">
        <v>0.11248891504967579</v>
      </c>
      <c r="H84">
        <v>1.0811904411828561</v>
      </c>
    </row>
    <row r="85" spans="1:8" x14ac:dyDescent="0.2">
      <c r="A85">
        <v>84</v>
      </c>
      <c r="B85" s="20" t="s">
        <v>1221</v>
      </c>
      <c r="D85">
        <v>84</v>
      </c>
      <c r="E85">
        <v>23.551227015510403</v>
      </c>
      <c r="F85">
        <v>1.3045007322839182E-2</v>
      </c>
      <c r="G85">
        <v>5.5389926453717174E-2</v>
      </c>
      <c r="H85">
        <v>1.1227566675706899</v>
      </c>
    </row>
    <row r="86" spans="1:8" x14ac:dyDescent="0.2">
      <c r="A86">
        <v>85</v>
      </c>
      <c r="B86" s="20" t="s">
        <v>1222</v>
      </c>
      <c r="D86">
        <v>85</v>
      </c>
      <c r="E86">
        <v>21.832052913891999</v>
      </c>
      <c r="F86">
        <v>4.5026118464395325E-2</v>
      </c>
      <c r="G86">
        <v>0.20623859167978043</v>
      </c>
      <c r="H86">
        <v>1.040798552011118</v>
      </c>
    </row>
    <row r="87" spans="1:8" x14ac:dyDescent="0.2">
      <c r="A87">
        <v>86</v>
      </c>
      <c r="B87" s="20" t="s">
        <v>1223</v>
      </c>
      <c r="D87">
        <v>86</v>
      </c>
      <c r="E87">
        <v>21.871673762822798</v>
      </c>
      <c r="F87">
        <v>0.14932627221373343</v>
      </c>
      <c r="G87">
        <v>0.68273820208289859</v>
      </c>
      <c r="H87">
        <v>1.0426873950969822</v>
      </c>
    </row>
    <row r="88" spans="1:8" x14ac:dyDescent="0.2">
      <c r="A88">
        <v>87</v>
      </c>
      <c r="B88" s="20" t="s">
        <v>1224</v>
      </c>
      <c r="D88">
        <v>87</v>
      </c>
      <c r="E88">
        <v>21.615154749817233</v>
      </c>
      <c r="F88">
        <v>9.1495215246127512E-2</v>
      </c>
      <c r="G88">
        <v>0.42329197410396124</v>
      </c>
      <c r="H88">
        <v>1.030458374841648</v>
      </c>
    </row>
    <row r="89" spans="1:8" x14ac:dyDescent="0.2">
      <c r="A89">
        <v>88</v>
      </c>
      <c r="B89" s="20" t="s">
        <v>1225</v>
      </c>
      <c r="D89">
        <v>88</v>
      </c>
      <c r="E89">
        <v>21.900532812320865</v>
      </c>
      <c r="F89">
        <v>8.66116867328907E-2</v>
      </c>
      <c r="G89">
        <v>0.39547753232818361</v>
      </c>
      <c r="H89">
        <v>1.044063191365362</v>
      </c>
    </row>
    <row r="90" spans="1:8" x14ac:dyDescent="0.2">
      <c r="A90">
        <v>89</v>
      </c>
      <c r="B90" s="20" t="s">
        <v>1226</v>
      </c>
      <c r="D90">
        <v>89</v>
      </c>
      <c r="E90">
        <v>22.065468186080498</v>
      </c>
      <c r="F90">
        <v>8.0958265911440064E-2</v>
      </c>
      <c r="G90">
        <v>0.36690028613356485</v>
      </c>
      <c r="H90">
        <v>1.0519261485898386</v>
      </c>
    </row>
    <row r="91" spans="1:8" x14ac:dyDescent="0.2">
      <c r="A91">
        <v>90</v>
      </c>
      <c r="B91" s="20" t="s">
        <v>1227</v>
      </c>
      <c r="D91">
        <v>90</v>
      </c>
      <c r="E91">
        <v>23.482405960712367</v>
      </c>
      <c r="F91">
        <v>0.34059613201585637</v>
      </c>
      <c r="G91">
        <v>1.4504311550771094</v>
      </c>
      <c r="H91">
        <v>1.1194757642830244</v>
      </c>
    </row>
    <row r="92" spans="1:8" x14ac:dyDescent="0.2">
      <c r="A92">
        <v>91</v>
      </c>
      <c r="B92" s="20" t="s">
        <v>1228</v>
      </c>
      <c r="D92">
        <v>91</v>
      </c>
      <c r="E92">
        <v>22.497659805889768</v>
      </c>
      <c r="F92">
        <v>5.0801981637509402E-2</v>
      </c>
      <c r="G92">
        <v>0.22581007125109837</v>
      </c>
      <c r="H92">
        <v>1.072530001734707</v>
      </c>
    </row>
    <row r="93" spans="1:8" x14ac:dyDescent="0.2">
      <c r="A93">
        <v>92</v>
      </c>
      <c r="B93" s="20" t="s">
        <v>1229</v>
      </c>
      <c r="D93">
        <v>92</v>
      </c>
      <c r="E93">
        <v>22.910028311002097</v>
      </c>
      <c r="F93">
        <v>3.9436436438981932E-2</v>
      </c>
      <c r="G93">
        <v>0.17213613140776152</v>
      </c>
      <c r="H93">
        <v>1.0921888283557619</v>
      </c>
    </row>
    <row r="94" spans="1:8" x14ac:dyDescent="0.2">
      <c r="A94">
        <v>93</v>
      </c>
      <c r="B94" s="20" t="s">
        <v>1230</v>
      </c>
      <c r="D94">
        <v>93</v>
      </c>
      <c r="E94">
        <v>21.963470120675833</v>
      </c>
      <c r="F94">
        <v>0.89835502548822455</v>
      </c>
      <c r="G94">
        <v>4.0902235418734527</v>
      </c>
      <c r="H94">
        <v>1.0470635990531634</v>
      </c>
    </row>
    <row r="95" spans="1:8" x14ac:dyDescent="0.2">
      <c r="A95">
        <v>94</v>
      </c>
      <c r="B95" s="20" t="s">
        <v>1231</v>
      </c>
      <c r="D95">
        <v>94</v>
      </c>
      <c r="E95">
        <v>21.958790786783965</v>
      </c>
      <c r="F95">
        <v>3.7035318926717707E-2</v>
      </c>
      <c r="G95">
        <v>0.16865828035033537</v>
      </c>
      <c r="H95">
        <v>1.0468405213628409</v>
      </c>
    </row>
    <row r="96" spans="1:8" x14ac:dyDescent="0.2">
      <c r="A96">
        <v>95</v>
      </c>
      <c r="B96" s="20" t="s">
        <v>1232</v>
      </c>
      <c r="D96">
        <v>95</v>
      </c>
      <c r="E96">
        <v>22.512473528289863</v>
      </c>
      <c r="F96">
        <v>7.3970408812965793E-2</v>
      </c>
      <c r="G96">
        <v>0.32857521729014949</v>
      </c>
      <c r="H96">
        <v>1.0732362157075626</v>
      </c>
    </row>
    <row r="97" spans="1:8" x14ac:dyDescent="0.2">
      <c r="A97">
        <v>96</v>
      </c>
      <c r="B97" s="20" t="s">
        <v>1233</v>
      </c>
      <c r="D97">
        <v>96</v>
      </c>
      <c r="E97">
        <v>22.017827291256168</v>
      </c>
      <c r="F97">
        <v>0.1030257227894683</v>
      </c>
      <c r="G97">
        <v>0.46791957002216289</v>
      </c>
      <c r="H97">
        <v>1.0496549661891159</v>
      </c>
    </row>
    <row r="98" spans="1:8" x14ac:dyDescent="0.2">
      <c r="A98">
        <v>97</v>
      </c>
      <c r="B98" s="20" t="s">
        <v>1234</v>
      </c>
      <c r="D98">
        <v>97</v>
      </c>
      <c r="E98">
        <v>24.191503659873366</v>
      </c>
      <c r="F98">
        <v>5.3581659707077983E-2</v>
      </c>
      <c r="G98">
        <v>0.22148957940119404</v>
      </c>
      <c r="H98">
        <v>1.1532805494505964</v>
      </c>
    </row>
    <row r="99" spans="1:8" x14ac:dyDescent="0.2">
      <c r="A99">
        <v>98</v>
      </c>
      <c r="B99" s="20" t="s">
        <v>1235</v>
      </c>
      <c r="D99">
        <v>98</v>
      </c>
      <c r="E99">
        <v>23.874297861153867</v>
      </c>
      <c r="F99">
        <v>4.8963011551645258E-2</v>
      </c>
      <c r="G99">
        <v>0.20508670804226461</v>
      </c>
      <c r="H99">
        <v>1.1381584105798763</v>
      </c>
    </row>
    <row r="100" spans="1:8" x14ac:dyDescent="0.2">
      <c r="A100">
        <v>99</v>
      </c>
      <c r="B100" s="20" t="s">
        <v>1236</v>
      </c>
      <c r="D100">
        <v>99</v>
      </c>
      <c r="E100">
        <v>22.664276615813264</v>
      </c>
      <c r="F100">
        <v>0.17365243685689738</v>
      </c>
      <c r="G100">
        <v>0.76619448218231245</v>
      </c>
      <c r="H100">
        <v>1.0804731179956033</v>
      </c>
    </row>
    <row r="101" spans="1:8" x14ac:dyDescent="0.2">
      <c r="A101">
        <v>100</v>
      </c>
      <c r="B101" s="20" t="s">
        <v>1237</v>
      </c>
      <c r="D101">
        <v>100</v>
      </c>
      <c r="E101">
        <v>22.775166637475269</v>
      </c>
      <c r="F101">
        <v>0.18700542540497961</v>
      </c>
      <c r="G101">
        <v>0.82109355501826542</v>
      </c>
      <c r="H101">
        <v>1.0857595733937055</v>
      </c>
    </row>
    <row r="102" spans="1:8" x14ac:dyDescent="0.2">
      <c r="A102">
        <v>101</v>
      </c>
      <c r="B102" s="20" t="s">
        <v>1238</v>
      </c>
      <c r="D102">
        <v>101</v>
      </c>
      <c r="E102">
        <v>22.915513453978235</v>
      </c>
      <c r="F102">
        <v>9.0973919306887668E-2</v>
      </c>
      <c r="G102">
        <v>0.39699708012038537</v>
      </c>
      <c r="H102">
        <v>1.0924503213490986</v>
      </c>
    </row>
    <row r="103" spans="1:8" x14ac:dyDescent="0.2">
      <c r="A103">
        <v>102</v>
      </c>
      <c r="B103" s="20" t="s">
        <v>1239</v>
      </c>
      <c r="D103">
        <v>102</v>
      </c>
      <c r="E103">
        <v>24.626268653108998</v>
      </c>
      <c r="F103">
        <v>3.4255630729913458E-2</v>
      </c>
      <c r="G103">
        <v>0.13910199394169598</v>
      </c>
      <c r="H103">
        <v>1.1740070829199631</v>
      </c>
    </row>
    <row r="104" spans="1:8" x14ac:dyDescent="0.2">
      <c r="A104">
        <v>103</v>
      </c>
      <c r="B104" s="20" t="s">
        <v>1240</v>
      </c>
      <c r="D104">
        <v>103</v>
      </c>
      <c r="E104">
        <v>22.812044511137135</v>
      </c>
      <c r="F104">
        <v>9.6325910468083115E-2</v>
      </c>
      <c r="G104">
        <v>0.42225899752674756</v>
      </c>
      <c r="H104">
        <v>1.087517650733473</v>
      </c>
    </row>
    <row r="105" spans="1:8" x14ac:dyDescent="0.2">
      <c r="A105">
        <v>104</v>
      </c>
      <c r="B105" s="20" t="s">
        <v>1241</v>
      </c>
      <c r="D105">
        <v>104</v>
      </c>
      <c r="E105">
        <v>23.614322695122336</v>
      </c>
      <c r="F105">
        <v>5.0272689430966013E-3</v>
      </c>
      <c r="G105">
        <v>2.1289066843043568E-2</v>
      </c>
      <c r="H105">
        <v>1.1257646252848483</v>
      </c>
    </row>
    <row r="106" spans="1:8" x14ac:dyDescent="0.2">
      <c r="A106">
        <v>105</v>
      </c>
      <c r="B106" s="20" t="s">
        <v>1242</v>
      </c>
      <c r="D106">
        <v>105</v>
      </c>
      <c r="E106">
        <v>23.617613144214534</v>
      </c>
      <c r="F106">
        <v>8.2502754943312814E-2</v>
      </c>
      <c r="G106">
        <v>0.34932723488835288</v>
      </c>
      <c r="H106">
        <v>1.1259214907277884</v>
      </c>
    </row>
    <row r="107" spans="1:8" x14ac:dyDescent="0.2">
      <c r="A107">
        <v>106</v>
      </c>
      <c r="B107" s="20" t="s">
        <v>1243</v>
      </c>
      <c r="D107">
        <v>106</v>
      </c>
      <c r="E107">
        <v>21.795078229560534</v>
      </c>
      <c r="F107">
        <v>6.0360903574902383E-2</v>
      </c>
      <c r="G107">
        <v>0.27694740500190196</v>
      </c>
      <c r="H107">
        <v>1.0390358594203186</v>
      </c>
    </row>
    <row r="108" spans="1:8" x14ac:dyDescent="0.2">
      <c r="A108">
        <v>107</v>
      </c>
      <c r="B108" s="20" t="s">
        <v>1244</v>
      </c>
      <c r="D108">
        <v>107</v>
      </c>
      <c r="E108">
        <v>22.084291642325137</v>
      </c>
      <c r="F108">
        <v>6.0426864368973536E-2</v>
      </c>
      <c r="G108">
        <v>0.27361921019537627</v>
      </c>
      <c r="H108">
        <v>1.0528235184377652</v>
      </c>
    </row>
    <row r="109" spans="1:8" x14ac:dyDescent="0.2">
      <c r="A109">
        <v>108</v>
      </c>
      <c r="B109" s="20" t="s">
        <v>1245</v>
      </c>
      <c r="D109">
        <v>108</v>
      </c>
      <c r="E109">
        <v>22.785713468234565</v>
      </c>
      <c r="F109">
        <v>3.3292625688563754E-2</v>
      </c>
      <c r="G109">
        <v>0.14611184211974235</v>
      </c>
      <c r="H109">
        <v>1.0862623720185474</v>
      </c>
    </row>
    <row r="110" spans="1:8" x14ac:dyDescent="0.2">
      <c r="A110">
        <v>109</v>
      </c>
      <c r="B110" s="20" t="s">
        <v>1246</v>
      </c>
      <c r="D110">
        <v>109</v>
      </c>
      <c r="E110">
        <v>21.748563604483866</v>
      </c>
      <c r="F110">
        <v>9.2666538820221939E-2</v>
      </c>
      <c r="G110">
        <v>0.42608119094870722</v>
      </c>
      <c r="H110">
        <v>1.0368183696305091</v>
      </c>
    </row>
    <row r="111" spans="1:8" x14ac:dyDescent="0.2">
      <c r="A111">
        <v>110</v>
      </c>
      <c r="B111" s="20" t="s">
        <v>1247</v>
      </c>
      <c r="D111">
        <v>110</v>
      </c>
      <c r="E111">
        <v>22.498861392576298</v>
      </c>
      <c r="F111">
        <v>0.13790100606781189</v>
      </c>
      <c r="G111">
        <v>0.61292437720121051</v>
      </c>
      <c r="H111">
        <v>1.0725872849269193</v>
      </c>
    </row>
    <row r="112" spans="1:8" x14ac:dyDescent="0.2">
      <c r="A112">
        <v>111</v>
      </c>
      <c r="B112" s="20" t="s">
        <v>1248</v>
      </c>
      <c r="D112">
        <v>111</v>
      </c>
      <c r="E112">
        <v>21.870012510089897</v>
      </c>
      <c r="F112">
        <v>8.627390116024175E-2</v>
      </c>
      <c r="G112">
        <v>0.39448491911213412</v>
      </c>
      <c r="H112">
        <v>1.0426081982644284</v>
      </c>
    </row>
    <row r="113" spans="1:8" x14ac:dyDescent="0.2">
      <c r="A113">
        <v>112</v>
      </c>
      <c r="B113" s="20" t="s">
        <v>1249</v>
      </c>
      <c r="D113">
        <v>112</v>
      </c>
      <c r="E113">
        <v>22.533749003490367</v>
      </c>
      <c r="F113">
        <v>0.10813284157174088</v>
      </c>
      <c r="G113">
        <v>0.47987062230519933</v>
      </c>
      <c r="H113">
        <v>1.0742504805533546</v>
      </c>
    </row>
    <row r="114" spans="1:8" x14ac:dyDescent="0.2">
      <c r="A114">
        <v>113</v>
      </c>
      <c r="B114" s="20" t="s">
        <v>1250</v>
      </c>
      <c r="D114">
        <v>113</v>
      </c>
      <c r="E114">
        <v>23.946530165051268</v>
      </c>
      <c r="F114">
        <v>0.29165427718067227</v>
      </c>
      <c r="G114">
        <v>1.2179396145096908</v>
      </c>
      <c r="H114">
        <v>1.1416019382042073</v>
      </c>
    </row>
    <row r="115" spans="1:8" x14ac:dyDescent="0.2">
      <c r="A115">
        <v>114</v>
      </c>
      <c r="B115" s="20" t="s">
        <v>1251</v>
      </c>
      <c r="D115">
        <v>114</v>
      </c>
      <c r="E115">
        <v>21.638517754345767</v>
      </c>
      <c r="F115">
        <v>3.8687665388860447E-2</v>
      </c>
      <c r="G115">
        <v>0.17879073709238064</v>
      </c>
      <c r="H115">
        <v>1.0315721583864128</v>
      </c>
    </row>
    <row r="116" spans="1:8" x14ac:dyDescent="0.2">
      <c r="A116">
        <v>115</v>
      </c>
      <c r="B116" s="20" t="s">
        <v>1252</v>
      </c>
      <c r="D116">
        <v>115</v>
      </c>
      <c r="E116">
        <v>23.177968814502833</v>
      </c>
      <c r="F116">
        <v>3.1735070735298153E-2</v>
      </c>
      <c r="G116">
        <v>0.13691911913972807</v>
      </c>
      <c r="H116">
        <v>1.1049623448532071</v>
      </c>
    </row>
    <row r="117" spans="1:8" x14ac:dyDescent="0.2">
      <c r="A117">
        <v>116</v>
      </c>
      <c r="B117" s="20" t="s">
        <v>1253</v>
      </c>
      <c r="D117">
        <v>116</v>
      </c>
      <c r="E117">
        <v>22.501741393860698</v>
      </c>
      <c r="F117">
        <v>5.2857840567353744E-2</v>
      </c>
      <c r="G117">
        <v>0.23490555527304791</v>
      </c>
      <c r="H117">
        <v>1.0727245831085614</v>
      </c>
    </row>
    <row r="118" spans="1:8" x14ac:dyDescent="0.2">
      <c r="A118">
        <v>117</v>
      </c>
      <c r="B118" s="20" t="s">
        <v>1254</v>
      </c>
      <c r="D118">
        <v>117</v>
      </c>
      <c r="E118">
        <v>23.437541529347129</v>
      </c>
      <c r="F118">
        <v>0.10629446498267567</v>
      </c>
      <c r="G118">
        <v>0.45352224698814897</v>
      </c>
      <c r="H118">
        <v>1.1173369441094974</v>
      </c>
    </row>
    <row r="119" spans="1:8" x14ac:dyDescent="0.2">
      <c r="A119">
        <v>118</v>
      </c>
      <c r="B119" s="20" t="s">
        <v>1255</v>
      </c>
      <c r="D119">
        <v>118</v>
      </c>
      <c r="E119">
        <v>21.385975691426697</v>
      </c>
      <c r="F119">
        <v>9.5235517016060228E-2</v>
      </c>
      <c r="G119">
        <v>0.44531761557289457</v>
      </c>
      <c r="H119">
        <v>1.0195327311074134</v>
      </c>
    </row>
    <row r="120" spans="1:8" x14ac:dyDescent="0.2">
      <c r="A120">
        <v>119</v>
      </c>
      <c r="B120" s="20" t="s">
        <v>1256</v>
      </c>
      <c r="D120">
        <v>119</v>
      </c>
      <c r="E120">
        <v>22.285546659880268</v>
      </c>
      <c r="F120">
        <v>0.15871150002895329</v>
      </c>
      <c r="G120">
        <v>0.71217234403621299</v>
      </c>
      <c r="H120">
        <v>1.0624179405327696</v>
      </c>
    </row>
    <row r="121" spans="1:8" x14ac:dyDescent="0.2">
      <c r="A121">
        <v>120</v>
      </c>
      <c r="B121" s="20" t="s">
        <v>1257</v>
      </c>
      <c r="D121">
        <v>120</v>
      </c>
      <c r="E121">
        <v>22.059143654597801</v>
      </c>
      <c r="F121">
        <v>0.12259632507478684</v>
      </c>
      <c r="G121">
        <v>0.55576194159846271</v>
      </c>
      <c r="H121">
        <v>1.0516246394630833</v>
      </c>
    </row>
    <row r="122" spans="1:8" x14ac:dyDescent="0.2">
      <c r="A122">
        <v>121</v>
      </c>
      <c r="B122" s="20" t="s">
        <v>1475</v>
      </c>
      <c r="D122">
        <v>121</v>
      </c>
      <c r="E122">
        <v>21.635851614066699</v>
      </c>
      <c r="F122">
        <v>2.6134192733687535E-2</v>
      </c>
      <c r="G122">
        <v>0.12079114425380977</v>
      </c>
      <c r="H122">
        <v>1.0314450555915975</v>
      </c>
    </row>
    <row r="123" spans="1:8" x14ac:dyDescent="0.2">
      <c r="D123" t="s">
        <v>1428</v>
      </c>
      <c r="E123">
        <v>20.976252197609501</v>
      </c>
      <c r="F123">
        <v>0.24716685532774119</v>
      </c>
      <c r="G123">
        <v>1.1783175230697736</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21.748316828163635</v>
      </c>
      <c r="F125">
        <v>0.22450901138759388</v>
      </c>
      <c r="G125">
        <v>1.0323052269353516</v>
      </c>
      <c r="H125">
        <v>1.0368066050732418</v>
      </c>
    </row>
    <row r="126" spans="1:8" x14ac:dyDescent="0.2">
      <c r="A126">
        <v>5.6</v>
      </c>
      <c r="B126">
        <f t="shared" ref="B126:B128" si="3">LOG(A126,10)</f>
        <v>0.74818802700620035</v>
      </c>
      <c r="D126" t="s">
        <v>1430</v>
      </c>
      <c r="E126">
        <v>22.6273986123289</v>
      </c>
      <c r="F126">
        <v>2.1639592763072989E-2</v>
      </c>
      <c r="G126">
        <v>9.5634470112186523E-2</v>
      </c>
      <c r="H126">
        <v>1.0787150344668133</v>
      </c>
    </row>
    <row r="127" spans="1:8" x14ac:dyDescent="0.2">
      <c r="A127">
        <v>2.76</v>
      </c>
      <c r="B127">
        <f t="shared" si="3"/>
        <v>0.44090908206521756</v>
      </c>
      <c r="D127" t="s">
        <v>1431</v>
      </c>
      <c r="E127">
        <v>23.868789640640667</v>
      </c>
      <c r="F127">
        <v>0.10042500877407963</v>
      </c>
      <c r="G127">
        <v>0.42073775120582152</v>
      </c>
      <c r="H127">
        <v>1.1378958174120735</v>
      </c>
    </row>
    <row r="128" spans="1:8" x14ac:dyDescent="0.2">
      <c r="A128">
        <v>1.58</v>
      </c>
      <c r="B128">
        <f t="shared" si="3"/>
        <v>0.19865708695442263</v>
      </c>
      <c r="D128" t="s">
        <v>1432</v>
      </c>
      <c r="E128">
        <v>24.965248607215234</v>
      </c>
      <c r="F128">
        <v>0.13882089560061256</v>
      </c>
      <c r="G128">
        <v>0.55605653196055804</v>
      </c>
      <c r="H128">
        <v>1.1901672601962865</v>
      </c>
    </row>
    <row r="129" spans="4:8" x14ac:dyDescent="0.2">
      <c r="D129" t="s">
        <v>1433</v>
      </c>
      <c r="E129">
        <v>22.311444866888234</v>
      </c>
      <c r="F129">
        <v>0.11683293519143319</v>
      </c>
      <c r="G129">
        <v>0.5236457606778373</v>
      </c>
      <c r="H129">
        <v>1.0636525846800648</v>
      </c>
    </row>
  </sheetData>
  <mergeCells count="1">
    <mergeCell ref="J22:M25"/>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61E7-C361-FE4A-A455-BEAB665263A8}">
  <dimension ref="A1:BD385"/>
  <sheetViews>
    <sheetView workbookViewId="0">
      <selection activeCell="I93" sqref="I93"/>
    </sheetView>
  </sheetViews>
  <sheetFormatPr baseColWidth="10" defaultRowHeight="16" x14ac:dyDescent="0.2"/>
  <cols>
    <col min="3" max="3" width="10.83203125" hidden="1" customWidth="1"/>
    <col min="4" max="4" width="11.6640625" customWidth="1"/>
    <col min="5" max="5" width="12.6640625" customWidth="1"/>
    <col min="8" max="11" width="10.83203125" style="30"/>
    <col min="15" max="15" width="13.6640625" customWidth="1"/>
    <col min="18" max="18" width="7.6640625" bestFit="1" customWidth="1"/>
    <col min="19" max="19" width="4.6640625" bestFit="1" customWidth="1"/>
    <col min="20" max="20" width="5" bestFit="1" customWidth="1"/>
    <col min="21" max="25" width="4.83203125" bestFit="1" customWidth="1"/>
    <col min="26" max="30" width="4.5" bestFit="1" customWidth="1"/>
    <col min="31" max="31" width="10.5" bestFit="1" customWidth="1"/>
    <col min="32" max="32" width="2.83203125" bestFit="1" customWidth="1"/>
    <col min="33" max="33" width="4.33203125" bestFit="1" customWidth="1"/>
    <col min="34" max="34" width="4.1640625" bestFit="1" customWidth="1"/>
    <col min="35" max="35" width="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56" width="4.1640625" bestFit="1" customWidth="1"/>
  </cols>
  <sheetData>
    <row r="1" spans="1:56" x14ac:dyDescent="0.2">
      <c r="A1" t="s">
        <v>1413</v>
      </c>
      <c r="B1" t="s">
        <v>1412</v>
      </c>
      <c r="C1" t="s">
        <v>1494</v>
      </c>
      <c r="D1" t="s">
        <v>1358</v>
      </c>
      <c r="E1" t="s">
        <v>1493</v>
      </c>
      <c r="F1" t="s">
        <v>1424</v>
      </c>
      <c r="G1" t="s">
        <v>1412</v>
      </c>
      <c r="H1" s="35" t="s">
        <v>1486</v>
      </c>
      <c r="I1" s="35" t="s">
        <v>1487</v>
      </c>
      <c r="J1" s="35" t="s">
        <v>1488</v>
      </c>
      <c r="K1" s="35" t="s">
        <v>1489</v>
      </c>
      <c r="M1" s="32" t="s">
        <v>1414</v>
      </c>
      <c r="N1" s="32" t="s">
        <v>1415</v>
      </c>
      <c r="O1" s="32" t="s">
        <v>1416</v>
      </c>
      <c r="P1" s="32" t="s">
        <v>1478</v>
      </c>
      <c r="Q1" s="32" t="s">
        <v>1425</v>
      </c>
      <c r="R1" s="66"/>
    </row>
    <row r="2" spans="1:56" x14ac:dyDescent="0.2">
      <c r="A2">
        <v>1</v>
      </c>
      <c r="B2" s="20" t="s">
        <v>1258</v>
      </c>
      <c r="C2" s="67">
        <v>1</v>
      </c>
      <c r="D2" s="78">
        <v>19.37984476744186</v>
      </c>
      <c r="E2" s="78">
        <v>80.620155232558147</v>
      </c>
      <c r="G2">
        <v>1</v>
      </c>
      <c r="H2" s="30">
        <v>12.460261709181866</v>
      </c>
      <c r="I2" s="30">
        <v>0.45090120394081235</v>
      </c>
      <c r="J2" s="30">
        <v>3.6187137514820167</v>
      </c>
      <c r="K2" s="30">
        <v>1.01387268138567</v>
      </c>
      <c r="M2" s="33" t="s">
        <v>1418</v>
      </c>
      <c r="N2" s="33">
        <v>1.96</v>
      </c>
      <c r="O2" s="29">
        <f>N2*384</f>
        <v>752.64</v>
      </c>
      <c r="P2" s="34">
        <f>O2*1.14</f>
        <v>858.00959999999986</v>
      </c>
      <c r="Q2">
        <f>P2/2</f>
        <v>429.00479999999993</v>
      </c>
    </row>
    <row r="3" spans="1:56" x14ac:dyDescent="0.2">
      <c r="A3">
        <v>2</v>
      </c>
      <c r="B3" s="20" t="s">
        <v>1259</v>
      </c>
      <c r="C3" s="67">
        <v>1</v>
      </c>
      <c r="D3" s="78">
        <v>23.474178169014085</v>
      </c>
      <c r="E3" s="78">
        <v>76.525821830985919</v>
      </c>
      <c r="G3">
        <v>2</v>
      </c>
      <c r="H3" s="30">
        <v>13.453036075962501</v>
      </c>
      <c r="I3" s="30">
        <v>0.46775200965258562</v>
      </c>
      <c r="J3" s="30">
        <v>3.476925260672953</v>
      </c>
      <c r="K3" s="30">
        <v>1.0946532326093354</v>
      </c>
      <c r="M3" s="33" t="s">
        <v>1419</v>
      </c>
      <c r="N3" s="33">
        <v>5</v>
      </c>
      <c r="O3" s="29">
        <f t="shared" ref="O3:O5" si="0">N3*384</f>
        <v>1920</v>
      </c>
      <c r="P3" s="34">
        <f t="shared" ref="P3:P5" si="1">O3*1.14</f>
        <v>2188.7999999999997</v>
      </c>
      <c r="Q3">
        <f t="shared" ref="Q3:Q5" si="2">P3/2</f>
        <v>1094.3999999999999</v>
      </c>
      <c r="R3" s="66" t="s">
        <v>1479</v>
      </c>
    </row>
    <row r="4" spans="1:56" x14ac:dyDescent="0.2">
      <c r="A4">
        <v>3</v>
      </c>
      <c r="B4" s="20" t="s">
        <v>1260</v>
      </c>
      <c r="C4" s="67">
        <v>1</v>
      </c>
      <c r="D4" s="78">
        <v>24.968788764044945</v>
      </c>
      <c r="E4" s="78">
        <v>175.03121123595506</v>
      </c>
      <c r="G4">
        <v>3</v>
      </c>
      <c r="H4" s="30">
        <v>12.771128976067866</v>
      </c>
      <c r="I4" s="30">
        <v>0.74450031377391812</v>
      </c>
      <c r="J4" s="30">
        <v>5.8295575525785983</v>
      </c>
      <c r="K4" s="30">
        <v>1.0391674815101724</v>
      </c>
      <c r="M4" s="33" t="s">
        <v>1420</v>
      </c>
      <c r="N4" s="33">
        <v>0.02</v>
      </c>
      <c r="O4" s="29">
        <f t="shared" si="0"/>
        <v>7.68</v>
      </c>
      <c r="P4" s="34">
        <f t="shared" si="1"/>
        <v>8.7551999999999985</v>
      </c>
      <c r="Q4">
        <f t="shared" si="2"/>
        <v>4.3775999999999993</v>
      </c>
    </row>
    <row r="5" spans="1:56" x14ac:dyDescent="0.2">
      <c r="A5">
        <v>4</v>
      </c>
      <c r="B5" s="20" t="s">
        <v>1261</v>
      </c>
      <c r="C5" s="67">
        <v>1</v>
      </c>
      <c r="D5" s="78">
        <v>18.165304087193459</v>
      </c>
      <c r="E5" s="78">
        <v>181.83469591280655</v>
      </c>
      <c r="G5">
        <v>4</v>
      </c>
      <c r="H5" s="30">
        <v>13.082146992934533</v>
      </c>
      <c r="I5" s="30">
        <v>1.1010856039574763</v>
      </c>
      <c r="J5" s="30">
        <v>8.4167041124989339</v>
      </c>
      <c r="K5" s="30">
        <v>1.0644745479329822</v>
      </c>
      <c r="M5" s="33" t="s">
        <v>1421</v>
      </c>
      <c r="N5" s="33">
        <v>0.02</v>
      </c>
      <c r="O5" s="29">
        <f t="shared" si="0"/>
        <v>7.68</v>
      </c>
      <c r="P5" s="34">
        <f t="shared" si="1"/>
        <v>8.7551999999999985</v>
      </c>
      <c r="Q5">
        <f t="shared" si="2"/>
        <v>4.3775999999999993</v>
      </c>
    </row>
    <row r="6" spans="1:56" x14ac:dyDescent="0.2">
      <c r="A6">
        <v>5</v>
      </c>
      <c r="B6" s="20" t="s">
        <v>1262</v>
      </c>
      <c r="C6" s="67">
        <v>1</v>
      </c>
      <c r="D6" s="78">
        <v>16.339869117647059</v>
      </c>
      <c r="E6" s="78">
        <v>83.660130882352945</v>
      </c>
      <c r="G6">
        <v>5</v>
      </c>
      <c r="H6" s="30">
        <v>13.691574774999333</v>
      </c>
      <c r="I6" s="30">
        <v>0.10415476986831516</v>
      </c>
      <c r="J6" s="30">
        <v>0.76072162318757253</v>
      </c>
      <c r="K6" s="30">
        <v>1.1140627663776759</v>
      </c>
      <c r="M6" s="33" t="s">
        <v>1422</v>
      </c>
      <c r="N6" s="33">
        <f>SUM(N2:N5)</f>
        <v>6.9999999999999991</v>
      </c>
      <c r="O6" s="33"/>
      <c r="P6" s="29">
        <f>SUM(P2:P5)</f>
        <v>3064.3199999999997</v>
      </c>
      <c r="Q6">
        <f>P6/2</f>
        <v>1532.1599999999999</v>
      </c>
    </row>
    <row r="7" spans="1:56" ht="34" x14ac:dyDescent="0.2">
      <c r="A7">
        <v>6</v>
      </c>
      <c r="B7" s="20" t="s">
        <v>1263</v>
      </c>
      <c r="C7" s="67">
        <v>1</v>
      </c>
      <c r="D7" s="78">
        <v>18.518518333333333</v>
      </c>
      <c r="E7" s="78">
        <v>181.48148166666667</v>
      </c>
      <c r="G7">
        <v>6</v>
      </c>
      <c r="H7" s="30">
        <v>12.891665809351666</v>
      </c>
      <c r="I7" s="30">
        <v>0.29886187803298414</v>
      </c>
      <c r="J7" s="30">
        <v>2.3182564802152141</v>
      </c>
      <c r="K7" s="30">
        <v>1.0489753816345435</v>
      </c>
      <c r="P7">
        <f>P6/48</f>
        <v>63.839999999999996</v>
      </c>
      <c r="Q7" s="65" t="s">
        <v>1457</v>
      </c>
    </row>
    <row r="8" spans="1:56" ht="34" x14ac:dyDescent="0.2">
      <c r="A8">
        <v>7</v>
      </c>
      <c r="B8" s="20" t="s">
        <v>1264</v>
      </c>
      <c r="C8" s="67">
        <v>1</v>
      </c>
      <c r="D8" s="78">
        <v>11.514104663212436</v>
      </c>
      <c r="E8" s="78">
        <v>188.48589533678756</v>
      </c>
      <c r="G8">
        <v>7</v>
      </c>
      <c r="H8" s="30">
        <v>12.163123109095935</v>
      </c>
      <c r="I8" s="30">
        <v>0.27770322460065422</v>
      </c>
      <c r="J8" s="30">
        <v>2.2831572295192815</v>
      </c>
      <c r="K8" s="30">
        <v>0.98969496214961972</v>
      </c>
      <c r="M8" s="33" t="s">
        <v>1423</v>
      </c>
      <c r="N8" s="33">
        <v>3</v>
      </c>
      <c r="P8">
        <f>N8*3.1</f>
        <v>9.3000000000000007</v>
      </c>
      <c r="Q8" s="65" t="s">
        <v>1457</v>
      </c>
    </row>
    <row r="9" spans="1:56" x14ac:dyDescent="0.2">
      <c r="A9">
        <v>8</v>
      </c>
      <c r="B9" s="20" t="s">
        <v>1265</v>
      </c>
      <c r="C9" s="67">
        <v>1</v>
      </c>
      <c r="D9" s="78">
        <v>15.948963157894738</v>
      </c>
      <c r="E9" s="78">
        <v>84.051036842105262</v>
      </c>
      <c r="G9">
        <v>8</v>
      </c>
      <c r="H9" s="30">
        <v>14.296655297276601</v>
      </c>
      <c r="I9" s="30">
        <v>0.37647028159783519</v>
      </c>
      <c r="J9" s="30">
        <v>2.633275222558872</v>
      </c>
      <c r="K9" s="30">
        <v>1.1632972548574347</v>
      </c>
    </row>
    <row r="10" spans="1:56" x14ac:dyDescent="0.2">
      <c r="A10">
        <v>9</v>
      </c>
      <c r="B10" s="20" t="s">
        <v>1266</v>
      </c>
      <c r="C10" s="67">
        <v>1</v>
      </c>
      <c r="D10" s="78">
        <v>14.184397021276595</v>
      </c>
      <c r="E10" s="78">
        <v>85.815602978723405</v>
      </c>
      <c r="G10">
        <v>9</v>
      </c>
      <c r="H10" s="30">
        <v>13.876555912647866</v>
      </c>
      <c r="I10" s="30">
        <v>0.3199862608037729</v>
      </c>
      <c r="J10" s="30">
        <v>2.3059487009461734</v>
      </c>
      <c r="K10" s="30">
        <v>1.1291144022430195</v>
      </c>
      <c r="M10" s="1" t="s">
        <v>1452</v>
      </c>
    </row>
    <row r="11" spans="1:56" x14ac:dyDescent="0.2">
      <c r="A11">
        <v>10</v>
      </c>
      <c r="B11" s="20" t="s">
        <v>1267</v>
      </c>
      <c r="C11" s="67">
        <v>1</v>
      </c>
      <c r="D11" s="78">
        <v>20.020019819819822</v>
      </c>
      <c r="E11" s="78">
        <v>179.97998018018018</v>
      </c>
      <c r="G11">
        <v>10</v>
      </c>
      <c r="H11" s="30">
        <v>12.913900284782434</v>
      </c>
      <c r="I11" s="30">
        <v>0.15082841845173281</v>
      </c>
      <c r="J11" s="30">
        <v>1.1679540272543918</v>
      </c>
      <c r="K11" s="30">
        <v>1.0507845673282585</v>
      </c>
      <c r="M11" t="s">
        <v>1453</v>
      </c>
      <c r="R11" t="s">
        <v>1426</v>
      </c>
    </row>
    <row r="12" spans="1:56" x14ac:dyDescent="0.2">
      <c r="A12">
        <v>11</v>
      </c>
      <c r="B12" s="20" t="s">
        <v>1268</v>
      </c>
      <c r="C12" s="67">
        <v>1</v>
      </c>
      <c r="D12" s="78">
        <v>26.560424701195217</v>
      </c>
      <c r="E12" s="78">
        <v>173.43957529880478</v>
      </c>
      <c r="G12">
        <v>11</v>
      </c>
      <c r="H12" s="30">
        <v>13.453755568324068</v>
      </c>
      <c r="I12" s="30">
        <v>9.856778669757657E-2</v>
      </c>
      <c r="J12" s="30">
        <v>0.73264142638095464</v>
      </c>
      <c r="K12" s="30">
        <v>1.0947117766164265</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1269</v>
      </c>
      <c r="C13" s="67">
        <v>1</v>
      </c>
      <c r="D13" s="78">
        <v>16.920473604060913</v>
      </c>
      <c r="E13" s="78">
        <v>83.079526395939084</v>
      </c>
      <c r="G13">
        <v>12</v>
      </c>
      <c r="H13" s="30">
        <v>13.239806208224834</v>
      </c>
      <c r="I13" s="30">
        <v>0.20242250008386381</v>
      </c>
      <c r="J13" s="30">
        <v>1.5288932247219365</v>
      </c>
      <c r="K13" s="30">
        <v>1.077303040229717</v>
      </c>
      <c r="M13" s="1" t="s">
        <v>1456</v>
      </c>
      <c r="R13" s="38" t="s">
        <v>107</v>
      </c>
      <c r="S13" s="39" t="s">
        <v>1427</v>
      </c>
      <c r="T13" s="39" t="s">
        <v>1428</v>
      </c>
      <c r="U13" s="39" t="s">
        <v>1429</v>
      </c>
      <c r="V13" s="39" t="s">
        <v>1430</v>
      </c>
      <c r="W13" s="39" t="s">
        <v>1431</v>
      </c>
      <c r="X13" s="39" t="s">
        <v>1432</v>
      </c>
      <c r="Y13" s="39" t="s">
        <v>1433</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1270</v>
      </c>
      <c r="C14" s="67">
        <v>1</v>
      </c>
      <c r="D14" s="78">
        <v>25.445292366412215</v>
      </c>
      <c r="E14" s="78">
        <v>174.55470763358778</v>
      </c>
      <c r="G14">
        <v>13</v>
      </c>
      <c r="H14" s="30">
        <v>11.672198775121799</v>
      </c>
      <c r="I14" s="30">
        <v>0.40539128337690256</v>
      </c>
      <c r="J14" s="30">
        <v>3.4731355350198125</v>
      </c>
      <c r="K14" s="30">
        <v>0.94974919034636351</v>
      </c>
      <c r="M14" s="1" t="s">
        <v>1481</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1428</v>
      </c>
      <c r="AJ14" s="43">
        <v>7</v>
      </c>
      <c r="AK14" s="42" t="s">
        <v>1429</v>
      </c>
      <c r="AL14" s="43">
        <v>8</v>
      </c>
      <c r="AM14" s="42" t="s">
        <v>1430</v>
      </c>
      <c r="AN14" s="43">
        <v>9</v>
      </c>
      <c r="AO14" s="42" t="s">
        <v>1431</v>
      </c>
      <c r="AP14" s="43">
        <v>10</v>
      </c>
      <c r="AQ14" s="42" t="s">
        <v>1432</v>
      </c>
      <c r="AR14" s="43">
        <v>11</v>
      </c>
      <c r="AS14" s="42" t="s">
        <v>1433</v>
      </c>
      <c r="AT14" s="43">
        <v>12</v>
      </c>
      <c r="AU14" s="42">
        <v>1</v>
      </c>
      <c r="AV14" s="43">
        <v>13</v>
      </c>
      <c r="AW14" s="42">
        <v>2</v>
      </c>
      <c r="AX14" s="43">
        <v>14</v>
      </c>
      <c r="AY14" s="42">
        <v>3</v>
      </c>
      <c r="AZ14" s="43">
        <v>15</v>
      </c>
      <c r="BA14" s="42">
        <v>4</v>
      </c>
      <c r="BB14" s="43">
        <v>16</v>
      </c>
      <c r="BC14" s="42">
        <v>5</v>
      </c>
      <c r="BD14" s="43">
        <v>17</v>
      </c>
    </row>
    <row r="15" spans="1:56" x14ac:dyDescent="0.2">
      <c r="A15">
        <v>14</v>
      </c>
      <c r="B15" s="20" t="s">
        <v>1271</v>
      </c>
      <c r="C15" s="67">
        <v>1</v>
      </c>
      <c r="D15" s="78">
        <v>19.66568318584071</v>
      </c>
      <c r="E15" s="78">
        <v>180.33431681415928</v>
      </c>
      <c r="G15">
        <v>14</v>
      </c>
      <c r="H15" s="30">
        <v>11.567593388050367</v>
      </c>
      <c r="I15" s="30">
        <v>0.26489358620383507</v>
      </c>
      <c r="J15" s="30">
        <v>2.2899628065892874</v>
      </c>
      <c r="K15" s="30">
        <v>0.94123760794522127</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1428</v>
      </c>
      <c r="AJ15" s="43">
        <v>7</v>
      </c>
      <c r="AK15" s="42" t="s">
        <v>1429</v>
      </c>
      <c r="AL15" s="43">
        <v>8</v>
      </c>
      <c r="AM15" s="42" t="s">
        <v>1430</v>
      </c>
      <c r="AN15" s="43">
        <v>9</v>
      </c>
      <c r="AO15" s="42" t="s">
        <v>1431</v>
      </c>
      <c r="AP15" s="43">
        <v>10</v>
      </c>
      <c r="AQ15" s="42" t="s">
        <v>1432</v>
      </c>
      <c r="AR15" s="43">
        <v>11</v>
      </c>
      <c r="AS15" s="42" t="s">
        <v>1433</v>
      </c>
      <c r="AT15" s="43">
        <v>12</v>
      </c>
      <c r="AU15" s="42">
        <v>1</v>
      </c>
      <c r="AV15" s="43">
        <v>13</v>
      </c>
      <c r="AW15" s="42">
        <v>2</v>
      </c>
      <c r="AX15" s="43">
        <v>14</v>
      </c>
      <c r="AY15" s="42">
        <v>3</v>
      </c>
      <c r="AZ15" s="43">
        <v>15</v>
      </c>
      <c r="BA15" s="42">
        <v>4</v>
      </c>
      <c r="BB15" s="43">
        <v>16</v>
      </c>
      <c r="BC15" s="42">
        <v>5</v>
      </c>
      <c r="BD15" s="43">
        <v>17</v>
      </c>
    </row>
    <row r="16" spans="1:56" x14ac:dyDescent="0.2">
      <c r="A16">
        <v>15</v>
      </c>
      <c r="B16" s="20" t="s">
        <v>1272</v>
      </c>
      <c r="C16" s="67">
        <v>1</v>
      </c>
      <c r="D16" s="78">
        <v>15.760441134751774</v>
      </c>
      <c r="E16" s="78">
        <v>184.23955886524823</v>
      </c>
      <c r="G16">
        <v>15</v>
      </c>
      <c r="H16" s="30">
        <v>12.492429614690366</v>
      </c>
      <c r="I16" s="30">
        <v>0.4735331761636517</v>
      </c>
      <c r="J16" s="30">
        <v>3.7905610899484632</v>
      </c>
      <c r="K16" s="30">
        <v>1.0164901352862115</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1428</v>
      </c>
      <c r="AJ16" s="43">
        <v>7</v>
      </c>
      <c r="AK16" s="42" t="s">
        <v>1429</v>
      </c>
      <c r="AL16" s="43">
        <v>8</v>
      </c>
      <c r="AM16" s="42" t="s">
        <v>1430</v>
      </c>
      <c r="AN16" s="43">
        <v>9</v>
      </c>
      <c r="AO16" s="42" t="s">
        <v>1431</v>
      </c>
      <c r="AP16" s="43">
        <v>10</v>
      </c>
      <c r="AQ16" s="42" t="s">
        <v>1432</v>
      </c>
      <c r="AR16" s="43">
        <v>11</v>
      </c>
      <c r="AS16" s="42" t="s">
        <v>1433</v>
      </c>
      <c r="AT16" s="43">
        <v>12</v>
      </c>
      <c r="AU16" s="42">
        <v>1</v>
      </c>
      <c r="AV16" s="43">
        <v>13</v>
      </c>
      <c r="AW16" s="42">
        <v>2</v>
      </c>
      <c r="AX16" s="43">
        <v>14</v>
      </c>
      <c r="AY16" s="42">
        <v>3</v>
      </c>
      <c r="AZ16" s="43">
        <v>15</v>
      </c>
      <c r="BA16" s="42">
        <v>4</v>
      </c>
      <c r="BB16" s="43">
        <v>16</v>
      </c>
      <c r="BC16" s="42">
        <v>5</v>
      </c>
      <c r="BD16" s="43">
        <v>17</v>
      </c>
    </row>
    <row r="17" spans="1:56" x14ac:dyDescent="0.2">
      <c r="A17">
        <v>16</v>
      </c>
      <c r="B17" s="20" t="s">
        <v>1273</v>
      </c>
      <c r="C17" s="67">
        <v>1</v>
      </c>
      <c r="D17" s="78">
        <v>16.260162439024391</v>
      </c>
      <c r="E17" s="78">
        <v>183.73983756097562</v>
      </c>
      <c r="G17">
        <v>16</v>
      </c>
      <c r="H17" s="30">
        <v>11.603808455181232</v>
      </c>
      <c r="I17" s="30">
        <v>0.75636983619833464</v>
      </c>
      <c r="J17" s="30">
        <v>6.5182895694956677</v>
      </c>
      <c r="K17" s="30">
        <v>0.94418437327611915</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1274</v>
      </c>
      <c r="C18" s="67">
        <v>1</v>
      </c>
      <c r="D18" s="78">
        <v>11.92605831842576</v>
      </c>
      <c r="E18" s="78">
        <v>188.07394168157424</v>
      </c>
      <c r="G18">
        <v>17</v>
      </c>
      <c r="H18" s="30">
        <v>12.046021449912098</v>
      </c>
      <c r="I18" s="30">
        <v>1.040417369452844</v>
      </c>
      <c r="J18" s="30">
        <v>8.6370207273741499</v>
      </c>
      <c r="K18" s="30">
        <v>0.98016657695495413</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1275</v>
      </c>
      <c r="C19" s="67">
        <v>1</v>
      </c>
      <c r="D19" s="78">
        <v>11.376564163822525</v>
      </c>
      <c r="E19" s="78">
        <v>188.62343583617746</v>
      </c>
      <c r="G19">
        <v>18</v>
      </c>
      <c r="H19" s="30">
        <v>13.6037675972683</v>
      </c>
      <c r="I19" s="30">
        <v>0.18651841817161324</v>
      </c>
      <c r="J19" s="30">
        <v>1.371079128175249</v>
      </c>
      <c r="K19" s="30">
        <v>1.1069180289067551</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1276</v>
      </c>
      <c r="C20" s="67">
        <v>1</v>
      </c>
      <c r="D20" s="78">
        <v>16.733600903614459</v>
      </c>
      <c r="E20" s="78">
        <v>483.26639909638556</v>
      </c>
      <c r="G20">
        <v>19</v>
      </c>
      <c r="H20" s="30">
        <v>12.688547955219136</v>
      </c>
      <c r="I20" s="30">
        <v>0.1951184623534879</v>
      </c>
      <c r="J20" s="30">
        <v>1.5377524917910761</v>
      </c>
      <c r="K20" s="30">
        <v>1.032447988533731</v>
      </c>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1277</v>
      </c>
      <c r="C21" s="67">
        <v>1</v>
      </c>
      <c r="D21" s="78">
        <v>17.262212843086484</v>
      </c>
      <c r="E21" s="78">
        <f>982.737787156914/2</f>
        <v>491.368893578457</v>
      </c>
      <c r="G21">
        <v>20</v>
      </c>
      <c r="H21" s="30">
        <v>12.811307143791666</v>
      </c>
      <c r="I21" s="30">
        <v>0.61228542530364338</v>
      </c>
      <c r="J21" s="30">
        <v>4.7792580291102897</v>
      </c>
      <c r="K21" s="30">
        <v>1.0424367183523868</v>
      </c>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1278</v>
      </c>
      <c r="C22" s="67">
        <v>1</v>
      </c>
      <c r="D22" s="78">
        <v>13.605442040816326</v>
      </c>
      <c r="E22" s="78">
        <v>86.394557959183672</v>
      </c>
      <c r="G22">
        <v>21</v>
      </c>
      <c r="H22" s="30">
        <v>13.2523107107084</v>
      </c>
      <c r="I22" s="30">
        <v>0.31630894933484122</v>
      </c>
      <c r="J22" s="30">
        <v>2.3868211079540331</v>
      </c>
      <c r="K22" s="30">
        <v>1.0783205127161146</v>
      </c>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1279</v>
      </c>
      <c r="C23" s="67">
        <v>1</v>
      </c>
      <c r="D23" s="78">
        <v>10.582010476190476</v>
      </c>
      <c r="E23" s="78">
        <v>189.41798952380952</v>
      </c>
      <c r="G23">
        <v>22</v>
      </c>
      <c r="H23" s="30">
        <v>12.457598006147</v>
      </c>
      <c r="I23" s="30">
        <v>0.29699273415981026</v>
      </c>
      <c r="J23" s="30">
        <v>2.3840288795100308</v>
      </c>
      <c r="K23" s="30">
        <v>1.0136559398916785</v>
      </c>
      <c r="M23" s="96"/>
      <c r="N23" s="96"/>
      <c r="O23" s="96"/>
      <c r="P23" s="96"/>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1280</v>
      </c>
      <c r="C24" s="67">
        <v>1</v>
      </c>
      <c r="D24" s="78">
        <v>8.9726333781965</v>
      </c>
      <c r="E24" s="78">
        <v>191.02736662180351</v>
      </c>
      <c r="G24">
        <v>23</v>
      </c>
      <c r="H24" s="30">
        <v>13.579731975576166</v>
      </c>
      <c r="I24" s="30">
        <v>0.28111358640199419</v>
      </c>
      <c r="J24" s="30">
        <v>2.0700967214050405</v>
      </c>
      <c r="K24" s="30">
        <v>1.1049622866613238</v>
      </c>
      <c r="M24" s="96"/>
      <c r="N24" s="96"/>
      <c r="O24" s="96"/>
      <c r="P24" s="96"/>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1281</v>
      </c>
      <c r="C25" s="67">
        <v>1</v>
      </c>
      <c r="D25" s="78">
        <v>9.3632957865168525</v>
      </c>
      <c r="E25" s="78">
        <v>190.63670421348314</v>
      </c>
      <c r="G25">
        <v>24</v>
      </c>
      <c r="H25" s="30">
        <v>12.870037384342298</v>
      </c>
      <c r="I25" s="30">
        <v>0.40793634067782275</v>
      </c>
      <c r="J25" s="30">
        <v>3.1696593296156124</v>
      </c>
      <c r="K25" s="30">
        <v>1.0472155093485356</v>
      </c>
      <c r="M25" s="96"/>
      <c r="N25" s="96"/>
      <c r="O25" s="96"/>
      <c r="P25" s="96"/>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1282</v>
      </c>
      <c r="C26" s="67">
        <v>1</v>
      </c>
      <c r="D26" s="78">
        <v>12.391573605947956</v>
      </c>
      <c r="E26" s="78">
        <v>187.60842639405203</v>
      </c>
      <c r="G26">
        <v>25</v>
      </c>
      <c r="H26" s="30">
        <v>12.682470594017966</v>
      </c>
      <c r="I26" s="30">
        <v>0.96110562615933182</v>
      </c>
      <c r="J26" s="30">
        <v>7.5782208130067623</v>
      </c>
      <c r="K26" s="30">
        <v>1.0319534828290684</v>
      </c>
      <c r="M26" s="96"/>
      <c r="N26" s="96"/>
      <c r="O26" s="96"/>
      <c r="P26" s="96"/>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1283</v>
      </c>
      <c r="C27" s="67">
        <v>1</v>
      </c>
      <c r="D27" s="78">
        <v>14.947682959641254</v>
      </c>
      <c r="E27" s="78">
        <v>185.05231704035876</v>
      </c>
      <c r="G27">
        <v>26</v>
      </c>
      <c r="H27" s="30">
        <v>12.658010521689166</v>
      </c>
      <c r="I27" s="30">
        <v>0.37597452043121182</v>
      </c>
      <c r="J27" s="30">
        <v>2.9702497069898106</v>
      </c>
      <c r="K27" s="30">
        <v>1.0299632036762145</v>
      </c>
      <c r="R27" s="38" t="s">
        <v>110</v>
      </c>
      <c r="S27" s="62">
        <v>118</v>
      </c>
      <c r="T27" s="62">
        <v>118</v>
      </c>
      <c r="U27" s="62">
        <v>118</v>
      </c>
      <c r="V27" s="62">
        <v>119</v>
      </c>
      <c r="W27" s="62">
        <v>119</v>
      </c>
      <c r="X27" s="62">
        <v>119</v>
      </c>
      <c r="Y27" s="62">
        <v>120</v>
      </c>
      <c r="Z27" s="62">
        <v>120</v>
      </c>
      <c r="AA27" s="62">
        <v>120</v>
      </c>
      <c r="AB27" s="62">
        <v>121</v>
      </c>
      <c r="AC27" s="62">
        <v>121</v>
      </c>
      <c r="AD27" s="62" t="s">
        <v>1476</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1284</v>
      </c>
      <c r="C28" s="67">
        <v>1</v>
      </c>
      <c r="D28" s="78">
        <v>18.896447278911566</v>
      </c>
      <c r="E28" s="78">
        <v>481.10355272108842</v>
      </c>
      <c r="G28">
        <v>27</v>
      </c>
      <c r="H28" s="30">
        <v>13.457078700737801</v>
      </c>
      <c r="I28" s="30">
        <v>0.55058621261783169</v>
      </c>
      <c r="J28" s="30">
        <v>4.0914244826973114</v>
      </c>
      <c r="K28" s="30">
        <v>1.0949821748832966</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1285</v>
      </c>
      <c r="C29" s="67">
        <v>1</v>
      </c>
      <c r="D29" s="78">
        <v>11.166945728643215</v>
      </c>
      <c r="E29" s="78">
        <v>188.83305427135679</v>
      </c>
      <c r="G29">
        <v>28</v>
      </c>
      <c r="H29" s="30">
        <v>11.312555446724533</v>
      </c>
      <c r="I29" s="30">
        <v>0.61897328091244408</v>
      </c>
      <c r="J29" s="30">
        <v>5.4715601954610813</v>
      </c>
      <c r="K29" s="30">
        <v>0.92048555574421798</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t="s">
        <v>1476</v>
      </c>
      <c r="BA29" s="63">
        <v>117</v>
      </c>
      <c r="BB29" s="64" t="s">
        <v>1476</v>
      </c>
      <c r="BC29" s="63">
        <v>117</v>
      </c>
      <c r="BD29" s="64" t="s">
        <v>1476</v>
      </c>
    </row>
    <row r="30" spans="1:56" x14ac:dyDescent="0.2">
      <c r="A30">
        <v>29</v>
      </c>
      <c r="B30" s="20" t="s">
        <v>1286</v>
      </c>
      <c r="C30" s="67">
        <v>1</v>
      </c>
      <c r="D30" s="78">
        <v>16.835016666666665</v>
      </c>
      <c r="E30" s="78">
        <v>83.164983333333339</v>
      </c>
      <c r="G30">
        <v>29</v>
      </c>
      <c r="H30" s="30">
        <v>11.930852673207468</v>
      </c>
      <c r="I30" s="30">
        <v>0.37200640454001216</v>
      </c>
      <c r="J30" s="30">
        <v>3.1180202683703295</v>
      </c>
      <c r="K30" s="30">
        <v>0.97079546748914047</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1287</v>
      </c>
      <c r="C31" s="67">
        <v>1</v>
      </c>
      <c r="D31" s="78">
        <v>13.774104545454545</v>
      </c>
      <c r="E31" s="78">
        <v>186.22589545454545</v>
      </c>
      <c r="G31">
        <v>30</v>
      </c>
      <c r="H31" s="30">
        <v>12.929643381767534</v>
      </c>
      <c r="I31" s="30">
        <v>0.15394550076296867</v>
      </c>
      <c r="J31" s="30">
        <v>1.1906399598000645</v>
      </c>
      <c r="K31" s="30">
        <v>1.0520655593592554</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1288</v>
      </c>
      <c r="C32" s="67">
        <v>1</v>
      </c>
      <c r="D32" s="78">
        <v>20.325203048780487</v>
      </c>
      <c r="E32" s="78">
        <v>179.67479695121952</v>
      </c>
      <c r="G32">
        <v>31</v>
      </c>
      <c r="H32" s="30">
        <v>13.951965542887301</v>
      </c>
      <c r="I32" s="30">
        <v>0.19178123007209194</v>
      </c>
      <c r="J32" s="30">
        <v>1.3745821653771344</v>
      </c>
      <c r="K32" s="30">
        <v>1.1352503699937464</v>
      </c>
    </row>
    <row r="33" spans="1:11" x14ac:dyDescent="0.2">
      <c r="A33">
        <v>32</v>
      </c>
      <c r="B33" s="20" t="s">
        <v>1289</v>
      </c>
      <c r="C33" s="67">
        <v>1</v>
      </c>
      <c r="D33" s="78">
        <v>20.898641379310344</v>
      </c>
      <c r="E33" s="78">
        <v>179.10135862068967</v>
      </c>
      <c r="G33">
        <v>32</v>
      </c>
      <c r="H33" s="30">
        <v>12.823073084834467</v>
      </c>
      <c r="I33" s="30">
        <v>0.29537215669159328</v>
      </c>
      <c r="J33" s="30">
        <v>2.3034428232411983</v>
      </c>
      <c r="K33" s="30">
        <v>1.0433940952095118</v>
      </c>
    </row>
    <row r="34" spans="1:11" x14ac:dyDescent="0.2">
      <c r="A34">
        <v>33</v>
      </c>
      <c r="B34" s="20" t="s">
        <v>1290</v>
      </c>
      <c r="C34" s="67">
        <v>1</v>
      </c>
      <c r="D34" s="78">
        <v>13.88888875</v>
      </c>
      <c r="E34" s="78">
        <v>86.111111249999993</v>
      </c>
      <c r="G34">
        <v>33</v>
      </c>
      <c r="H34" s="30">
        <v>12.276826955576567</v>
      </c>
      <c r="I34" s="30">
        <v>0.33661195824582502</v>
      </c>
      <c r="J34" s="30">
        <v>2.7418481946829427</v>
      </c>
      <c r="K34" s="30">
        <v>0.99894687245502156</v>
      </c>
    </row>
    <row r="35" spans="1:11" x14ac:dyDescent="0.2">
      <c r="A35">
        <v>34</v>
      </c>
      <c r="B35" s="20" t="s">
        <v>1291</v>
      </c>
      <c r="C35" s="67">
        <v>1</v>
      </c>
      <c r="D35" s="78">
        <v>17.636684126984129</v>
      </c>
      <c r="E35" s="78">
        <v>182.36331587301586</v>
      </c>
      <c r="G35">
        <v>34</v>
      </c>
      <c r="H35" s="30">
        <v>12.617922792392067</v>
      </c>
      <c r="I35" s="30">
        <v>0.26041246573020282</v>
      </c>
      <c r="J35" s="30">
        <v>2.0638299188771199</v>
      </c>
      <c r="K35" s="30">
        <v>1.0267013256722266</v>
      </c>
    </row>
    <row r="36" spans="1:11" x14ac:dyDescent="0.2">
      <c r="A36">
        <v>35</v>
      </c>
      <c r="B36" s="20" t="s">
        <v>1292</v>
      </c>
      <c r="C36" s="67">
        <v>1</v>
      </c>
      <c r="D36" s="78">
        <v>30.86419722222222</v>
      </c>
      <c r="E36" s="78">
        <v>69.135802777777783</v>
      </c>
      <c r="G36">
        <v>35</v>
      </c>
      <c r="H36" s="30">
        <v>13.179560718669334</v>
      </c>
      <c r="I36" s="30">
        <v>0.37609003358655174</v>
      </c>
      <c r="J36" s="30">
        <v>2.8535854996578629</v>
      </c>
      <c r="K36" s="30">
        <v>1.0724009557099339</v>
      </c>
    </row>
    <row r="37" spans="1:11" x14ac:dyDescent="0.2">
      <c r="A37">
        <v>36</v>
      </c>
      <c r="B37" s="20" t="s">
        <v>1293</v>
      </c>
      <c r="C37" s="67">
        <v>1</v>
      </c>
      <c r="D37" s="78">
        <v>22.753128327645051</v>
      </c>
      <c r="E37" s="78">
        <v>177.24687167235496</v>
      </c>
      <c r="G37">
        <v>36</v>
      </c>
      <c r="H37" s="30">
        <v>12.3837229734334</v>
      </c>
      <c r="I37" s="30">
        <v>0.35339356379182907</v>
      </c>
      <c r="J37" s="30">
        <v>2.853694034903385</v>
      </c>
      <c r="K37" s="30">
        <v>1.0076448400245226</v>
      </c>
    </row>
    <row r="38" spans="1:11" x14ac:dyDescent="0.2">
      <c r="A38">
        <v>37</v>
      </c>
      <c r="B38" s="20" t="s">
        <v>1294</v>
      </c>
      <c r="C38" s="67">
        <v>1</v>
      </c>
      <c r="D38" s="78">
        <v>23.724792170818503</v>
      </c>
      <c r="E38" s="78">
        <v>176.27520782918151</v>
      </c>
      <c r="G38">
        <v>37</v>
      </c>
      <c r="H38" s="30">
        <v>12.846000599341968</v>
      </c>
      <c r="I38" s="30">
        <v>0.33698401757051794</v>
      </c>
      <c r="J38" s="30">
        <v>2.6232601731918015</v>
      </c>
      <c r="K38" s="30">
        <v>1.0452596724464729</v>
      </c>
    </row>
    <row r="39" spans="1:11" x14ac:dyDescent="0.2">
      <c r="A39">
        <v>38</v>
      </c>
      <c r="B39" s="20" t="s">
        <v>1295</v>
      </c>
      <c r="C39" s="67">
        <v>1</v>
      </c>
      <c r="D39" s="78">
        <v>13.495276518218624</v>
      </c>
      <c r="E39" s="78">
        <v>186.50472348178138</v>
      </c>
      <c r="G39">
        <v>38</v>
      </c>
      <c r="H39" s="30">
        <v>12.592708798043134</v>
      </c>
      <c r="I39" s="30">
        <v>0.43156166007231428</v>
      </c>
      <c r="J39" s="30">
        <v>3.4270756752461198</v>
      </c>
      <c r="K39" s="30">
        <v>1.0246497010229501</v>
      </c>
    </row>
    <row r="40" spans="1:11" x14ac:dyDescent="0.2">
      <c r="A40">
        <v>39</v>
      </c>
      <c r="B40" s="20" t="s">
        <v>1296</v>
      </c>
      <c r="C40" s="67">
        <v>1</v>
      </c>
      <c r="D40" s="78">
        <v>21.097046202531647</v>
      </c>
      <c r="E40" s="78">
        <v>478.90295379746834</v>
      </c>
      <c r="G40">
        <v>39</v>
      </c>
      <c r="H40" s="30">
        <v>12.620551092787233</v>
      </c>
      <c r="I40" s="30">
        <v>0.35750161332687125</v>
      </c>
      <c r="J40" s="30">
        <v>2.8326941565268644</v>
      </c>
      <c r="K40" s="30">
        <v>1.0269151865068806</v>
      </c>
    </row>
    <row r="41" spans="1:11" x14ac:dyDescent="0.2">
      <c r="A41">
        <v>40</v>
      </c>
      <c r="B41" s="20" t="s">
        <v>1297</v>
      </c>
      <c r="C41" s="67">
        <v>1</v>
      </c>
      <c r="D41" s="78">
        <v>18.601190290178575</v>
      </c>
      <c r="E41" s="78">
        <v>481.39880970982142</v>
      </c>
      <c r="G41">
        <v>40</v>
      </c>
      <c r="H41" s="30">
        <v>12.423763415903233</v>
      </c>
      <c r="I41" s="30">
        <v>0.56259247045451288</v>
      </c>
      <c r="J41" s="30">
        <v>4.5283578865833647</v>
      </c>
      <c r="K41" s="30">
        <v>1.0109028703707745</v>
      </c>
    </row>
    <row r="42" spans="1:11" x14ac:dyDescent="0.2">
      <c r="A42">
        <v>41</v>
      </c>
      <c r="B42" s="20" t="s">
        <v>1298</v>
      </c>
      <c r="C42" s="67">
        <v>1</v>
      </c>
      <c r="D42" s="78">
        <v>12.995451461988305</v>
      </c>
      <c r="E42" s="78">
        <v>187.0045485380117</v>
      </c>
      <c r="G42">
        <v>41</v>
      </c>
      <c r="H42" s="30">
        <v>13.564502778494001</v>
      </c>
      <c r="I42" s="30">
        <v>0.19891872382605816</v>
      </c>
      <c r="J42" s="30">
        <v>1.4664652812887191</v>
      </c>
      <c r="K42" s="30">
        <v>1.1037231098894855</v>
      </c>
    </row>
    <row r="43" spans="1:11" x14ac:dyDescent="0.2">
      <c r="A43">
        <v>42</v>
      </c>
      <c r="B43" s="20" t="s">
        <v>1299</v>
      </c>
      <c r="C43" s="67">
        <v>1</v>
      </c>
      <c r="D43" s="78">
        <v>20.202020000000001</v>
      </c>
      <c r="E43" s="78">
        <v>479.79798</v>
      </c>
      <c r="G43">
        <v>42</v>
      </c>
      <c r="H43" s="30">
        <v>13.297193166197735</v>
      </c>
      <c r="I43" s="30">
        <v>0.56936168814679344</v>
      </c>
      <c r="J43" s="30">
        <v>4.2818185840463316</v>
      </c>
      <c r="K43" s="30">
        <v>1.0819725303507532</v>
      </c>
    </row>
    <row r="44" spans="1:11" x14ac:dyDescent="0.2">
      <c r="A44">
        <v>43</v>
      </c>
      <c r="B44" s="20" t="s">
        <v>1300</v>
      </c>
      <c r="C44" s="67">
        <v>1</v>
      </c>
      <c r="D44" s="78">
        <v>11.166945728643215</v>
      </c>
      <c r="E44" s="78">
        <v>188.83305427135679</v>
      </c>
      <c r="G44">
        <v>43</v>
      </c>
      <c r="H44" s="30">
        <v>12.803127242334368</v>
      </c>
      <c r="I44" s="30">
        <v>0.44611651058482543</v>
      </c>
      <c r="J44" s="30">
        <v>3.4844339366534789</v>
      </c>
      <c r="K44" s="30">
        <v>1.0417711321217324</v>
      </c>
    </row>
    <row r="45" spans="1:11" x14ac:dyDescent="0.2">
      <c r="A45">
        <v>44</v>
      </c>
      <c r="B45" s="20" t="s">
        <v>1301</v>
      </c>
      <c r="C45" s="67">
        <v>1</v>
      </c>
      <c r="D45" s="78">
        <v>23.724792170818503</v>
      </c>
      <c r="E45" s="78">
        <v>176.27520782918151</v>
      </c>
      <c r="G45">
        <v>44</v>
      </c>
      <c r="H45" s="30">
        <v>13.590212781323634</v>
      </c>
      <c r="I45" s="30">
        <v>0.48617008426666075</v>
      </c>
      <c r="J45" s="30">
        <v>3.5773544689070693</v>
      </c>
      <c r="K45" s="30">
        <v>1.1058150939999078</v>
      </c>
    </row>
    <row r="46" spans="1:11" x14ac:dyDescent="0.2">
      <c r="A46">
        <v>45</v>
      </c>
      <c r="B46" s="20" t="s">
        <v>1302</v>
      </c>
      <c r="C46" s="67">
        <v>1</v>
      </c>
      <c r="D46" s="78">
        <v>16.260162439024391</v>
      </c>
      <c r="E46" s="78">
        <v>83.739837560975616</v>
      </c>
      <c r="G46">
        <v>45</v>
      </c>
      <c r="H46" s="30">
        <v>13.483332502194699</v>
      </c>
      <c r="I46" s="30">
        <v>0.15515624893781824</v>
      </c>
      <c r="J46" s="30">
        <v>1.1507262682468393</v>
      </c>
      <c r="K46" s="30">
        <v>1.097118407066932</v>
      </c>
    </row>
    <row r="47" spans="1:11" x14ac:dyDescent="0.2">
      <c r="A47">
        <v>46</v>
      </c>
      <c r="B47" s="20" t="s">
        <v>1303</v>
      </c>
      <c r="C47" s="67">
        <v>1</v>
      </c>
      <c r="D47" s="78">
        <v>15.360982949308756</v>
      </c>
      <c r="E47" s="78">
        <v>84.639017050691251</v>
      </c>
      <c r="G47">
        <v>46</v>
      </c>
      <c r="H47" s="30">
        <v>13.7188068742773</v>
      </c>
      <c r="I47" s="30">
        <v>0.21090864276139482</v>
      </c>
      <c r="J47" s="30">
        <v>1.537368698999966</v>
      </c>
      <c r="K47" s="30">
        <v>1.1162786011778685</v>
      </c>
    </row>
    <row r="48" spans="1:11" x14ac:dyDescent="0.2">
      <c r="A48">
        <v>47</v>
      </c>
      <c r="B48" s="20" t="s">
        <v>1304</v>
      </c>
      <c r="C48" s="67">
        <v>1</v>
      </c>
      <c r="D48" s="78">
        <v>20.202020000000001</v>
      </c>
      <c r="E48" s="78">
        <v>79.797979999999995</v>
      </c>
      <c r="G48">
        <v>47</v>
      </c>
      <c r="H48" s="30">
        <v>12.609705215444132</v>
      </c>
      <c r="I48" s="30">
        <v>0.42444638765633008</v>
      </c>
      <c r="J48" s="30">
        <v>3.3660294226107368</v>
      </c>
      <c r="K48" s="30">
        <v>1.0260326738437857</v>
      </c>
    </row>
    <row r="49" spans="1:11" x14ac:dyDescent="0.2">
      <c r="A49">
        <v>48</v>
      </c>
      <c r="B49" s="20" t="s">
        <v>1305</v>
      </c>
      <c r="C49" s="67">
        <v>1</v>
      </c>
      <c r="D49" s="78">
        <v>26.246718897637795</v>
      </c>
      <c r="E49" s="78">
        <v>73.753281102362209</v>
      </c>
      <c r="G49">
        <v>48</v>
      </c>
      <c r="H49" s="30">
        <v>14.572007892008335</v>
      </c>
      <c r="I49" s="30">
        <v>0.28071291331952269</v>
      </c>
      <c r="J49" s="30">
        <v>1.9263845820003493</v>
      </c>
      <c r="K49" s="30">
        <v>1.1857022797327506</v>
      </c>
    </row>
    <row r="50" spans="1:11" x14ac:dyDescent="0.2">
      <c r="A50">
        <v>49</v>
      </c>
      <c r="B50" s="20" t="s">
        <v>1306</v>
      </c>
      <c r="C50" s="67">
        <v>1</v>
      </c>
      <c r="D50" s="78">
        <v>19.723865680473374</v>
      </c>
      <c r="E50" s="78">
        <v>80.276134319526619</v>
      </c>
      <c r="G50">
        <v>49</v>
      </c>
      <c r="H50" s="30">
        <v>12.549387539666567</v>
      </c>
      <c r="I50" s="30">
        <v>0.45625407977153581</v>
      </c>
      <c r="J50" s="30">
        <v>3.635668101964268</v>
      </c>
      <c r="K50" s="30">
        <v>1.021124715640108</v>
      </c>
    </row>
    <row r="51" spans="1:11" x14ac:dyDescent="0.2">
      <c r="A51">
        <v>50</v>
      </c>
      <c r="B51" s="20" t="s">
        <v>1307</v>
      </c>
      <c r="C51" s="67">
        <v>1</v>
      </c>
      <c r="D51" s="78">
        <v>18.518518333333333</v>
      </c>
      <c r="E51" s="78">
        <v>81.481481666666667</v>
      </c>
      <c r="G51">
        <v>50</v>
      </c>
      <c r="H51" s="30">
        <v>11.331741050749566</v>
      </c>
      <c r="I51" s="30">
        <v>0.40853090546829141</v>
      </c>
      <c r="J51" s="30">
        <v>3.6051909732023759</v>
      </c>
      <c r="K51" s="30">
        <v>0.92204665937517372</v>
      </c>
    </row>
    <row r="52" spans="1:11" x14ac:dyDescent="0.2">
      <c r="A52">
        <v>51</v>
      </c>
      <c r="B52" s="20" t="s">
        <v>1308</v>
      </c>
      <c r="C52" s="67">
        <v>1</v>
      </c>
      <c r="D52" s="78">
        <v>29.498524778761059</v>
      </c>
      <c r="E52" s="78">
        <v>70.501475221238934</v>
      </c>
      <c r="G52">
        <v>51</v>
      </c>
      <c r="H52" s="30">
        <v>13.030187737855803</v>
      </c>
      <c r="I52" s="30">
        <v>0.12050418914863895</v>
      </c>
      <c r="J52" s="30">
        <v>0.92480777386303914</v>
      </c>
      <c r="K52" s="30">
        <v>1.0602467018010944</v>
      </c>
    </row>
    <row r="53" spans="1:11" x14ac:dyDescent="0.2">
      <c r="A53">
        <v>52</v>
      </c>
      <c r="B53" s="20" t="s">
        <v>1309</v>
      </c>
      <c r="C53" s="67">
        <v>1</v>
      </c>
      <c r="D53" s="78">
        <v>22.988505517241379</v>
      </c>
      <c r="E53" s="78">
        <v>77.011494482758621</v>
      </c>
      <c r="G53">
        <v>52</v>
      </c>
      <c r="H53" s="30">
        <v>11.664612777004967</v>
      </c>
      <c r="I53" s="30">
        <v>0.49860331880535608</v>
      </c>
      <c r="J53" s="30">
        <v>4.2744952476114566</v>
      </c>
      <c r="K53" s="30">
        <v>0.94913192913378142</v>
      </c>
    </row>
    <row r="54" spans="1:11" x14ac:dyDescent="0.2">
      <c r="A54">
        <v>53</v>
      </c>
      <c r="B54" s="20" t="s">
        <v>1310</v>
      </c>
      <c r="C54" s="67">
        <v>1</v>
      </c>
      <c r="D54" s="78">
        <v>15.948963157894738</v>
      </c>
      <c r="E54" s="78">
        <v>84.051036842105262</v>
      </c>
      <c r="G54">
        <v>53</v>
      </c>
      <c r="H54" s="30">
        <v>11.469560752470665</v>
      </c>
      <c r="I54" s="30">
        <v>0.34055469405510563</v>
      </c>
      <c r="J54" s="30">
        <v>2.9692043261704382</v>
      </c>
      <c r="K54" s="30">
        <v>0.93326084040868906</v>
      </c>
    </row>
    <row r="55" spans="1:11" x14ac:dyDescent="0.2">
      <c r="A55">
        <v>54</v>
      </c>
      <c r="B55" s="20" t="s">
        <v>1311</v>
      </c>
      <c r="C55" s="67">
        <v>1</v>
      </c>
      <c r="D55" s="78">
        <v>18.315018131868133</v>
      </c>
      <c r="E55" s="78">
        <v>81.684981868131871</v>
      </c>
      <c r="G55">
        <v>54</v>
      </c>
      <c r="H55" s="30">
        <v>12.750978485151466</v>
      </c>
      <c r="I55" s="30">
        <v>8.9554605669607892E-2</v>
      </c>
      <c r="J55" s="30">
        <v>0.70233516411226304</v>
      </c>
      <c r="K55" s="30">
        <v>1.0375278664897596</v>
      </c>
    </row>
    <row r="56" spans="1:11" x14ac:dyDescent="0.2">
      <c r="A56">
        <v>55</v>
      </c>
      <c r="B56" s="20" t="s">
        <v>1312</v>
      </c>
      <c r="C56" s="67">
        <v>1</v>
      </c>
      <c r="D56" s="78">
        <v>18.832391525423731</v>
      </c>
      <c r="E56" s="78">
        <v>81.167608474576269</v>
      </c>
      <c r="G56">
        <v>55</v>
      </c>
      <c r="H56" s="30">
        <v>12.713937949537167</v>
      </c>
      <c r="I56" s="30">
        <v>7.7739935181201508E-2</v>
      </c>
      <c r="J56" s="30">
        <v>0.61145441711103776</v>
      </c>
      <c r="K56" s="30">
        <v>1.0345139340347489</v>
      </c>
    </row>
    <row r="57" spans="1:11" x14ac:dyDescent="0.2">
      <c r="A57">
        <v>56</v>
      </c>
      <c r="B57" s="20" t="s">
        <v>1313</v>
      </c>
      <c r="C57" s="80">
        <v>2</v>
      </c>
      <c r="D57" s="79">
        <v>36.231883695652172</v>
      </c>
      <c r="E57" s="79">
        <v>63.768116304347828</v>
      </c>
      <c r="G57">
        <v>56</v>
      </c>
      <c r="H57" s="30">
        <v>14.170056614833101</v>
      </c>
      <c r="I57" s="30">
        <v>0.14967557094488276</v>
      </c>
      <c r="J57" s="30">
        <v>1.056280684074357</v>
      </c>
      <c r="K57" s="30">
        <v>1.1529961112197933</v>
      </c>
    </row>
    <row r="58" spans="1:11" x14ac:dyDescent="0.2">
      <c r="A58">
        <v>57</v>
      </c>
      <c r="B58" s="20" t="s">
        <v>1314</v>
      </c>
      <c r="C58" s="67">
        <v>1</v>
      </c>
      <c r="D58" s="78">
        <v>23.474178169014085</v>
      </c>
      <c r="E58" s="78">
        <v>76.525821830985919</v>
      </c>
      <c r="G58">
        <v>57</v>
      </c>
      <c r="H58" s="30">
        <v>12.4707435077705</v>
      </c>
      <c r="I58" s="30">
        <v>0.34350704145600913</v>
      </c>
      <c r="J58" s="30">
        <v>2.7545032999994787</v>
      </c>
      <c r="K58" s="30">
        <v>1.0147255695102406</v>
      </c>
    </row>
    <row r="59" spans="1:11" x14ac:dyDescent="0.2">
      <c r="A59">
        <v>58</v>
      </c>
      <c r="B59" s="20" t="s">
        <v>1315</v>
      </c>
      <c r="C59" s="67">
        <v>1</v>
      </c>
      <c r="D59" s="78">
        <v>16.339869117647059</v>
      </c>
      <c r="E59" s="78">
        <v>83.660130882352945</v>
      </c>
      <c r="G59">
        <v>58</v>
      </c>
      <c r="H59" s="30">
        <v>12.874267559413234</v>
      </c>
      <c r="I59" s="30">
        <v>0.68238317639372015</v>
      </c>
      <c r="J59" s="30">
        <v>5.3003650362601356</v>
      </c>
      <c r="K59" s="30">
        <v>1.0475597123068683</v>
      </c>
    </row>
    <row r="60" spans="1:11" x14ac:dyDescent="0.2">
      <c r="A60">
        <v>59</v>
      </c>
      <c r="B60" s="20" t="s">
        <v>1316</v>
      </c>
      <c r="C60" s="67">
        <v>1</v>
      </c>
      <c r="D60" s="78">
        <v>37.878787499999994</v>
      </c>
      <c r="E60" s="78">
        <v>62.121212500000006</v>
      </c>
      <c r="G60">
        <v>59</v>
      </c>
      <c r="H60" s="30">
        <v>13.227373030720933</v>
      </c>
      <c r="I60" s="30">
        <v>0.26050354956093191</v>
      </c>
      <c r="J60" s="30">
        <v>1.9694277084036667</v>
      </c>
      <c r="K60" s="30">
        <v>1.0762913713492204</v>
      </c>
    </row>
    <row r="61" spans="1:11" x14ac:dyDescent="0.2">
      <c r="A61">
        <v>60</v>
      </c>
      <c r="B61" s="20" t="s">
        <v>1317</v>
      </c>
      <c r="C61" s="67">
        <v>1</v>
      </c>
      <c r="D61" s="78">
        <v>16.260162439024391</v>
      </c>
      <c r="E61" s="78">
        <v>83.739837560975616</v>
      </c>
      <c r="G61">
        <v>60</v>
      </c>
      <c r="H61" s="30">
        <v>12.284440188221867</v>
      </c>
      <c r="I61" s="30">
        <v>0.33178200125894858</v>
      </c>
      <c r="J61" s="30">
        <v>2.7008312643913239</v>
      </c>
      <c r="K61" s="30">
        <v>0.99956634970006331</v>
      </c>
    </row>
    <row r="62" spans="1:11" x14ac:dyDescent="0.2">
      <c r="A62">
        <v>61</v>
      </c>
      <c r="B62" s="20" t="s">
        <v>1318</v>
      </c>
      <c r="C62" s="67">
        <v>1</v>
      </c>
      <c r="D62" s="78">
        <v>26.6666664</v>
      </c>
      <c r="E62" s="78">
        <v>73.333333600000003</v>
      </c>
      <c r="G62">
        <v>61</v>
      </c>
      <c r="H62" s="30">
        <v>12.242335888478431</v>
      </c>
      <c r="I62" s="30">
        <v>0.54029902105479966</v>
      </c>
      <c r="J62" s="30">
        <v>4.413365439215637</v>
      </c>
      <c r="K62" s="30">
        <v>0.99614038640369962</v>
      </c>
    </row>
    <row r="63" spans="1:11" x14ac:dyDescent="0.2">
      <c r="A63">
        <v>62</v>
      </c>
      <c r="B63" s="20" t="s">
        <v>1319</v>
      </c>
      <c r="C63" s="67">
        <v>1</v>
      </c>
      <c r="D63" s="78">
        <v>18.467220498614957</v>
      </c>
      <c r="E63" s="78">
        <v>181.53277950138505</v>
      </c>
      <c r="G63">
        <v>62</v>
      </c>
      <c r="H63" s="30">
        <v>12.059080606344734</v>
      </c>
      <c r="I63" s="30">
        <v>0.3187258990659837</v>
      </c>
      <c r="J63" s="30">
        <v>2.6430364757516429</v>
      </c>
      <c r="K63" s="30">
        <v>0.98122918079570942</v>
      </c>
    </row>
    <row r="64" spans="1:11" x14ac:dyDescent="0.2">
      <c r="A64">
        <v>63</v>
      </c>
      <c r="B64" s="20" t="s">
        <v>1320</v>
      </c>
      <c r="C64" s="67">
        <v>1</v>
      </c>
      <c r="D64" s="78">
        <v>35.460992553191488</v>
      </c>
      <c r="E64" s="78">
        <v>64.539007446808512</v>
      </c>
      <c r="G64">
        <v>63</v>
      </c>
      <c r="H64" s="30">
        <v>12.400114606893334</v>
      </c>
      <c r="I64" s="30">
        <v>0.43011581515750197</v>
      </c>
      <c r="J64" s="30">
        <v>3.4686438697784032</v>
      </c>
      <c r="K64" s="30">
        <v>1.008978602489244</v>
      </c>
    </row>
    <row r="65" spans="1:11" x14ac:dyDescent="0.2">
      <c r="A65">
        <v>64</v>
      </c>
      <c r="B65" s="20" t="s">
        <v>1321</v>
      </c>
      <c r="C65" s="67">
        <v>1</v>
      </c>
      <c r="D65" s="78">
        <v>28.01120420168067</v>
      </c>
      <c r="E65" s="78">
        <v>71.98879579831933</v>
      </c>
      <c r="G65">
        <v>64</v>
      </c>
      <c r="H65" s="30">
        <v>12.038260228732033</v>
      </c>
      <c r="I65" s="30">
        <v>0.49155897830309803</v>
      </c>
      <c r="J65" s="30">
        <v>4.0833058013638981</v>
      </c>
      <c r="K65" s="30">
        <v>0.97953505810628816</v>
      </c>
    </row>
    <row r="66" spans="1:11" x14ac:dyDescent="0.2">
      <c r="A66">
        <v>65</v>
      </c>
      <c r="B66" s="20" t="s">
        <v>1322</v>
      </c>
      <c r="C66" s="67">
        <v>1</v>
      </c>
      <c r="D66" s="78">
        <v>25.445292366412215</v>
      </c>
      <c r="E66" s="78">
        <v>74.554707633587782</v>
      </c>
      <c r="G66">
        <v>65</v>
      </c>
      <c r="H66" s="30">
        <v>11.6779713470817</v>
      </c>
      <c r="I66" s="30">
        <v>0.51370008438351855</v>
      </c>
      <c r="J66" s="30">
        <v>4.3988811850603753</v>
      </c>
      <c r="K66" s="30">
        <v>0.95021889581066876</v>
      </c>
    </row>
    <row r="67" spans="1:11" x14ac:dyDescent="0.2">
      <c r="A67">
        <v>66</v>
      </c>
      <c r="B67" s="20" t="s">
        <v>1323</v>
      </c>
      <c r="C67" s="81">
        <v>2</v>
      </c>
      <c r="D67" s="79">
        <v>30.581039449541283</v>
      </c>
      <c r="E67" s="79">
        <v>69.418960550458721</v>
      </c>
      <c r="G67">
        <v>66</v>
      </c>
      <c r="H67" s="30">
        <v>12.613950795006867</v>
      </c>
      <c r="I67" s="30">
        <v>0.18760607040588675</v>
      </c>
      <c r="J67" s="30">
        <v>1.487290330006275</v>
      </c>
      <c r="K67" s="30">
        <v>1.0263781302423567</v>
      </c>
    </row>
    <row r="68" spans="1:11" x14ac:dyDescent="0.2">
      <c r="A68">
        <v>67</v>
      </c>
      <c r="B68" s="20" t="s">
        <v>1324</v>
      </c>
      <c r="C68" s="67">
        <v>1</v>
      </c>
      <c r="D68" s="78">
        <v>28.490028205128205</v>
      </c>
      <c r="E68" s="78">
        <v>71.509971794871802</v>
      </c>
      <c r="G68">
        <v>67</v>
      </c>
      <c r="H68" s="30">
        <v>12.7956620885103</v>
      </c>
      <c r="I68" s="30">
        <v>0.27301000552624138</v>
      </c>
      <c r="J68" s="30">
        <v>2.1336137484545423</v>
      </c>
      <c r="K68" s="30">
        <v>1.0411637038267885</v>
      </c>
    </row>
    <row r="69" spans="1:11" x14ac:dyDescent="0.2">
      <c r="A69">
        <v>68</v>
      </c>
      <c r="B69" s="20" t="s">
        <v>1325</v>
      </c>
      <c r="C69" s="67">
        <v>1</v>
      </c>
      <c r="D69" s="78">
        <v>27.777777499999999</v>
      </c>
      <c r="E69" s="78">
        <v>72.222222500000001</v>
      </c>
      <c r="G69">
        <v>68</v>
      </c>
      <c r="H69" s="30">
        <v>12.307903074605699</v>
      </c>
      <c r="I69" s="30">
        <v>0.26951114786588842</v>
      </c>
      <c r="J69" s="30">
        <v>2.189740577515253</v>
      </c>
      <c r="K69" s="30">
        <v>1.0014754893382376</v>
      </c>
    </row>
    <row r="70" spans="1:11" x14ac:dyDescent="0.2">
      <c r="A70">
        <v>69</v>
      </c>
      <c r="B70" s="20" t="s">
        <v>1326</v>
      </c>
      <c r="C70" s="80">
        <v>2</v>
      </c>
      <c r="D70" s="79">
        <v>28.01120420168067</v>
      </c>
      <c r="E70" s="79">
        <v>71.98879579831933</v>
      </c>
      <c r="G70">
        <v>69</v>
      </c>
      <c r="H70" s="30">
        <v>14.069045230493765</v>
      </c>
      <c r="I70" s="30">
        <v>0.30242201754395381</v>
      </c>
      <c r="J70" s="30">
        <v>2.1495560827999416</v>
      </c>
      <c r="K70" s="30">
        <v>1.1447769673943364</v>
      </c>
    </row>
    <row r="71" spans="1:11" x14ac:dyDescent="0.2">
      <c r="A71">
        <v>70</v>
      </c>
      <c r="B71" s="20" t="s">
        <v>1327</v>
      </c>
      <c r="C71" s="67">
        <v>1</v>
      </c>
      <c r="D71" s="78">
        <v>31.746031428571428</v>
      </c>
      <c r="E71" s="78">
        <v>68.253968571428572</v>
      </c>
      <c r="G71">
        <v>70</v>
      </c>
      <c r="H71" s="30">
        <v>13.760670722241768</v>
      </c>
      <c r="I71" s="30">
        <v>0.63109481535680811</v>
      </c>
      <c r="J71" s="30">
        <v>4.5862213266737895</v>
      </c>
      <c r="K71" s="30">
        <v>1.1196849992760385</v>
      </c>
    </row>
    <row r="72" spans="1:11" x14ac:dyDescent="0.2">
      <c r="A72">
        <v>71</v>
      </c>
      <c r="B72" s="20" t="s">
        <v>1328</v>
      </c>
      <c r="C72" s="67">
        <v>1</v>
      </c>
      <c r="D72" s="78">
        <v>15.151515</v>
      </c>
      <c r="E72" s="78">
        <v>84.848484999999997</v>
      </c>
      <c r="G72">
        <v>71</v>
      </c>
      <c r="H72" s="30">
        <v>12.1516592360719</v>
      </c>
      <c r="I72" s="30">
        <v>0.34372264124286445</v>
      </c>
      <c r="J72" s="30">
        <v>2.828606650049339</v>
      </c>
      <c r="K72" s="30">
        <v>0.98876216411108597</v>
      </c>
    </row>
    <row r="73" spans="1:11" x14ac:dyDescent="0.2">
      <c r="A73">
        <v>72</v>
      </c>
      <c r="B73" s="20" t="s">
        <v>1329</v>
      </c>
      <c r="C73" s="67">
        <v>1</v>
      </c>
      <c r="D73" s="78">
        <v>21.436227009646302</v>
      </c>
      <c r="E73" s="78">
        <v>178.5637729903537</v>
      </c>
      <c r="G73">
        <v>72</v>
      </c>
      <c r="H73" s="30">
        <v>14.354434946518632</v>
      </c>
      <c r="I73" s="30">
        <v>0.5968924419289332</v>
      </c>
      <c r="J73" s="30">
        <v>4.1582440838167365</v>
      </c>
      <c r="K73" s="30">
        <v>1.167998697674111</v>
      </c>
    </row>
    <row r="74" spans="1:11" x14ac:dyDescent="0.2">
      <c r="A74">
        <v>73</v>
      </c>
      <c r="B74" s="20" t="s">
        <v>1330</v>
      </c>
      <c r="C74" s="80">
        <v>2</v>
      </c>
      <c r="D74" s="79">
        <v>14.947682959641254</v>
      </c>
      <c r="E74" s="79">
        <v>85.052317040358744</v>
      </c>
      <c r="G74">
        <v>73</v>
      </c>
      <c r="H74" s="30">
        <v>13.027536126855301</v>
      </c>
      <c r="I74" s="30">
        <v>0.38013208347594468</v>
      </c>
      <c r="J74" s="30">
        <v>2.917912334108447</v>
      </c>
      <c r="K74" s="30">
        <v>1.0600309442176812</v>
      </c>
    </row>
    <row r="75" spans="1:11" x14ac:dyDescent="0.2">
      <c r="A75">
        <v>74</v>
      </c>
      <c r="B75" s="20" t="s">
        <v>1331</v>
      </c>
      <c r="C75" s="67">
        <v>1</v>
      </c>
      <c r="D75" s="78">
        <v>13.149243786982247</v>
      </c>
      <c r="E75" s="78">
        <v>186.85075621301775</v>
      </c>
      <c r="G75">
        <v>74</v>
      </c>
      <c r="H75" s="30">
        <v>13.200972548586833</v>
      </c>
      <c r="I75" s="30">
        <v>0.83282416893348621</v>
      </c>
      <c r="J75" s="30">
        <v>6.3088091871128098</v>
      </c>
      <c r="K75" s="30">
        <v>1.074143203980356</v>
      </c>
    </row>
    <row r="76" spans="1:11" x14ac:dyDescent="0.2">
      <c r="A76">
        <v>75</v>
      </c>
      <c r="B76" s="20" t="s">
        <v>1332</v>
      </c>
      <c r="C76" s="67">
        <v>1</v>
      </c>
      <c r="D76" s="78">
        <v>14.430014285714284</v>
      </c>
      <c r="E76" s="78">
        <v>185.56998571428571</v>
      </c>
      <c r="G76">
        <v>75</v>
      </c>
      <c r="H76" s="30">
        <v>12.369455295152369</v>
      </c>
      <c r="I76" s="30">
        <v>0.14323686861901802</v>
      </c>
      <c r="J76" s="30">
        <v>1.157988490205814</v>
      </c>
      <c r="K76" s="30">
        <v>1.0064839005857242</v>
      </c>
    </row>
    <row r="77" spans="1:11" x14ac:dyDescent="0.2">
      <c r="A77">
        <v>76</v>
      </c>
      <c r="B77" s="20" t="s">
        <v>1333</v>
      </c>
      <c r="C77" s="67">
        <v>1</v>
      </c>
      <c r="D77" s="78">
        <v>13.550135365853658</v>
      </c>
      <c r="E77" s="78">
        <v>186.44986463414634</v>
      </c>
      <c r="G77">
        <v>76</v>
      </c>
      <c r="H77" s="30">
        <v>12.8980104551457</v>
      </c>
      <c r="I77" s="30">
        <v>0.15040484763340886</v>
      </c>
      <c r="J77" s="30">
        <v>1.1661088983952901</v>
      </c>
      <c r="K77" s="30">
        <v>1.0494916358829516</v>
      </c>
    </row>
    <row r="78" spans="1:11" x14ac:dyDescent="0.2">
      <c r="A78">
        <v>77</v>
      </c>
      <c r="B78" s="20" t="s">
        <v>1334</v>
      </c>
      <c r="C78" s="67">
        <v>1</v>
      </c>
      <c r="D78" s="78">
        <v>18.018017837837839</v>
      </c>
      <c r="E78" s="78">
        <v>81.981982162162154</v>
      </c>
      <c r="G78">
        <v>77</v>
      </c>
      <c r="H78" s="30">
        <v>14.5234793513767</v>
      </c>
      <c r="I78" s="30">
        <v>0.26337899980793089</v>
      </c>
      <c r="J78" s="30">
        <v>1.8134704049616379</v>
      </c>
      <c r="K78" s="30">
        <v>1.1817535856553483</v>
      </c>
    </row>
    <row r="79" spans="1:11" x14ac:dyDescent="0.2">
      <c r="A79">
        <v>78</v>
      </c>
      <c r="B79" s="20" t="s">
        <v>1335</v>
      </c>
      <c r="C79" s="67">
        <v>1</v>
      </c>
      <c r="D79" s="78">
        <v>21.857923278688524</v>
      </c>
      <c r="E79" s="78">
        <v>178.14207672131147</v>
      </c>
      <c r="G79">
        <v>78</v>
      </c>
      <c r="H79" s="30">
        <v>14.477586691869234</v>
      </c>
      <c r="I79" s="30">
        <v>0.12556813577856063</v>
      </c>
      <c r="J79" s="30">
        <v>0.86732781126484992</v>
      </c>
      <c r="K79" s="30">
        <v>1.1780193692450727</v>
      </c>
    </row>
    <row r="80" spans="1:11" x14ac:dyDescent="0.2">
      <c r="A80">
        <v>79</v>
      </c>
      <c r="B80" s="20" t="s">
        <v>1336</v>
      </c>
      <c r="C80" s="67">
        <v>1</v>
      </c>
      <c r="D80" s="78">
        <v>20.387359633027522</v>
      </c>
      <c r="E80" s="78">
        <v>179.61264036697247</v>
      </c>
      <c r="G80">
        <v>79</v>
      </c>
      <c r="H80" s="30">
        <v>14.150988438658834</v>
      </c>
      <c r="I80" s="30">
        <v>0.11271732144525791</v>
      </c>
      <c r="J80" s="30">
        <v>0.7965332028491201</v>
      </c>
      <c r="K80" s="30">
        <v>1.1514445625157486</v>
      </c>
    </row>
    <row r="81" spans="1:12" x14ac:dyDescent="0.2">
      <c r="A81">
        <v>80</v>
      </c>
      <c r="B81" s="20" t="s">
        <v>1337</v>
      </c>
      <c r="C81" s="67">
        <v>1</v>
      </c>
      <c r="D81" s="78">
        <v>20.263424316109422</v>
      </c>
      <c r="E81" s="78">
        <v>179.73657568389058</v>
      </c>
      <c r="G81">
        <v>80</v>
      </c>
      <c r="H81" s="30">
        <v>12.715076494655333</v>
      </c>
      <c r="I81" s="30">
        <v>0.18691586820867531</v>
      </c>
      <c r="J81" s="30">
        <v>1.4700333756328063</v>
      </c>
      <c r="K81" s="30">
        <v>1.0346065757319118</v>
      </c>
    </row>
    <row r="82" spans="1:12" x14ac:dyDescent="0.2">
      <c r="A82">
        <v>81</v>
      </c>
      <c r="B82" s="20" t="s">
        <v>1338</v>
      </c>
      <c r="C82" s="67">
        <v>1</v>
      </c>
      <c r="D82" s="78">
        <v>19.047618857142858</v>
      </c>
      <c r="E82" s="78">
        <v>180.95238114285715</v>
      </c>
      <c r="G82">
        <v>81</v>
      </c>
      <c r="H82" s="30">
        <v>14.143862038890299</v>
      </c>
      <c r="I82" s="30">
        <v>0.87353413838109339</v>
      </c>
      <c r="J82" s="30">
        <v>6.1760651792219354</v>
      </c>
      <c r="K82" s="30">
        <v>1.1508646981268149</v>
      </c>
    </row>
    <row r="83" spans="1:12" x14ac:dyDescent="0.2">
      <c r="A83">
        <v>82</v>
      </c>
      <c r="B83" s="20" t="s">
        <v>1339</v>
      </c>
      <c r="C83" s="67">
        <v>1</v>
      </c>
      <c r="D83" s="78">
        <v>13.661202049180329</v>
      </c>
      <c r="E83" s="78">
        <v>86.338797950819668</v>
      </c>
      <c r="G83">
        <v>82</v>
      </c>
      <c r="H83" s="30">
        <v>13.0160068888986</v>
      </c>
      <c r="I83" s="30">
        <v>0.23333449528370306</v>
      </c>
      <c r="J83" s="30">
        <v>1.7926734157056641</v>
      </c>
      <c r="K83" s="30">
        <v>1.0590928275332716</v>
      </c>
    </row>
    <row r="84" spans="1:12" x14ac:dyDescent="0.2">
      <c r="A84">
        <v>83</v>
      </c>
      <c r="B84" s="20" t="s">
        <v>1340</v>
      </c>
      <c r="C84" s="67">
        <v>1</v>
      </c>
      <c r="D84" s="78">
        <v>18.726591573033705</v>
      </c>
      <c r="E84" s="78">
        <v>81.273408426966299</v>
      </c>
      <c r="G84">
        <v>83</v>
      </c>
      <c r="H84" s="30">
        <v>13.927600849548634</v>
      </c>
      <c r="I84" s="30">
        <v>0.12901983205736436</v>
      </c>
      <c r="J84" s="30">
        <v>0.92636078137998645</v>
      </c>
      <c r="K84" s="30">
        <v>1.1332678516853059</v>
      </c>
    </row>
    <row r="85" spans="1:12" x14ac:dyDescent="0.2">
      <c r="A85">
        <v>84</v>
      </c>
      <c r="B85" s="20" t="s">
        <v>1341</v>
      </c>
      <c r="C85" s="80">
        <v>2</v>
      </c>
      <c r="D85" s="79">
        <v>14.306151502145921</v>
      </c>
      <c r="E85" s="79">
        <v>85.693848497854077</v>
      </c>
      <c r="G85">
        <v>84</v>
      </c>
      <c r="H85" s="30">
        <v>12.803684342254966</v>
      </c>
      <c r="I85" s="30">
        <v>3.1771207368303196E-2</v>
      </c>
      <c r="J85" s="30">
        <v>0.24814113281011815</v>
      </c>
      <c r="K85" s="30">
        <v>1.0418164625010999</v>
      </c>
    </row>
    <row r="86" spans="1:12" x14ac:dyDescent="0.2">
      <c r="A86">
        <v>85</v>
      </c>
      <c r="B86" s="20" t="s">
        <v>695</v>
      </c>
      <c r="C86" s="20">
        <v>2</v>
      </c>
      <c r="D86" s="70">
        <v>24.420024175824175</v>
      </c>
      <c r="E86" s="70">
        <v>175.57997582417582</v>
      </c>
      <c r="F86" t="s">
        <v>1483</v>
      </c>
      <c r="G86">
        <v>85</v>
      </c>
      <c r="H86" s="30">
        <v>12.176845954893933</v>
      </c>
      <c r="I86" s="30">
        <v>0.47498033244402371</v>
      </c>
      <c r="J86" s="30">
        <v>3.9006844153524565</v>
      </c>
      <c r="K86" s="30">
        <v>0.99081156939192239</v>
      </c>
      <c r="L86" s="67"/>
    </row>
    <row r="87" spans="1:12" x14ac:dyDescent="0.2">
      <c r="A87">
        <v>86</v>
      </c>
      <c r="B87" s="20" t="s">
        <v>704</v>
      </c>
      <c r="C87" s="20">
        <v>2</v>
      </c>
      <c r="D87" s="70">
        <v>31.446540566037736</v>
      </c>
      <c r="E87" s="70">
        <v>68.55345943396226</v>
      </c>
      <c r="F87" t="s">
        <v>1483</v>
      </c>
      <c r="G87">
        <v>86</v>
      </c>
      <c r="H87" s="30">
        <v>12.516387056621433</v>
      </c>
      <c r="I87" s="30">
        <v>0.16037883271665035</v>
      </c>
      <c r="J87" s="30">
        <v>1.2813508562105911</v>
      </c>
      <c r="K87" s="30">
        <v>1.018439516162529</v>
      </c>
      <c r="L87" s="67"/>
    </row>
    <row r="88" spans="1:12" x14ac:dyDescent="0.2">
      <c r="A88">
        <v>87</v>
      </c>
      <c r="B88" s="20" t="s">
        <v>712</v>
      </c>
      <c r="C88" s="20">
        <v>2</v>
      </c>
      <c r="D88" s="70">
        <v>18.62197374301676</v>
      </c>
      <c r="E88" s="70">
        <v>181.37802625698325</v>
      </c>
      <c r="F88" t="s">
        <v>1483</v>
      </c>
      <c r="G88">
        <v>87</v>
      </c>
      <c r="H88" s="30">
        <v>14.983953889330968</v>
      </c>
      <c r="I88" s="30">
        <v>0.19904600654511789</v>
      </c>
      <c r="J88" s="30">
        <v>1.3283944145533224</v>
      </c>
      <c r="K88" s="30">
        <v>1.2192217035329602</v>
      </c>
      <c r="L88" s="67"/>
    </row>
    <row r="89" spans="1:12" x14ac:dyDescent="0.2">
      <c r="A89">
        <v>88</v>
      </c>
      <c r="B89" s="20" t="s">
        <v>765</v>
      </c>
      <c r="C89" s="20">
        <v>2</v>
      </c>
      <c r="D89" s="70">
        <v>15.649452112676055</v>
      </c>
      <c r="E89" s="70">
        <v>84.350547887323941</v>
      </c>
      <c r="F89" t="s">
        <v>1483</v>
      </c>
      <c r="G89">
        <v>88</v>
      </c>
      <c r="H89" s="30">
        <v>12.181084278674966</v>
      </c>
      <c r="I89" s="30">
        <v>0.17379205077546064</v>
      </c>
      <c r="J89" s="30">
        <v>1.4267371179732564</v>
      </c>
      <c r="K89" s="30">
        <v>0.99115643539849196</v>
      </c>
      <c r="L89" s="67"/>
    </row>
    <row r="90" spans="1:12" x14ac:dyDescent="0.2">
      <c r="A90">
        <v>89</v>
      </c>
      <c r="B90" s="20" t="s">
        <v>771</v>
      </c>
      <c r="C90" s="20">
        <v>2</v>
      </c>
      <c r="D90" s="70">
        <v>20.080321084337346</v>
      </c>
      <c r="E90" s="70">
        <v>79.919678915662658</v>
      </c>
      <c r="F90" t="s">
        <v>1483</v>
      </c>
      <c r="G90">
        <v>89</v>
      </c>
      <c r="H90" s="30">
        <v>13.079481209061633</v>
      </c>
      <c r="I90" s="30">
        <v>0.52511019286369209</v>
      </c>
      <c r="J90" s="30">
        <v>4.0147631581892478</v>
      </c>
      <c r="K90" s="30">
        <v>1.0642576371243417</v>
      </c>
      <c r="L90" s="67"/>
    </row>
    <row r="91" spans="1:12" x14ac:dyDescent="0.2">
      <c r="A91">
        <v>90</v>
      </c>
      <c r="B91" s="20" t="s">
        <v>787</v>
      </c>
      <c r="C91" s="20">
        <v>2</v>
      </c>
      <c r="D91" s="70">
        <v>20.44989754601227</v>
      </c>
      <c r="E91" s="70">
        <v>79.550102453987733</v>
      </c>
      <c r="F91" t="s">
        <v>1483</v>
      </c>
      <c r="G91">
        <v>90</v>
      </c>
      <c r="H91" s="30">
        <v>13.234819005119766</v>
      </c>
      <c r="I91" s="30">
        <v>0.58060062381688338</v>
      </c>
      <c r="J91" s="30">
        <v>4.3869177477401351</v>
      </c>
      <c r="K91" s="30">
        <v>1.076897239043292</v>
      </c>
      <c r="L91" s="67"/>
    </row>
    <row r="92" spans="1:12" x14ac:dyDescent="0.2">
      <c r="A92">
        <v>91</v>
      </c>
      <c r="B92" s="20" t="s">
        <v>793</v>
      </c>
      <c r="C92" s="20">
        <v>2</v>
      </c>
      <c r="D92" s="70">
        <v>13.386880722891567</v>
      </c>
      <c r="E92" s="70">
        <v>86.613119277108439</v>
      </c>
      <c r="F92" t="s">
        <v>1483</v>
      </c>
      <c r="G92">
        <v>91</v>
      </c>
      <c r="H92" s="30">
        <v>15.944208392740535</v>
      </c>
      <c r="I92" s="30">
        <v>0.27187778943330959</v>
      </c>
      <c r="J92" s="30">
        <v>1.7051821121272892</v>
      </c>
      <c r="K92" s="30">
        <v>1.2973561625762322</v>
      </c>
      <c r="L92" s="67"/>
    </row>
    <row r="93" spans="1:12" x14ac:dyDescent="0.2">
      <c r="A93">
        <v>92</v>
      </c>
      <c r="B93" s="20" t="s">
        <v>797</v>
      </c>
      <c r="C93" s="20">
        <v>2</v>
      </c>
      <c r="D93" s="70">
        <v>16.181229611650483</v>
      </c>
      <c r="E93" s="70">
        <v>83.81877038834952</v>
      </c>
      <c r="F93" t="s">
        <v>1483</v>
      </c>
      <c r="G93">
        <v>92</v>
      </c>
      <c r="H93" s="30">
        <v>12.484689398536498</v>
      </c>
      <c r="I93" s="30">
        <v>0.22338641088144495</v>
      </c>
      <c r="J93" s="30">
        <v>1.7892828868264128</v>
      </c>
      <c r="K93" s="30">
        <v>1.0158603255848113</v>
      </c>
      <c r="L93" s="67"/>
    </row>
    <row r="94" spans="1:12" x14ac:dyDescent="0.2">
      <c r="A94">
        <v>93</v>
      </c>
      <c r="B94" s="20" t="s">
        <v>801</v>
      </c>
      <c r="C94" s="20">
        <v>2</v>
      </c>
      <c r="D94" s="70">
        <v>16.583747761194029</v>
      </c>
      <c r="E94" s="70">
        <v>183.41625223880598</v>
      </c>
      <c r="F94" t="s">
        <v>1483</v>
      </c>
      <c r="G94">
        <v>93</v>
      </c>
      <c r="H94" s="30">
        <v>13.531671178267999</v>
      </c>
      <c r="I94" s="30">
        <v>0.17535718908566164</v>
      </c>
      <c r="J94" s="30">
        <v>1.2959019383155501</v>
      </c>
      <c r="K94" s="30">
        <v>1.1010516521519012</v>
      </c>
      <c r="L94" s="67"/>
    </row>
    <row r="95" spans="1:12" x14ac:dyDescent="0.2">
      <c r="A95">
        <v>94</v>
      </c>
      <c r="B95" s="20" t="s">
        <v>665</v>
      </c>
      <c r="C95" s="20">
        <v>1</v>
      </c>
      <c r="D95" s="78">
        <v>12.143290710382514</v>
      </c>
      <c r="E95" s="78">
        <v>187.8567092896175</v>
      </c>
      <c r="G95">
        <v>94</v>
      </c>
      <c r="H95" s="30">
        <v>14.260293238727135</v>
      </c>
      <c r="I95" s="30">
        <v>0.15570187725731646</v>
      </c>
      <c r="J95" s="30">
        <v>1.0918560695124548</v>
      </c>
      <c r="K95" s="30">
        <v>1.1603385290567492</v>
      </c>
    </row>
    <row r="96" spans="1:12" x14ac:dyDescent="0.2">
      <c r="A96">
        <v>95</v>
      </c>
      <c r="B96" s="67" t="s">
        <v>671</v>
      </c>
      <c r="C96" s="20">
        <v>1</v>
      </c>
      <c r="D96" s="75">
        <v>10.303966924265842</v>
      </c>
      <c r="E96" s="75">
        <v>189.69603307573416</v>
      </c>
      <c r="G96">
        <v>95</v>
      </c>
      <c r="H96" s="30">
        <v>14.244140306403631</v>
      </c>
      <c r="I96" s="30">
        <v>0.27016251963729115</v>
      </c>
      <c r="J96" s="30">
        <v>1.8966572487062363</v>
      </c>
      <c r="K96" s="30">
        <v>1.1590241893430813</v>
      </c>
    </row>
    <row r="97" spans="1:11" x14ac:dyDescent="0.2">
      <c r="A97">
        <v>96</v>
      </c>
      <c r="B97" s="67" t="s">
        <v>683</v>
      </c>
      <c r="C97" s="20">
        <v>1</v>
      </c>
      <c r="D97" s="75">
        <v>10.531858767772512</v>
      </c>
      <c r="E97" s="75">
        <v>189.46814123222748</v>
      </c>
      <c r="G97">
        <v>96</v>
      </c>
      <c r="H97" s="30">
        <v>14.133617974930933</v>
      </c>
      <c r="I97" s="30">
        <v>0.20896652005091682</v>
      </c>
      <c r="J97" s="30">
        <v>1.4785069217348643</v>
      </c>
      <c r="K97" s="30">
        <v>1.1500311541100696</v>
      </c>
    </row>
    <row r="98" spans="1:11" x14ac:dyDescent="0.2">
      <c r="A98">
        <v>97</v>
      </c>
      <c r="B98" s="67" t="s">
        <v>693</v>
      </c>
      <c r="C98" s="20">
        <v>1</v>
      </c>
      <c r="D98" s="75">
        <v>9.0702946938775515</v>
      </c>
      <c r="E98" s="75">
        <v>190.92970530612246</v>
      </c>
      <c r="G98">
        <v>97</v>
      </c>
      <c r="H98" s="30">
        <v>13.123771552838633</v>
      </c>
      <c r="I98" s="30">
        <v>0.33305081230835137</v>
      </c>
      <c r="J98" s="30">
        <v>2.5377675233634607</v>
      </c>
      <c r="K98" s="30">
        <v>1.0678614755229838</v>
      </c>
    </row>
    <row r="99" spans="1:11" x14ac:dyDescent="0.2">
      <c r="A99">
        <v>98</v>
      </c>
      <c r="B99" s="67" t="s">
        <v>716</v>
      </c>
      <c r="C99" s="20">
        <v>1</v>
      </c>
      <c r="D99" s="75">
        <v>11.037527483443709</v>
      </c>
      <c r="E99" s="75">
        <v>188.96247251655629</v>
      </c>
      <c r="G99">
        <v>98</v>
      </c>
      <c r="H99" s="30">
        <v>12.552270819787632</v>
      </c>
      <c r="I99" s="30">
        <v>6.8680771015166731E-2</v>
      </c>
      <c r="J99" s="30">
        <v>0.54715813577649308</v>
      </c>
      <c r="K99" s="30">
        <v>1.0213593237900618</v>
      </c>
    </row>
    <row r="100" spans="1:11" x14ac:dyDescent="0.2">
      <c r="A100">
        <v>99</v>
      </c>
      <c r="B100" s="67" t="s">
        <v>835</v>
      </c>
      <c r="C100" s="20">
        <v>1</v>
      </c>
      <c r="D100" s="75">
        <v>11.280315736040608</v>
      </c>
      <c r="E100" s="75">
        <v>188.71968426395938</v>
      </c>
      <c r="G100">
        <v>99</v>
      </c>
      <c r="H100" s="30">
        <v>12.136510859674198</v>
      </c>
      <c r="I100" s="30">
        <v>0.22758032354478744</v>
      </c>
      <c r="J100" s="30">
        <v>1.8751709299001673</v>
      </c>
      <c r="K100" s="30">
        <v>0.98752956359631028</v>
      </c>
    </row>
    <row r="101" spans="1:11" x14ac:dyDescent="0.2">
      <c r="A101">
        <v>100</v>
      </c>
      <c r="B101" s="67" t="s">
        <v>884</v>
      </c>
      <c r="C101" s="20">
        <v>1</v>
      </c>
      <c r="D101" s="75">
        <v>11.001099999999999</v>
      </c>
      <c r="E101" s="75">
        <v>188.99889999999999</v>
      </c>
      <c r="G101">
        <v>100</v>
      </c>
      <c r="H101" s="30">
        <v>14.082350208056766</v>
      </c>
      <c r="I101" s="30">
        <v>0.3158185354821878</v>
      </c>
      <c r="J101" s="30">
        <v>2.242655031413026</v>
      </c>
      <c r="K101" s="30">
        <v>1.1458595733293013</v>
      </c>
    </row>
    <row r="102" spans="1:11" x14ac:dyDescent="0.2">
      <c r="A102">
        <v>101</v>
      </c>
      <c r="B102" s="67" t="s">
        <v>888</v>
      </c>
      <c r="C102" s="20">
        <v>1</v>
      </c>
      <c r="D102" s="75">
        <v>10.4166665625</v>
      </c>
      <c r="E102" s="75">
        <v>189.58333343749999</v>
      </c>
      <c r="G102">
        <v>101</v>
      </c>
      <c r="H102" s="30">
        <v>13.812714052803999</v>
      </c>
      <c r="I102" s="30">
        <v>0.69598613090410555</v>
      </c>
      <c r="J102" s="30">
        <v>5.0387355319414535</v>
      </c>
      <c r="K102" s="30">
        <v>1.1239196865030721</v>
      </c>
    </row>
    <row r="103" spans="1:11" x14ac:dyDescent="0.2">
      <c r="A103">
        <v>102</v>
      </c>
      <c r="B103" s="67" t="s">
        <v>918</v>
      </c>
      <c r="C103" s="20">
        <v>1</v>
      </c>
      <c r="D103" s="75">
        <v>10.240655299539171</v>
      </c>
      <c r="E103" s="75">
        <v>189.75934470046082</v>
      </c>
      <c r="G103">
        <v>102</v>
      </c>
      <c r="H103" s="30">
        <v>12.688682859916133</v>
      </c>
      <c r="I103" s="30">
        <v>0.48529132955566501</v>
      </c>
      <c r="J103" s="30">
        <v>3.8245997233386015</v>
      </c>
      <c r="K103" s="30">
        <v>1.0324589655252314</v>
      </c>
    </row>
    <row r="104" spans="1:11" x14ac:dyDescent="0.2">
      <c r="A104">
        <v>103</v>
      </c>
      <c r="B104" s="67" t="s">
        <v>935</v>
      </c>
      <c r="C104" s="20">
        <v>1</v>
      </c>
      <c r="D104" s="75">
        <v>11.675423117338003</v>
      </c>
      <c r="E104" s="75">
        <v>188.324576882662</v>
      </c>
      <c r="G104">
        <v>103</v>
      </c>
      <c r="H104" s="30">
        <v>12.767439517971766</v>
      </c>
      <c r="I104" s="30">
        <v>0.9560400879022688</v>
      </c>
      <c r="J104" s="30">
        <v>7.4881113519787812</v>
      </c>
      <c r="K104" s="30">
        <v>1.0388672758756472</v>
      </c>
    </row>
    <row r="105" spans="1:11" x14ac:dyDescent="0.2">
      <c r="A105">
        <v>104</v>
      </c>
      <c r="B105" s="67" t="s">
        <v>938</v>
      </c>
      <c r="C105" s="20">
        <v>1</v>
      </c>
      <c r="D105" s="75">
        <v>11.261261148648648</v>
      </c>
      <c r="E105" s="75">
        <v>188.73873885135134</v>
      </c>
      <c r="G105">
        <v>104</v>
      </c>
      <c r="H105" s="30">
        <v>12.662140773443268</v>
      </c>
      <c r="I105" s="30">
        <v>1.0347351985492723</v>
      </c>
      <c r="J105" s="30">
        <v>8.1718819673799317</v>
      </c>
      <c r="K105" s="30">
        <v>1.0302992760251317</v>
      </c>
    </row>
    <row r="106" spans="1:11" x14ac:dyDescent="0.2">
      <c r="A106">
        <v>105</v>
      </c>
      <c r="B106" s="67" t="s">
        <v>950</v>
      </c>
      <c r="C106" s="20">
        <v>1</v>
      </c>
      <c r="D106" s="75">
        <v>12.232415779816513</v>
      </c>
      <c r="E106" s="75">
        <v>187.76758422018349</v>
      </c>
      <c r="G106">
        <v>105</v>
      </c>
      <c r="H106" s="30">
        <v>13.055664908783568</v>
      </c>
      <c r="I106" s="30">
        <v>0.2237728688671238</v>
      </c>
      <c r="J106" s="30">
        <v>1.7139905966533677</v>
      </c>
      <c r="K106" s="30">
        <v>1.0623197407312175</v>
      </c>
    </row>
    <row r="107" spans="1:11" x14ac:dyDescent="0.2">
      <c r="A107">
        <v>106</v>
      </c>
      <c r="B107" s="67" t="s">
        <v>1163</v>
      </c>
      <c r="C107" s="20">
        <v>1</v>
      </c>
      <c r="D107" s="75">
        <v>10.735372946859902</v>
      </c>
      <c r="E107" s="75">
        <v>189.26462705314009</v>
      </c>
      <c r="G107">
        <v>106</v>
      </c>
      <c r="H107" s="30">
        <v>12.120989335541433</v>
      </c>
      <c r="I107" s="30">
        <v>0.63688288288318273</v>
      </c>
      <c r="J107" s="30">
        <v>5.2543803583400628</v>
      </c>
      <c r="K107" s="30">
        <v>0.98626660061375249</v>
      </c>
    </row>
    <row r="108" spans="1:11" x14ac:dyDescent="0.2">
      <c r="A108">
        <v>107</v>
      </c>
      <c r="B108" s="67" t="s">
        <v>1219</v>
      </c>
      <c r="C108" s="20">
        <v>1</v>
      </c>
      <c r="D108" s="75">
        <v>10.482180188679244</v>
      </c>
      <c r="E108" s="75">
        <v>189.51781981132075</v>
      </c>
      <c r="G108">
        <v>107</v>
      </c>
      <c r="H108" s="30">
        <v>12.6800605948089</v>
      </c>
      <c r="I108" s="30">
        <v>0.79718748966384012</v>
      </c>
      <c r="J108" s="30">
        <v>6.286937540268549</v>
      </c>
      <c r="K108" s="30">
        <v>1.0317573848323118</v>
      </c>
    </row>
    <row r="109" spans="1:11" x14ac:dyDescent="0.2">
      <c r="A109">
        <v>108</v>
      </c>
      <c r="B109" s="67" t="s">
        <v>1223</v>
      </c>
      <c r="C109" s="20">
        <v>1</v>
      </c>
      <c r="D109" s="75">
        <v>12.277470718232044</v>
      </c>
      <c r="E109" s="75">
        <v>187.72252928176795</v>
      </c>
      <c r="G109">
        <v>108</v>
      </c>
      <c r="H109" s="30">
        <v>12.222759084438266</v>
      </c>
      <c r="I109" s="30">
        <v>0.35469712022259037</v>
      </c>
      <c r="J109" s="30">
        <v>2.9019398793041948</v>
      </c>
      <c r="K109" s="30">
        <v>0.99454745141818979</v>
      </c>
    </row>
    <row r="110" spans="1:11" x14ac:dyDescent="0.2">
      <c r="A110">
        <v>109</v>
      </c>
      <c r="B110" s="67" t="s">
        <v>1228</v>
      </c>
      <c r="C110" s="20">
        <v>1</v>
      </c>
      <c r="D110" s="75">
        <v>10.162601524390244</v>
      </c>
      <c r="E110" s="75">
        <v>189.83739847560975</v>
      </c>
      <c r="G110">
        <v>109</v>
      </c>
      <c r="H110" s="30">
        <v>12.362755072148</v>
      </c>
      <c r="I110" s="30">
        <v>0.51682480279764609</v>
      </c>
      <c r="J110" s="30">
        <v>4.1804986006881153</v>
      </c>
      <c r="K110" s="30">
        <v>1.0059387135566014</v>
      </c>
    </row>
    <row r="111" spans="1:11" x14ac:dyDescent="0.2">
      <c r="A111">
        <v>110</v>
      </c>
      <c r="B111" s="67" t="s">
        <v>1229</v>
      </c>
      <c r="C111" s="20">
        <v>1</v>
      </c>
      <c r="D111" s="75">
        <v>9.661835652173913</v>
      </c>
      <c r="E111" s="75">
        <v>490.33816434782608</v>
      </c>
      <c r="G111">
        <v>110</v>
      </c>
      <c r="H111" s="30">
        <v>13.211435778146098</v>
      </c>
      <c r="I111" s="30">
        <v>0.48247788813106735</v>
      </c>
      <c r="J111" s="30">
        <v>3.6519716420918127</v>
      </c>
      <c r="K111" s="30">
        <v>1.0749945811710444</v>
      </c>
    </row>
    <row r="112" spans="1:11" x14ac:dyDescent="0.2">
      <c r="A112">
        <v>111</v>
      </c>
      <c r="B112" s="67" t="s">
        <v>1235</v>
      </c>
      <c r="C112" s="20">
        <v>1</v>
      </c>
      <c r="D112" s="75">
        <v>11.474469191049913</v>
      </c>
      <c r="E112" s="75">
        <v>188.52553080895009</v>
      </c>
      <c r="G112">
        <v>111</v>
      </c>
      <c r="H112" s="30">
        <v>14.149897186761899</v>
      </c>
      <c r="I112" s="30">
        <v>0.20312973885389207</v>
      </c>
      <c r="J112" s="30">
        <v>1.4355562883095183</v>
      </c>
      <c r="K112" s="30">
        <v>1.1513557689965888</v>
      </c>
    </row>
    <row r="113" spans="1:11" x14ac:dyDescent="0.2">
      <c r="A113">
        <v>112</v>
      </c>
      <c r="B113" s="67" t="s">
        <v>1236</v>
      </c>
      <c r="C113" s="20">
        <v>1</v>
      </c>
      <c r="D113" s="75">
        <v>11.376564163822527</v>
      </c>
      <c r="E113" s="75">
        <v>488.62343583617746</v>
      </c>
      <c r="G113">
        <v>112</v>
      </c>
      <c r="H113" s="30">
        <v>12.544113724137832</v>
      </c>
      <c r="I113" s="30">
        <v>0.38568014111745852</v>
      </c>
      <c r="J113" s="30">
        <v>3.0745905976228438</v>
      </c>
      <c r="K113" s="30">
        <v>1.0206955932335287</v>
      </c>
    </row>
    <row r="114" spans="1:11" x14ac:dyDescent="0.2">
      <c r="A114">
        <v>113</v>
      </c>
      <c r="B114" s="67" t="s">
        <v>1239</v>
      </c>
      <c r="C114" s="20">
        <v>1</v>
      </c>
      <c r="D114" s="75">
        <v>10.482180188679244</v>
      </c>
      <c r="E114" s="75">
        <v>189.51781981132075</v>
      </c>
      <c r="G114">
        <v>113</v>
      </c>
      <c r="H114" s="30">
        <v>15.634528457110633</v>
      </c>
      <c r="I114" s="30">
        <v>0.75401826439110176</v>
      </c>
      <c r="J114" s="30">
        <v>4.822775860874601</v>
      </c>
      <c r="K114" s="30">
        <v>1.272157973803274</v>
      </c>
    </row>
    <row r="115" spans="1:11" x14ac:dyDescent="0.2">
      <c r="A115">
        <v>114</v>
      </c>
      <c r="B115" s="67" t="s">
        <v>1243</v>
      </c>
      <c r="C115" s="20">
        <v>1</v>
      </c>
      <c r="D115" s="75">
        <v>10.735372946859902</v>
      </c>
      <c r="E115" s="75">
        <v>189.26462705314009</v>
      </c>
      <c r="G115">
        <v>114</v>
      </c>
      <c r="H115" s="30">
        <v>12.223108834500133</v>
      </c>
      <c r="I115" s="30">
        <v>0.30538702174144344</v>
      </c>
      <c r="J115" s="30">
        <v>2.4984398476390752</v>
      </c>
      <c r="K115" s="30">
        <v>0.99457591005263235</v>
      </c>
    </row>
    <row r="116" spans="1:11" x14ac:dyDescent="0.2">
      <c r="A116">
        <v>115</v>
      </c>
      <c r="B116" s="67" t="s">
        <v>1244</v>
      </c>
      <c r="C116" s="20">
        <v>1</v>
      </c>
      <c r="D116" s="75">
        <v>9.8183602356406467</v>
      </c>
      <c r="E116" s="75">
        <v>190.18163976435935</v>
      </c>
      <c r="G116">
        <v>115</v>
      </c>
      <c r="H116" s="30">
        <v>12.442131918939202</v>
      </c>
      <c r="I116" s="30">
        <v>0.19840681690447334</v>
      </c>
      <c r="J116" s="30">
        <v>1.5946368210616853</v>
      </c>
      <c r="K116" s="30">
        <v>1.0123974877280004</v>
      </c>
    </row>
    <row r="117" spans="1:11" x14ac:dyDescent="0.2">
      <c r="A117">
        <v>116</v>
      </c>
      <c r="B117" s="67" t="s">
        <v>1245</v>
      </c>
      <c r="C117" s="20">
        <v>1</v>
      </c>
      <c r="D117" s="75">
        <v>11.92605831842576</v>
      </c>
      <c r="E117" s="75">
        <v>188.07394168157424</v>
      </c>
      <c r="G117">
        <v>116</v>
      </c>
      <c r="H117" s="30">
        <v>12.967055059245666</v>
      </c>
      <c r="I117" s="30">
        <v>0.16438754098602365</v>
      </c>
      <c r="J117" s="30">
        <v>1.2677322663854453</v>
      </c>
      <c r="K117" s="30">
        <v>1.055109691067335</v>
      </c>
    </row>
    <row r="118" spans="1:11" x14ac:dyDescent="0.2">
      <c r="A118">
        <v>117</v>
      </c>
      <c r="B118" s="67" t="s">
        <v>928</v>
      </c>
      <c r="C118" s="20">
        <v>1</v>
      </c>
      <c r="D118" s="75">
        <v>18.115941847826086</v>
      </c>
      <c r="E118" s="75">
        <v>181.88405815217391</v>
      </c>
      <c r="G118">
        <v>117</v>
      </c>
      <c r="H118" s="30">
        <v>12.1103567798376</v>
      </c>
      <c r="I118" s="30">
        <v>0.89697259436619925</v>
      </c>
      <c r="J118" s="30">
        <v>7.406657051256814</v>
      </c>
      <c r="K118" s="30">
        <v>0.98540144561034804</v>
      </c>
    </row>
    <row r="119" spans="1:11" x14ac:dyDescent="0.2">
      <c r="A119">
        <v>118</v>
      </c>
      <c r="B119" s="20" t="s">
        <v>929</v>
      </c>
      <c r="C119" s="20">
        <v>2</v>
      </c>
      <c r="D119" s="79">
        <v>20.202020000000001</v>
      </c>
      <c r="E119" s="79">
        <v>79.797979999999995</v>
      </c>
      <c r="G119">
        <v>118</v>
      </c>
      <c r="H119" s="30">
        <v>10.861480357584801</v>
      </c>
      <c r="I119" s="30">
        <v>0.21623079454760477</v>
      </c>
      <c r="J119" s="30">
        <v>1.9908040840547692</v>
      </c>
      <c r="K119" s="30">
        <v>0.88378225682431044</v>
      </c>
    </row>
    <row r="120" spans="1:11" x14ac:dyDescent="0.2">
      <c r="A120">
        <v>119</v>
      </c>
      <c r="B120" s="20" t="s">
        <v>930</v>
      </c>
      <c r="C120" s="20">
        <v>1</v>
      </c>
      <c r="D120" s="78">
        <v>23.809523571428571</v>
      </c>
      <c r="E120" s="78">
        <v>176.19047642857143</v>
      </c>
      <c r="G120">
        <v>119</v>
      </c>
      <c r="H120" s="30">
        <v>11.981429829245533</v>
      </c>
      <c r="I120" s="30">
        <v>0.21502813202827706</v>
      </c>
      <c r="J120" s="30">
        <v>1.7946783905825145</v>
      </c>
      <c r="K120" s="30">
        <v>0.97491085430893631</v>
      </c>
    </row>
    <row r="121" spans="1:11" x14ac:dyDescent="0.2">
      <c r="A121">
        <v>120</v>
      </c>
      <c r="B121" s="20" t="s">
        <v>931</v>
      </c>
      <c r="C121" s="20">
        <v>2</v>
      </c>
      <c r="D121" s="79">
        <v>22.522522297297296</v>
      </c>
      <c r="E121" s="79">
        <v>77.4774777027027</v>
      </c>
      <c r="G121">
        <v>120</v>
      </c>
      <c r="H121" s="30">
        <v>12.262750608643067</v>
      </c>
      <c r="I121" s="30">
        <v>0.22516155506588525</v>
      </c>
      <c r="J121" s="30">
        <v>1.8361423325953172</v>
      </c>
      <c r="K121" s="30">
        <v>0.99780150135907852</v>
      </c>
    </row>
    <row r="122" spans="1:11" x14ac:dyDescent="0.2">
      <c r="A122">
        <v>121</v>
      </c>
      <c r="B122" s="20" t="s">
        <v>1475</v>
      </c>
      <c r="C122" s="20"/>
      <c r="D122" s="20"/>
      <c r="E122" s="20"/>
      <c r="G122">
        <v>121</v>
      </c>
      <c r="H122" s="30">
        <v>11.233269458085601</v>
      </c>
      <c r="I122" s="30">
        <v>0.73071810641973245</v>
      </c>
      <c r="J122" s="30">
        <v>6.5049459478047895</v>
      </c>
      <c r="K122" s="30">
        <v>0.91403417456348146</v>
      </c>
    </row>
    <row r="123" spans="1:11" x14ac:dyDescent="0.2">
      <c r="G123" t="s">
        <v>1428</v>
      </c>
      <c r="H123" s="30">
        <v>12.289769650516966</v>
      </c>
      <c r="I123" s="30">
        <v>0.19109539806358256</v>
      </c>
      <c r="J123" s="30">
        <v>1.5549144003325088</v>
      </c>
      <c r="K123" s="30">
        <v>1</v>
      </c>
    </row>
    <row r="124" spans="1:11" x14ac:dyDescent="0.2">
      <c r="G124" t="s">
        <v>1434</v>
      </c>
      <c r="H124" s="30" t="e">
        <v>#DIV/0!</v>
      </c>
      <c r="I124" s="30" t="e">
        <v>#DIV/0!</v>
      </c>
      <c r="J124" s="30" t="e">
        <v>#DIV/0!</v>
      </c>
      <c r="K124" s="30" t="e">
        <v>#DIV/0!</v>
      </c>
    </row>
    <row r="125" spans="1:11" x14ac:dyDescent="0.2">
      <c r="D125">
        <v>12.7</v>
      </c>
      <c r="E125">
        <f>LOG(D125,10)</f>
        <v>1.1038037209559568</v>
      </c>
      <c r="G125" t="s">
        <v>1429</v>
      </c>
      <c r="H125" s="30">
        <v>12.9700273567354</v>
      </c>
      <c r="I125" s="30">
        <v>0.2297578420492658</v>
      </c>
      <c r="J125" s="30">
        <v>1.7714522547244389</v>
      </c>
      <c r="K125" s="30">
        <v>1.055351542426169</v>
      </c>
    </row>
    <row r="126" spans="1:11" x14ac:dyDescent="0.2">
      <c r="D126">
        <v>5.6</v>
      </c>
      <c r="E126">
        <f t="shared" ref="E126:E128" si="3">LOG(D126,10)</f>
        <v>0.74818802700620035</v>
      </c>
      <c r="G126" t="s">
        <v>1430</v>
      </c>
      <c r="H126" s="30">
        <v>14.017562346109733</v>
      </c>
      <c r="I126" s="30">
        <v>0.12479460641720364</v>
      </c>
      <c r="J126" s="30">
        <v>0.89027323963954152</v>
      </c>
      <c r="K126" s="30">
        <v>1.1405878828265985</v>
      </c>
    </row>
    <row r="127" spans="1:11" x14ac:dyDescent="0.2">
      <c r="D127">
        <v>2.76</v>
      </c>
      <c r="E127">
        <f t="shared" si="3"/>
        <v>0.44090908206521756</v>
      </c>
      <c r="G127" t="s">
        <v>1431</v>
      </c>
      <c r="H127" s="30">
        <v>15.261992734595767</v>
      </c>
      <c r="I127" s="30">
        <v>8.5251048479254798E-2</v>
      </c>
      <c r="J127" s="30">
        <v>0.55858399333403153</v>
      </c>
      <c r="K127" s="30">
        <v>1.2418453045581512</v>
      </c>
    </row>
    <row r="128" spans="1:11" x14ac:dyDescent="0.2">
      <c r="D128">
        <v>1.58</v>
      </c>
      <c r="E128">
        <f t="shared" si="3"/>
        <v>0.19865708695442263</v>
      </c>
      <c r="G128" t="s">
        <v>1432</v>
      </c>
      <c r="H128" s="30">
        <v>16.06349254548903</v>
      </c>
      <c r="I128" s="30">
        <v>4.2503394533641721E-2</v>
      </c>
      <c r="J128" s="30">
        <v>0.26459622285302814</v>
      </c>
      <c r="K128" s="30">
        <v>1.3070621339768824</v>
      </c>
    </row>
    <row r="129" spans="7:11" x14ac:dyDescent="0.2">
      <c r="G129" t="s">
        <v>1433</v>
      </c>
      <c r="H129" s="30">
        <v>12.677043772752334</v>
      </c>
      <c r="I129" s="30">
        <v>0.12504116775049401</v>
      </c>
      <c r="J129" s="30">
        <v>0.98635904389045204</v>
      </c>
      <c r="K129" s="30">
        <v>1.031511910576703</v>
      </c>
    </row>
    <row r="130" spans="7:11" x14ac:dyDescent="0.2">
      <c r="H130"/>
      <c r="I130"/>
      <c r="J130"/>
      <c r="K130"/>
    </row>
    <row r="131" spans="7:11" x14ac:dyDescent="0.2">
      <c r="H131"/>
      <c r="I131"/>
      <c r="J131"/>
      <c r="K131"/>
    </row>
    <row r="132" spans="7:11" x14ac:dyDescent="0.2">
      <c r="H132"/>
      <c r="I132"/>
      <c r="J132"/>
      <c r="K132"/>
    </row>
    <row r="133" spans="7:11" x14ac:dyDescent="0.2">
      <c r="H133"/>
      <c r="I133"/>
      <c r="J133"/>
      <c r="K133"/>
    </row>
    <row r="134" spans="7:11" x14ac:dyDescent="0.2">
      <c r="H134"/>
      <c r="I134"/>
      <c r="J134"/>
      <c r="K134"/>
    </row>
    <row r="135" spans="7:11" x14ac:dyDescent="0.2">
      <c r="H135"/>
      <c r="I135"/>
      <c r="J135"/>
      <c r="K135"/>
    </row>
    <row r="136" spans="7:11" x14ac:dyDescent="0.2">
      <c r="H136"/>
      <c r="I136"/>
      <c r="J136"/>
      <c r="K136"/>
    </row>
    <row r="137" spans="7:11" x14ac:dyDescent="0.2">
      <c r="H137"/>
      <c r="I137"/>
      <c r="J137"/>
      <c r="K137"/>
    </row>
    <row r="138" spans="7:11" x14ac:dyDescent="0.2">
      <c r="H138"/>
      <c r="I138"/>
      <c r="J138"/>
      <c r="K138"/>
    </row>
    <row r="139" spans="7:11" x14ac:dyDescent="0.2">
      <c r="H139"/>
      <c r="I139"/>
      <c r="J139"/>
      <c r="K139"/>
    </row>
    <row r="140" spans="7:11" x14ac:dyDescent="0.2">
      <c r="H140"/>
      <c r="I140"/>
      <c r="J140"/>
      <c r="K140"/>
    </row>
    <row r="141" spans="7:11" x14ac:dyDescent="0.2">
      <c r="H141"/>
      <c r="I141"/>
      <c r="J141"/>
      <c r="K141"/>
    </row>
    <row r="142" spans="7:11" x14ac:dyDescent="0.2">
      <c r="H142"/>
      <c r="I142"/>
      <c r="J142"/>
      <c r="K142"/>
    </row>
    <row r="143" spans="7:11" x14ac:dyDescent="0.2">
      <c r="H143"/>
      <c r="I143"/>
      <c r="J143"/>
      <c r="K143"/>
    </row>
    <row r="144" spans="7:11" x14ac:dyDescent="0.2">
      <c r="H144"/>
      <c r="I144"/>
      <c r="J144"/>
      <c r="K144"/>
    </row>
    <row r="145" spans="8:11" x14ac:dyDescent="0.2">
      <c r="H145"/>
      <c r="I145"/>
      <c r="J145"/>
      <c r="K145"/>
    </row>
    <row r="146" spans="8:11" x14ac:dyDescent="0.2">
      <c r="H146"/>
      <c r="I146"/>
      <c r="J146"/>
      <c r="K146"/>
    </row>
    <row r="147" spans="8:11" x14ac:dyDescent="0.2">
      <c r="H147"/>
      <c r="I147"/>
      <c r="J147"/>
      <c r="K147"/>
    </row>
    <row r="148" spans="8:11" x14ac:dyDescent="0.2">
      <c r="H148"/>
      <c r="I148"/>
      <c r="J148"/>
      <c r="K148"/>
    </row>
    <row r="149" spans="8:11" x14ac:dyDescent="0.2">
      <c r="H149"/>
      <c r="I149"/>
      <c r="J149"/>
      <c r="K149"/>
    </row>
    <row r="150" spans="8:11" x14ac:dyDescent="0.2">
      <c r="H150"/>
      <c r="I150"/>
      <c r="J150"/>
      <c r="K150"/>
    </row>
    <row r="151" spans="8:11" x14ac:dyDescent="0.2">
      <c r="H151"/>
      <c r="I151"/>
      <c r="J151"/>
      <c r="K151"/>
    </row>
    <row r="152" spans="8:11" x14ac:dyDescent="0.2">
      <c r="H152"/>
      <c r="I152"/>
      <c r="J152"/>
      <c r="K152"/>
    </row>
    <row r="153" spans="8:11" x14ac:dyDescent="0.2">
      <c r="H153"/>
      <c r="I153"/>
      <c r="J153"/>
      <c r="K153"/>
    </row>
    <row r="154" spans="8:11" x14ac:dyDescent="0.2">
      <c r="H154"/>
      <c r="I154"/>
      <c r="J154"/>
      <c r="K154"/>
    </row>
    <row r="155" spans="8:11" x14ac:dyDescent="0.2">
      <c r="H155"/>
      <c r="I155"/>
      <c r="J155"/>
      <c r="K155"/>
    </row>
    <row r="156" spans="8:11" x14ac:dyDescent="0.2">
      <c r="H156"/>
      <c r="I156"/>
      <c r="J156"/>
      <c r="K156"/>
    </row>
    <row r="157" spans="8:11" x14ac:dyDescent="0.2">
      <c r="H157"/>
      <c r="I157"/>
      <c r="J157"/>
      <c r="K157"/>
    </row>
    <row r="158" spans="8:11" x14ac:dyDescent="0.2">
      <c r="H158"/>
      <c r="I158"/>
      <c r="J158"/>
      <c r="K158"/>
    </row>
    <row r="159" spans="8:11" x14ac:dyDescent="0.2">
      <c r="H159"/>
      <c r="I159"/>
      <c r="J159"/>
      <c r="K159"/>
    </row>
    <row r="160" spans="8:11" x14ac:dyDescent="0.2">
      <c r="H160"/>
      <c r="I160"/>
      <c r="J160"/>
      <c r="K160"/>
    </row>
    <row r="161" spans="8:11" x14ac:dyDescent="0.2">
      <c r="H161"/>
      <c r="I161"/>
      <c r="J161"/>
      <c r="K161"/>
    </row>
    <row r="162" spans="8:11" x14ac:dyDescent="0.2">
      <c r="H162"/>
      <c r="I162"/>
      <c r="J162"/>
      <c r="K162"/>
    </row>
    <row r="163" spans="8:11" x14ac:dyDescent="0.2">
      <c r="H163"/>
      <c r="I163"/>
      <c r="J163"/>
      <c r="K163"/>
    </row>
    <row r="164" spans="8:11" x14ac:dyDescent="0.2">
      <c r="H164"/>
      <c r="I164"/>
      <c r="J164"/>
      <c r="K164"/>
    </row>
    <row r="165" spans="8:11" x14ac:dyDescent="0.2">
      <c r="H165"/>
      <c r="I165"/>
      <c r="J165"/>
      <c r="K165"/>
    </row>
    <row r="166" spans="8:11" x14ac:dyDescent="0.2">
      <c r="H166"/>
      <c r="I166"/>
      <c r="J166"/>
      <c r="K166"/>
    </row>
    <row r="167" spans="8:11" x14ac:dyDescent="0.2">
      <c r="H167"/>
      <c r="I167"/>
      <c r="J167"/>
      <c r="K167"/>
    </row>
    <row r="168" spans="8:11" x14ac:dyDescent="0.2">
      <c r="H168"/>
      <c r="I168"/>
      <c r="J168"/>
      <c r="K168"/>
    </row>
    <row r="169" spans="8:11" x14ac:dyDescent="0.2">
      <c r="H169"/>
      <c r="I169"/>
      <c r="J169"/>
      <c r="K169"/>
    </row>
    <row r="170" spans="8:11" x14ac:dyDescent="0.2">
      <c r="H170"/>
      <c r="I170"/>
      <c r="J170"/>
      <c r="K170"/>
    </row>
    <row r="171" spans="8:11" x14ac:dyDescent="0.2">
      <c r="H171"/>
      <c r="I171"/>
      <c r="J171"/>
      <c r="K171"/>
    </row>
    <row r="172" spans="8:11" x14ac:dyDescent="0.2">
      <c r="H172"/>
      <c r="I172"/>
      <c r="J172"/>
      <c r="K172"/>
    </row>
    <row r="173" spans="8:11" x14ac:dyDescent="0.2">
      <c r="H173"/>
      <c r="I173"/>
      <c r="J173"/>
      <c r="K173"/>
    </row>
    <row r="174" spans="8:11" x14ac:dyDescent="0.2">
      <c r="H174"/>
      <c r="I174"/>
      <c r="J174"/>
      <c r="K174"/>
    </row>
    <row r="175" spans="8:11" x14ac:dyDescent="0.2">
      <c r="H175"/>
      <c r="I175"/>
      <c r="J175"/>
      <c r="K175"/>
    </row>
    <row r="176" spans="8:11" x14ac:dyDescent="0.2">
      <c r="H176"/>
      <c r="I176"/>
      <c r="J176"/>
      <c r="K176"/>
    </row>
    <row r="177" spans="8:11" x14ac:dyDescent="0.2">
      <c r="H177"/>
      <c r="I177"/>
      <c r="J177"/>
      <c r="K177"/>
    </row>
    <row r="178" spans="8:11" x14ac:dyDescent="0.2">
      <c r="H178"/>
      <c r="I178"/>
      <c r="J178"/>
      <c r="K178"/>
    </row>
    <row r="179" spans="8:11" x14ac:dyDescent="0.2">
      <c r="H179"/>
      <c r="I179"/>
      <c r="J179"/>
      <c r="K179"/>
    </row>
    <row r="180" spans="8:11" x14ac:dyDescent="0.2">
      <c r="H180"/>
      <c r="I180"/>
      <c r="J180"/>
      <c r="K180"/>
    </row>
    <row r="181" spans="8:11" x14ac:dyDescent="0.2">
      <c r="H181"/>
      <c r="I181"/>
      <c r="J181"/>
      <c r="K181"/>
    </row>
    <row r="182" spans="8:11" x14ac:dyDescent="0.2">
      <c r="H182"/>
      <c r="I182"/>
      <c r="J182"/>
      <c r="K182"/>
    </row>
    <row r="183" spans="8:11" x14ac:dyDescent="0.2">
      <c r="H183"/>
      <c r="I183"/>
      <c r="J183"/>
      <c r="K183"/>
    </row>
    <row r="184" spans="8:11" x14ac:dyDescent="0.2">
      <c r="H184"/>
      <c r="I184"/>
      <c r="J184"/>
      <c r="K184"/>
    </row>
    <row r="185" spans="8:11" x14ac:dyDescent="0.2">
      <c r="H185"/>
      <c r="I185"/>
      <c r="J185"/>
      <c r="K185"/>
    </row>
    <row r="186" spans="8:11" x14ac:dyDescent="0.2">
      <c r="H186"/>
      <c r="I186"/>
      <c r="J186"/>
      <c r="K186"/>
    </row>
    <row r="187" spans="8:11" x14ac:dyDescent="0.2">
      <c r="H187"/>
      <c r="I187"/>
      <c r="J187"/>
      <c r="K187"/>
    </row>
    <row r="188" spans="8:11" x14ac:dyDescent="0.2">
      <c r="H188"/>
      <c r="I188"/>
      <c r="J188"/>
      <c r="K188"/>
    </row>
    <row r="189" spans="8:11" x14ac:dyDescent="0.2">
      <c r="H189"/>
      <c r="I189"/>
      <c r="J189"/>
      <c r="K189"/>
    </row>
    <row r="190" spans="8:11" x14ac:dyDescent="0.2">
      <c r="H190"/>
      <c r="I190"/>
      <c r="J190"/>
      <c r="K190"/>
    </row>
    <row r="191" spans="8:11" x14ac:dyDescent="0.2">
      <c r="H191"/>
      <c r="I191"/>
      <c r="J191"/>
      <c r="K191"/>
    </row>
    <row r="192" spans="8:11" x14ac:dyDescent="0.2">
      <c r="H192"/>
      <c r="I192"/>
      <c r="J192"/>
      <c r="K192"/>
    </row>
    <row r="193" spans="8:11" x14ac:dyDescent="0.2">
      <c r="H193"/>
      <c r="I193"/>
      <c r="J193"/>
      <c r="K193"/>
    </row>
    <row r="194" spans="8:11" x14ac:dyDescent="0.2">
      <c r="H194"/>
      <c r="I194"/>
      <c r="J194"/>
      <c r="K194"/>
    </row>
    <row r="195" spans="8:11" x14ac:dyDescent="0.2">
      <c r="H195"/>
      <c r="I195"/>
      <c r="J195"/>
      <c r="K195"/>
    </row>
    <row r="196" spans="8:11" x14ac:dyDescent="0.2">
      <c r="H196"/>
      <c r="I196"/>
      <c r="J196"/>
      <c r="K196"/>
    </row>
    <row r="197" spans="8:11" x14ac:dyDescent="0.2">
      <c r="H197"/>
      <c r="I197"/>
      <c r="J197"/>
      <c r="K197"/>
    </row>
    <row r="198" spans="8:11" x14ac:dyDescent="0.2">
      <c r="H198"/>
      <c r="I198"/>
      <c r="J198"/>
      <c r="K198"/>
    </row>
    <row r="199" spans="8:11" x14ac:dyDescent="0.2">
      <c r="H199"/>
      <c r="I199"/>
      <c r="J199"/>
      <c r="K199"/>
    </row>
    <row r="200" spans="8:11" x14ac:dyDescent="0.2">
      <c r="H200"/>
      <c r="I200"/>
      <c r="J200"/>
      <c r="K200"/>
    </row>
    <row r="201" spans="8:11" x14ac:dyDescent="0.2">
      <c r="H201"/>
      <c r="I201"/>
      <c r="J201"/>
      <c r="K201"/>
    </row>
    <row r="202" spans="8:11" x14ac:dyDescent="0.2">
      <c r="H202"/>
      <c r="I202"/>
      <c r="J202"/>
      <c r="K202"/>
    </row>
    <row r="203" spans="8:11" x14ac:dyDescent="0.2">
      <c r="H203"/>
      <c r="I203"/>
      <c r="J203"/>
      <c r="K203"/>
    </row>
    <row r="204" spans="8:11" x14ac:dyDescent="0.2">
      <c r="H204"/>
      <c r="I204"/>
      <c r="J204"/>
      <c r="K204"/>
    </row>
    <row r="205" spans="8:11" x14ac:dyDescent="0.2">
      <c r="H205"/>
      <c r="I205"/>
      <c r="J205"/>
      <c r="K205"/>
    </row>
    <row r="206" spans="8:11" x14ac:dyDescent="0.2">
      <c r="H206"/>
      <c r="I206"/>
      <c r="J206"/>
      <c r="K206"/>
    </row>
    <row r="207" spans="8:11" x14ac:dyDescent="0.2">
      <c r="H207"/>
      <c r="I207"/>
      <c r="J207"/>
      <c r="K207"/>
    </row>
    <row r="208" spans="8:11" x14ac:dyDescent="0.2">
      <c r="H208"/>
      <c r="I208"/>
      <c r="J208"/>
      <c r="K208"/>
    </row>
    <row r="209" spans="8:11" x14ac:dyDescent="0.2">
      <c r="H209"/>
      <c r="I209"/>
      <c r="J209"/>
      <c r="K209"/>
    </row>
    <row r="210" spans="8:11" x14ac:dyDescent="0.2">
      <c r="H210"/>
      <c r="I210"/>
      <c r="J210"/>
      <c r="K210"/>
    </row>
    <row r="211" spans="8:11" x14ac:dyDescent="0.2">
      <c r="H211"/>
      <c r="I211"/>
      <c r="J211"/>
      <c r="K211"/>
    </row>
    <row r="212" spans="8:11" x14ac:dyDescent="0.2">
      <c r="H212"/>
      <c r="I212"/>
      <c r="J212"/>
      <c r="K212"/>
    </row>
    <row r="213" spans="8:11" x14ac:dyDescent="0.2">
      <c r="H213"/>
      <c r="I213"/>
      <c r="J213"/>
      <c r="K213"/>
    </row>
    <row r="214" spans="8:11" x14ac:dyDescent="0.2">
      <c r="H214"/>
      <c r="I214"/>
      <c r="J214"/>
      <c r="K214"/>
    </row>
    <row r="215" spans="8:11" x14ac:dyDescent="0.2">
      <c r="H215"/>
      <c r="I215"/>
      <c r="J215"/>
      <c r="K215"/>
    </row>
    <row r="216" spans="8:11" x14ac:dyDescent="0.2">
      <c r="H216"/>
      <c r="I216"/>
      <c r="J216"/>
      <c r="K216"/>
    </row>
    <row r="217" spans="8:11" x14ac:dyDescent="0.2">
      <c r="H217"/>
      <c r="I217"/>
      <c r="J217"/>
      <c r="K217"/>
    </row>
    <row r="218" spans="8:11" x14ac:dyDescent="0.2">
      <c r="H218"/>
      <c r="I218"/>
      <c r="J218"/>
      <c r="K218"/>
    </row>
    <row r="219" spans="8:11" x14ac:dyDescent="0.2">
      <c r="H219"/>
      <c r="I219"/>
      <c r="J219"/>
      <c r="K219"/>
    </row>
    <row r="220" spans="8:11" x14ac:dyDescent="0.2">
      <c r="H220"/>
      <c r="I220"/>
      <c r="J220"/>
      <c r="K220"/>
    </row>
    <row r="221" spans="8:11" x14ac:dyDescent="0.2">
      <c r="H221"/>
      <c r="I221"/>
      <c r="J221"/>
      <c r="K221"/>
    </row>
    <row r="222" spans="8:11" x14ac:dyDescent="0.2">
      <c r="H222"/>
      <c r="I222"/>
      <c r="J222"/>
      <c r="K222"/>
    </row>
    <row r="223" spans="8:11" x14ac:dyDescent="0.2">
      <c r="H223"/>
      <c r="I223"/>
      <c r="J223"/>
      <c r="K223"/>
    </row>
    <row r="224" spans="8:11" x14ac:dyDescent="0.2">
      <c r="H224"/>
      <c r="I224"/>
      <c r="J224"/>
      <c r="K224"/>
    </row>
    <row r="225" spans="8:11" x14ac:dyDescent="0.2">
      <c r="H225"/>
      <c r="I225"/>
      <c r="J225"/>
      <c r="K225"/>
    </row>
    <row r="226" spans="8:11" x14ac:dyDescent="0.2">
      <c r="H226"/>
      <c r="I226"/>
      <c r="J226"/>
      <c r="K226"/>
    </row>
    <row r="227" spans="8:11" x14ac:dyDescent="0.2">
      <c r="H227"/>
      <c r="I227"/>
      <c r="J227"/>
      <c r="K227"/>
    </row>
    <row r="228" spans="8:11" x14ac:dyDescent="0.2">
      <c r="H228"/>
      <c r="I228"/>
      <c r="J228"/>
      <c r="K228"/>
    </row>
    <row r="229" spans="8:11" x14ac:dyDescent="0.2">
      <c r="H229"/>
      <c r="I229"/>
      <c r="J229"/>
      <c r="K229"/>
    </row>
    <row r="230" spans="8:11" x14ac:dyDescent="0.2">
      <c r="H230"/>
      <c r="I230"/>
      <c r="J230"/>
      <c r="K230"/>
    </row>
    <row r="231" spans="8:11" x14ac:dyDescent="0.2">
      <c r="H231"/>
      <c r="I231"/>
      <c r="J231"/>
      <c r="K231"/>
    </row>
    <row r="232" spans="8:11" x14ac:dyDescent="0.2">
      <c r="H232"/>
      <c r="I232"/>
      <c r="J232"/>
      <c r="K232"/>
    </row>
    <row r="233" spans="8:11" x14ac:dyDescent="0.2">
      <c r="H233"/>
      <c r="I233"/>
      <c r="J233"/>
      <c r="K233"/>
    </row>
    <row r="234" spans="8:11" x14ac:dyDescent="0.2">
      <c r="H234"/>
      <c r="I234"/>
      <c r="J234"/>
      <c r="K234"/>
    </row>
    <row r="235" spans="8:11" x14ac:dyDescent="0.2">
      <c r="H235"/>
      <c r="I235"/>
      <c r="J235"/>
      <c r="K235"/>
    </row>
    <row r="236" spans="8:11" x14ac:dyDescent="0.2">
      <c r="H236"/>
      <c r="I236"/>
      <c r="J236"/>
      <c r="K236"/>
    </row>
    <row r="237" spans="8:11" x14ac:dyDescent="0.2">
      <c r="H237"/>
      <c r="I237"/>
      <c r="J237"/>
      <c r="K237"/>
    </row>
    <row r="238" spans="8:11" x14ac:dyDescent="0.2">
      <c r="H238"/>
      <c r="I238"/>
      <c r="J238"/>
      <c r="K238"/>
    </row>
    <row r="239" spans="8:11" x14ac:dyDescent="0.2">
      <c r="H239"/>
      <c r="I239"/>
      <c r="J239"/>
      <c r="K239"/>
    </row>
    <row r="240" spans="8:11" x14ac:dyDescent="0.2">
      <c r="H240"/>
      <c r="I240"/>
      <c r="J240"/>
      <c r="K240"/>
    </row>
    <row r="241" spans="8:11" x14ac:dyDescent="0.2">
      <c r="H241"/>
      <c r="I241"/>
      <c r="J241"/>
      <c r="K241"/>
    </row>
    <row r="242" spans="8:11" x14ac:dyDescent="0.2">
      <c r="H242"/>
      <c r="I242"/>
      <c r="J242"/>
      <c r="K242"/>
    </row>
    <row r="243" spans="8:11" x14ac:dyDescent="0.2">
      <c r="H243"/>
      <c r="I243"/>
      <c r="J243"/>
      <c r="K243"/>
    </row>
    <row r="244" spans="8:11" x14ac:dyDescent="0.2">
      <c r="H244"/>
      <c r="I244"/>
      <c r="J244"/>
      <c r="K244"/>
    </row>
    <row r="245" spans="8:11" x14ac:dyDescent="0.2">
      <c r="H245"/>
      <c r="I245"/>
      <c r="J245"/>
      <c r="K245"/>
    </row>
    <row r="246" spans="8:11" x14ac:dyDescent="0.2">
      <c r="H246"/>
      <c r="I246"/>
      <c r="J246"/>
      <c r="K246"/>
    </row>
    <row r="247" spans="8:11" x14ac:dyDescent="0.2">
      <c r="H247"/>
      <c r="I247"/>
      <c r="J247"/>
      <c r="K247"/>
    </row>
    <row r="248" spans="8:11" x14ac:dyDescent="0.2">
      <c r="H248"/>
      <c r="I248"/>
      <c r="J248"/>
      <c r="K248"/>
    </row>
    <row r="249" spans="8:11" x14ac:dyDescent="0.2">
      <c r="H249"/>
      <c r="I249"/>
      <c r="J249"/>
      <c r="K249"/>
    </row>
    <row r="250" spans="8:11" x14ac:dyDescent="0.2">
      <c r="H250"/>
      <c r="I250"/>
      <c r="J250"/>
      <c r="K250"/>
    </row>
    <row r="251" spans="8:11" x14ac:dyDescent="0.2">
      <c r="H251"/>
      <c r="I251"/>
      <c r="J251"/>
      <c r="K251"/>
    </row>
    <row r="252" spans="8:11" x14ac:dyDescent="0.2">
      <c r="H252"/>
      <c r="I252"/>
      <c r="J252"/>
      <c r="K252"/>
    </row>
    <row r="253" spans="8:11" x14ac:dyDescent="0.2">
      <c r="H253"/>
      <c r="I253"/>
      <c r="J253"/>
      <c r="K253"/>
    </row>
    <row r="254" spans="8:11" x14ac:dyDescent="0.2">
      <c r="H254"/>
      <c r="I254"/>
      <c r="J254"/>
      <c r="K254"/>
    </row>
    <row r="255" spans="8:11" x14ac:dyDescent="0.2">
      <c r="H255"/>
      <c r="I255"/>
      <c r="J255"/>
      <c r="K255"/>
    </row>
    <row r="256" spans="8:11" x14ac:dyDescent="0.2">
      <c r="H256"/>
      <c r="I256"/>
      <c r="J256"/>
      <c r="K256"/>
    </row>
    <row r="257" spans="8:11" x14ac:dyDescent="0.2">
      <c r="H257"/>
      <c r="I257"/>
      <c r="J257"/>
      <c r="K257"/>
    </row>
    <row r="258" spans="8:11" x14ac:dyDescent="0.2">
      <c r="H258"/>
      <c r="I258"/>
      <c r="J258"/>
      <c r="K258"/>
    </row>
    <row r="259" spans="8:11" x14ac:dyDescent="0.2">
      <c r="H259"/>
      <c r="I259"/>
      <c r="J259"/>
      <c r="K259"/>
    </row>
    <row r="260" spans="8:11" x14ac:dyDescent="0.2">
      <c r="H260"/>
      <c r="I260"/>
      <c r="J260"/>
      <c r="K260"/>
    </row>
    <row r="261" spans="8:11" x14ac:dyDescent="0.2">
      <c r="H261"/>
      <c r="I261"/>
      <c r="J261"/>
      <c r="K261"/>
    </row>
    <row r="262" spans="8:11" x14ac:dyDescent="0.2">
      <c r="H262"/>
      <c r="I262"/>
      <c r="J262"/>
      <c r="K262"/>
    </row>
    <row r="263" spans="8:11" x14ac:dyDescent="0.2">
      <c r="H263"/>
      <c r="I263"/>
      <c r="J263"/>
      <c r="K263"/>
    </row>
    <row r="264" spans="8:11" x14ac:dyDescent="0.2">
      <c r="H264"/>
      <c r="I264"/>
      <c r="J264"/>
      <c r="K264"/>
    </row>
    <row r="265" spans="8:11" x14ac:dyDescent="0.2">
      <c r="H265"/>
      <c r="I265"/>
      <c r="J265"/>
      <c r="K265"/>
    </row>
    <row r="266" spans="8:11" x14ac:dyDescent="0.2">
      <c r="H266"/>
      <c r="I266"/>
      <c r="J266"/>
      <c r="K266"/>
    </row>
    <row r="267" spans="8:11" x14ac:dyDescent="0.2">
      <c r="H267"/>
      <c r="I267"/>
      <c r="J267"/>
      <c r="K267"/>
    </row>
    <row r="268" spans="8:11" x14ac:dyDescent="0.2">
      <c r="H268"/>
      <c r="I268"/>
      <c r="J268"/>
      <c r="K268"/>
    </row>
    <row r="269" spans="8:11" x14ac:dyDescent="0.2">
      <c r="H269"/>
      <c r="I269"/>
      <c r="J269"/>
      <c r="K269"/>
    </row>
    <row r="270" spans="8:11" x14ac:dyDescent="0.2">
      <c r="H270"/>
      <c r="I270"/>
      <c r="J270"/>
      <c r="K270"/>
    </row>
    <row r="271" spans="8:11" x14ac:dyDescent="0.2">
      <c r="H271"/>
      <c r="I271"/>
      <c r="J271"/>
      <c r="K271"/>
    </row>
    <row r="272" spans="8:11" x14ac:dyDescent="0.2">
      <c r="H272"/>
      <c r="I272"/>
      <c r="J272"/>
      <c r="K272"/>
    </row>
    <row r="273" spans="8:11" x14ac:dyDescent="0.2">
      <c r="H273"/>
      <c r="I273"/>
      <c r="J273"/>
      <c r="K273"/>
    </row>
    <row r="274" spans="8:11" x14ac:dyDescent="0.2">
      <c r="H274"/>
      <c r="I274"/>
      <c r="J274"/>
      <c r="K274"/>
    </row>
    <row r="275" spans="8:11" x14ac:dyDescent="0.2">
      <c r="H275"/>
      <c r="I275"/>
      <c r="J275"/>
      <c r="K275"/>
    </row>
    <row r="276" spans="8:11" x14ac:dyDescent="0.2">
      <c r="H276"/>
      <c r="I276"/>
      <c r="J276"/>
      <c r="K276"/>
    </row>
    <row r="277" spans="8:11" x14ac:dyDescent="0.2">
      <c r="H277"/>
      <c r="I277"/>
      <c r="J277"/>
      <c r="K277"/>
    </row>
    <row r="278" spans="8:11" x14ac:dyDescent="0.2">
      <c r="H278"/>
      <c r="I278"/>
      <c r="J278"/>
      <c r="K278"/>
    </row>
    <row r="279" spans="8:11" x14ac:dyDescent="0.2">
      <c r="H279"/>
      <c r="I279"/>
      <c r="J279"/>
      <c r="K279"/>
    </row>
    <row r="280" spans="8:11" x14ac:dyDescent="0.2">
      <c r="H280"/>
      <c r="I280"/>
      <c r="J280"/>
      <c r="K280"/>
    </row>
    <row r="281" spans="8:11" x14ac:dyDescent="0.2">
      <c r="H281"/>
      <c r="I281"/>
      <c r="J281"/>
      <c r="K281"/>
    </row>
    <row r="282" spans="8:11" x14ac:dyDescent="0.2">
      <c r="H282"/>
      <c r="I282"/>
      <c r="J282"/>
      <c r="K282"/>
    </row>
    <row r="283" spans="8:11" x14ac:dyDescent="0.2">
      <c r="H283"/>
      <c r="I283"/>
      <c r="J283"/>
      <c r="K283"/>
    </row>
    <row r="284" spans="8:11" x14ac:dyDescent="0.2">
      <c r="H284"/>
      <c r="I284"/>
      <c r="J284"/>
      <c r="K284"/>
    </row>
    <row r="285" spans="8:11" x14ac:dyDescent="0.2">
      <c r="H285"/>
      <c r="I285"/>
      <c r="J285"/>
      <c r="K285"/>
    </row>
    <row r="286" spans="8:11" x14ac:dyDescent="0.2">
      <c r="H286"/>
      <c r="I286"/>
      <c r="J286"/>
      <c r="K286"/>
    </row>
    <row r="287" spans="8:11" x14ac:dyDescent="0.2">
      <c r="H287"/>
      <c r="I287"/>
      <c r="J287"/>
      <c r="K287"/>
    </row>
    <row r="288" spans="8:11" x14ac:dyDescent="0.2">
      <c r="H288"/>
      <c r="I288"/>
      <c r="J288"/>
      <c r="K288"/>
    </row>
    <row r="289" spans="8:11" x14ac:dyDescent="0.2">
      <c r="H289"/>
      <c r="I289"/>
      <c r="J289"/>
      <c r="K289"/>
    </row>
    <row r="290" spans="8:11" x14ac:dyDescent="0.2">
      <c r="H290"/>
      <c r="I290"/>
      <c r="J290"/>
      <c r="K290"/>
    </row>
    <row r="291" spans="8:11" x14ac:dyDescent="0.2">
      <c r="H291"/>
      <c r="I291"/>
      <c r="J291"/>
      <c r="K291"/>
    </row>
    <row r="292" spans="8:11" x14ac:dyDescent="0.2">
      <c r="H292"/>
      <c r="I292"/>
      <c r="J292"/>
      <c r="K292"/>
    </row>
    <row r="293" spans="8:11" x14ac:dyDescent="0.2">
      <c r="H293"/>
      <c r="I293"/>
      <c r="J293"/>
      <c r="K293"/>
    </row>
    <row r="294" spans="8:11" x14ac:dyDescent="0.2">
      <c r="H294"/>
      <c r="I294"/>
      <c r="J294"/>
      <c r="K294"/>
    </row>
    <row r="295" spans="8:11" x14ac:dyDescent="0.2">
      <c r="H295"/>
      <c r="I295"/>
      <c r="J295"/>
      <c r="K295"/>
    </row>
    <row r="296" spans="8:11" x14ac:dyDescent="0.2">
      <c r="H296"/>
      <c r="I296"/>
      <c r="J296"/>
      <c r="K296"/>
    </row>
    <row r="297" spans="8:11" x14ac:dyDescent="0.2">
      <c r="H297"/>
      <c r="I297"/>
      <c r="J297"/>
      <c r="K297"/>
    </row>
    <row r="298" spans="8:11" x14ac:dyDescent="0.2">
      <c r="H298"/>
      <c r="I298"/>
      <c r="J298"/>
      <c r="K298"/>
    </row>
    <row r="299" spans="8:11" x14ac:dyDescent="0.2">
      <c r="H299"/>
      <c r="I299"/>
      <c r="J299"/>
      <c r="K299"/>
    </row>
    <row r="300" spans="8:11" x14ac:dyDescent="0.2">
      <c r="H300"/>
      <c r="I300"/>
      <c r="J300"/>
      <c r="K300"/>
    </row>
    <row r="301" spans="8:11" x14ac:dyDescent="0.2">
      <c r="H301"/>
      <c r="I301"/>
      <c r="J301"/>
      <c r="K301"/>
    </row>
    <row r="302" spans="8:11" x14ac:dyDescent="0.2">
      <c r="H302"/>
      <c r="I302"/>
      <c r="J302"/>
      <c r="K302"/>
    </row>
    <row r="303" spans="8:11" x14ac:dyDescent="0.2">
      <c r="H303"/>
      <c r="I303"/>
      <c r="J303"/>
      <c r="K303"/>
    </row>
    <row r="304" spans="8:11" x14ac:dyDescent="0.2">
      <c r="H304"/>
      <c r="I304"/>
      <c r="J304"/>
      <c r="K304"/>
    </row>
    <row r="305" spans="8:11" x14ac:dyDescent="0.2">
      <c r="H305"/>
      <c r="I305"/>
      <c r="J305"/>
      <c r="K305"/>
    </row>
    <row r="306" spans="8:11" x14ac:dyDescent="0.2">
      <c r="H306"/>
      <c r="I306"/>
      <c r="J306"/>
      <c r="K306"/>
    </row>
    <row r="307" spans="8:11" x14ac:dyDescent="0.2">
      <c r="H307"/>
      <c r="I307"/>
      <c r="J307"/>
      <c r="K307"/>
    </row>
    <row r="308" spans="8:11" x14ac:dyDescent="0.2">
      <c r="H308"/>
      <c r="I308"/>
      <c r="J308"/>
      <c r="K308"/>
    </row>
    <row r="309" spans="8:11" x14ac:dyDescent="0.2">
      <c r="H309"/>
      <c r="I309"/>
      <c r="J309"/>
      <c r="K309"/>
    </row>
    <row r="310" spans="8:11" x14ac:dyDescent="0.2">
      <c r="H310"/>
      <c r="I310"/>
      <c r="J310"/>
      <c r="K310"/>
    </row>
    <row r="311" spans="8:11" x14ac:dyDescent="0.2">
      <c r="H311"/>
      <c r="I311"/>
      <c r="J311"/>
      <c r="K311"/>
    </row>
    <row r="312" spans="8:11" x14ac:dyDescent="0.2">
      <c r="H312"/>
      <c r="I312"/>
      <c r="J312"/>
      <c r="K312"/>
    </row>
    <row r="313" spans="8:11" x14ac:dyDescent="0.2">
      <c r="H313"/>
      <c r="I313"/>
      <c r="J313"/>
      <c r="K313"/>
    </row>
    <row r="314" spans="8:11" x14ac:dyDescent="0.2">
      <c r="H314"/>
      <c r="I314"/>
      <c r="J314"/>
      <c r="K314"/>
    </row>
    <row r="315" spans="8:11" x14ac:dyDescent="0.2">
      <c r="H315"/>
      <c r="I315"/>
      <c r="J315"/>
      <c r="K315"/>
    </row>
    <row r="316" spans="8:11" x14ac:dyDescent="0.2">
      <c r="H316"/>
      <c r="I316"/>
      <c r="J316"/>
      <c r="K316"/>
    </row>
    <row r="317" spans="8:11" x14ac:dyDescent="0.2">
      <c r="H317"/>
      <c r="I317"/>
      <c r="J317"/>
      <c r="K317"/>
    </row>
    <row r="318" spans="8:11" x14ac:dyDescent="0.2">
      <c r="H318"/>
      <c r="I318"/>
      <c r="J318"/>
      <c r="K318"/>
    </row>
    <row r="319" spans="8:11" x14ac:dyDescent="0.2">
      <c r="H319"/>
      <c r="I319"/>
      <c r="J319"/>
      <c r="K319"/>
    </row>
    <row r="320" spans="8:11" x14ac:dyDescent="0.2">
      <c r="H320"/>
      <c r="I320"/>
      <c r="J320"/>
      <c r="K320"/>
    </row>
    <row r="321" spans="8:11" x14ac:dyDescent="0.2">
      <c r="H321"/>
      <c r="I321"/>
      <c r="J321"/>
      <c r="K321"/>
    </row>
    <row r="322" spans="8:11" x14ac:dyDescent="0.2">
      <c r="H322"/>
      <c r="I322"/>
      <c r="J322"/>
      <c r="K322"/>
    </row>
    <row r="323" spans="8:11" x14ac:dyDescent="0.2">
      <c r="H323"/>
      <c r="I323"/>
      <c r="J323"/>
      <c r="K323"/>
    </row>
    <row r="324" spans="8:11" x14ac:dyDescent="0.2">
      <c r="H324"/>
      <c r="I324"/>
      <c r="J324"/>
      <c r="K324"/>
    </row>
    <row r="325" spans="8:11" x14ac:dyDescent="0.2">
      <c r="H325"/>
      <c r="I325"/>
      <c r="J325"/>
      <c r="K325"/>
    </row>
    <row r="326" spans="8:11" x14ac:dyDescent="0.2">
      <c r="H326"/>
      <c r="I326"/>
      <c r="J326"/>
      <c r="K326"/>
    </row>
    <row r="327" spans="8:11" x14ac:dyDescent="0.2">
      <c r="H327"/>
      <c r="I327"/>
      <c r="J327"/>
      <c r="K327"/>
    </row>
    <row r="328" spans="8:11" x14ac:dyDescent="0.2">
      <c r="H328"/>
      <c r="I328"/>
      <c r="J328"/>
      <c r="K328"/>
    </row>
    <row r="329" spans="8:11" x14ac:dyDescent="0.2">
      <c r="H329"/>
      <c r="I329"/>
      <c r="J329"/>
      <c r="K329"/>
    </row>
    <row r="330" spans="8:11" x14ac:dyDescent="0.2">
      <c r="H330"/>
      <c r="I330"/>
      <c r="J330"/>
      <c r="K330"/>
    </row>
    <row r="331" spans="8:11" x14ac:dyDescent="0.2">
      <c r="H331"/>
      <c r="I331"/>
      <c r="J331"/>
      <c r="K331"/>
    </row>
    <row r="332" spans="8:11" x14ac:dyDescent="0.2">
      <c r="H332"/>
      <c r="I332"/>
      <c r="J332"/>
      <c r="K332"/>
    </row>
    <row r="333" spans="8:11" x14ac:dyDescent="0.2">
      <c r="H333"/>
      <c r="I333"/>
      <c r="J333"/>
      <c r="K333"/>
    </row>
    <row r="334" spans="8:11" x14ac:dyDescent="0.2">
      <c r="H334"/>
      <c r="I334"/>
      <c r="J334"/>
      <c r="K334"/>
    </row>
    <row r="335" spans="8:11" x14ac:dyDescent="0.2">
      <c r="H335"/>
      <c r="I335"/>
      <c r="J335"/>
      <c r="K335"/>
    </row>
    <row r="336" spans="8:11" x14ac:dyDescent="0.2">
      <c r="H336"/>
      <c r="I336"/>
      <c r="J336"/>
      <c r="K336"/>
    </row>
    <row r="337" spans="8:11" x14ac:dyDescent="0.2">
      <c r="H337"/>
      <c r="I337"/>
      <c r="J337"/>
      <c r="K337"/>
    </row>
    <row r="338" spans="8:11" x14ac:dyDescent="0.2">
      <c r="H338"/>
      <c r="I338"/>
      <c r="J338"/>
      <c r="K338"/>
    </row>
    <row r="339" spans="8:11" x14ac:dyDescent="0.2">
      <c r="H339"/>
      <c r="I339"/>
      <c r="J339"/>
      <c r="K339"/>
    </row>
    <row r="340" spans="8:11" x14ac:dyDescent="0.2">
      <c r="H340"/>
      <c r="I340"/>
      <c r="J340"/>
      <c r="K340"/>
    </row>
    <row r="341" spans="8:11" x14ac:dyDescent="0.2">
      <c r="H341"/>
      <c r="I341"/>
      <c r="J341"/>
      <c r="K341"/>
    </row>
    <row r="342" spans="8:11" x14ac:dyDescent="0.2">
      <c r="H342"/>
      <c r="I342"/>
      <c r="J342"/>
      <c r="K342"/>
    </row>
    <row r="343" spans="8:11" x14ac:dyDescent="0.2">
      <c r="H343"/>
      <c r="I343"/>
      <c r="J343"/>
      <c r="K343"/>
    </row>
    <row r="344" spans="8:11" x14ac:dyDescent="0.2">
      <c r="H344"/>
      <c r="I344"/>
      <c r="J344"/>
      <c r="K344"/>
    </row>
    <row r="345" spans="8:11" x14ac:dyDescent="0.2">
      <c r="H345"/>
      <c r="I345"/>
      <c r="J345"/>
      <c r="K345"/>
    </row>
    <row r="346" spans="8:11" x14ac:dyDescent="0.2">
      <c r="H346"/>
      <c r="I346"/>
      <c r="J346"/>
      <c r="K346"/>
    </row>
    <row r="347" spans="8:11" x14ac:dyDescent="0.2">
      <c r="H347"/>
      <c r="I347"/>
      <c r="J347"/>
      <c r="K347"/>
    </row>
    <row r="348" spans="8:11" x14ac:dyDescent="0.2">
      <c r="H348"/>
      <c r="I348"/>
      <c r="J348"/>
      <c r="K348"/>
    </row>
    <row r="349" spans="8:11" x14ac:dyDescent="0.2">
      <c r="H349"/>
      <c r="I349"/>
      <c r="J349"/>
      <c r="K349"/>
    </row>
    <row r="350" spans="8:11" x14ac:dyDescent="0.2">
      <c r="H350"/>
      <c r="I350"/>
      <c r="J350"/>
      <c r="K350"/>
    </row>
    <row r="351" spans="8:11" x14ac:dyDescent="0.2">
      <c r="H351"/>
      <c r="I351"/>
      <c r="J351"/>
      <c r="K351"/>
    </row>
    <row r="352" spans="8:11" x14ac:dyDescent="0.2">
      <c r="H352"/>
      <c r="I352"/>
      <c r="J352"/>
      <c r="K352"/>
    </row>
    <row r="353" spans="8:11" x14ac:dyDescent="0.2">
      <c r="H353"/>
      <c r="I353"/>
      <c r="J353"/>
      <c r="K353"/>
    </row>
    <row r="354" spans="8:11" x14ac:dyDescent="0.2">
      <c r="H354"/>
      <c r="I354"/>
      <c r="J354"/>
      <c r="K354"/>
    </row>
    <row r="355" spans="8:11" x14ac:dyDescent="0.2">
      <c r="H355"/>
      <c r="I355"/>
      <c r="J355"/>
      <c r="K355"/>
    </row>
    <row r="356" spans="8:11" x14ac:dyDescent="0.2">
      <c r="H356"/>
      <c r="I356"/>
      <c r="J356"/>
      <c r="K356"/>
    </row>
    <row r="357" spans="8:11" x14ac:dyDescent="0.2">
      <c r="H357"/>
      <c r="I357"/>
      <c r="J357"/>
      <c r="K357"/>
    </row>
    <row r="358" spans="8:11" x14ac:dyDescent="0.2">
      <c r="H358"/>
      <c r="I358"/>
      <c r="J358"/>
      <c r="K358"/>
    </row>
    <row r="359" spans="8:11" x14ac:dyDescent="0.2">
      <c r="H359"/>
      <c r="I359"/>
      <c r="J359"/>
      <c r="K359"/>
    </row>
    <row r="360" spans="8:11" x14ac:dyDescent="0.2">
      <c r="H360"/>
      <c r="I360"/>
      <c r="J360"/>
      <c r="K360"/>
    </row>
    <row r="361" spans="8:11" x14ac:dyDescent="0.2">
      <c r="H361"/>
      <c r="I361"/>
      <c r="J361"/>
      <c r="K361"/>
    </row>
    <row r="362" spans="8:11" x14ac:dyDescent="0.2">
      <c r="H362"/>
      <c r="I362"/>
      <c r="J362"/>
      <c r="K362"/>
    </row>
    <row r="363" spans="8:11" x14ac:dyDescent="0.2">
      <c r="H363"/>
      <c r="I363"/>
      <c r="J363"/>
      <c r="K363"/>
    </row>
    <row r="364" spans="8:11" x14ac:dyDescent="0.2">
      <c r="H364"/>
      <c r="I364"/>
      <c r="J364"/>
      <c r="K364"/>
    </row>
    <row r="365" spans="8:11" x14ac:dyDescent="0.2">
      <c r="H365"/>
      <c r="I365"/>
      <c r="J365"/>
      <c r="K365"/>
    </row>
    <row r="366" spans="8:11" x14ac:dyDescent="0.2">
      <c r="H366"/>
      <c r="I366"/>
      <c r="J366"/>
      <c r="K366"/>
    </row>
    <row r="367" spans="8:11" x14ac:dyDescent="0.2">
      <c r="H367"/>
      <c r="I367"/>
      <c r="J367"/>
      <c r="K367"/>
    </row>
    <row r="368" spans="8:11" x14ac:dyDescent="0.2">
      <c r="H368"/>
      <c r="I368"/>
      <c r="J368"/>
      <c r="K368"/>
    </row>
    <row r="369" spans="8:11" x14ac:dyDescent="0.2">
      <c r="H369"/>
      <c r="I369"/>
      <c r="J369"/>
      <c r="K369"/>
    </row>
    <row r="370" spans="8:11" x14ac:dyDescent="0.2">
      <c r="H370"/>
      <c r="I370"/>
      <c r="J370"/>
      <c r="K370"/>
    </row>
    <row r="371" spans="8:11" x14ac:dyDescent="0.2">
      <c r="H371"/>
      <c r="I371"/>
      <c r="J371"/>
      <c r="K371"/>
    </row>
    <row r="372" spans="8:11" x14ac:dyDescent="0.2">
      <c r="H372"/>
      <c r="I372"/>
      <c r="J372"/>
      <c r="K372"/>
    </row>
    <row r="373" spans="8:11" x14ac:dyDescent="0.2">
      <c r="H373"/>
      <c r="I373"/>
      <c r="J373"/>
      <c r="K373"/>
    </row>
    <row r="374" spans="8:11" x14ac:dyDescent="0.2">
      <c r="H374"/>
      <c r="I374"/>
      <c r="J374"/>
      <c r="K374"/>
    </row>
    <row r="375" spans="8:11" x14ac:dyDescent="0.2">
      <c r="H375"/>
      <c r="I375"/>
      <c r="J375"/>
      <c r="K375"/>
    </row>
    <row r="376" spans="8:11" x14ac:dyDescent="0.2">
      <c r="H376"/>
      <c r="I376"/>
      <c r="J376"/>
      <c r="K376"/>
    </row>
    <row r="377" spans="8:11" x14ac:dyDescent="0.2">
      <c r="H377"/>
      <c r="I377"/>
      <c r="J377"/>
      <c r="K377"/>
    </row>
    <row r="378" spans="8:11" x14ac:dyDescent="0.2">
      <c r="H378"/>
      <c r="I378"/>
      <c r="J378"/>
      <c r="K378"/>
    </row>
    <row r="379" spans="8:11" x14ac:dyDescent="0.2">
      <c r="H379"/>
      <c r="I379"/>
      <c r="J379"/>
      <c r="K379"/>
    </row>
    <row r="380" spans="8:11" x14ac:dyDescent="0.2">
      <c r="H380"/>
      <c r="I380"/>
      <c r="J380"/>
      <c r="K380"/>
    </row>
    <row r="381" spans="8:11" x14ac:dyDescent="0.2">
      <c r="H381"/>
      <c r="I381"/>
      <c r="J381"/>
      <c r="K381"/>
    </row>
    <row r="382" spans="8:11" x14ac:dyDescent="0.2">
      <c r="H382"/>
      <c r="I382"/>
      <c r="J382"/>
      <c r="K382"/>
    </row>
    <row r="383" spans="8:11" x14ac:dyDescent="0.2">
      <c r="H383"/>
      <c r="I383"/>
      <c r="J383"/>
      <c r="K383"/>
    </row>
    <row r="384" spans="8:11" x14ac:dyDescent="0.2">
      <c r="H384"/>
      <c r="I384"/>
      <c r="J384"/>
      <c r="K384"/>
    </row>
    <row r="385" spans="8:11" x14ac:dyDescent="0.2">
      <c r="H385"/>
      <c r="I385"/>
      <c r="J385"/>
      <c r="K385"/>
    </row>
  </sheetData>
  <autoFilter ref="A1:F122" xr:uid="{4FCE1C7A-22E8-C442-86F1-07A3C6BCC81D}"/>
  <mergeCells count="1">
    <mergeCell ref="M23:P26"/>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DD96-8D7B-094F-9ED8-82B36D7286A1}">
  <dimension ref="A1:BE133"/>
  <sheetViews>
    <sheetView topLeftCell="A73" workbookViewId="0">
      <selection activeCell="B134" sqref="B134"/>
    </sheetView>
  </sheetViews>
  <sheetFormatPr baseColWidth="10" defaultRowHeight="16" x14ac:dyDescent="0.2"/>
  <cols>
    <col min="4" max="4" width="11.6640625" bestFit="1" customWidth="1"/>
    <col min="5" max="5" width="12.6640625" bestFit="1" customWidth="1"/>
    <col min="7" max="8" width="16.6640625" customWidth="1"/>
    <col min="9" max="9" width="7.5" bestFit="1" customWidth="1"/>
    <col min="10" max="11" width="16.6640625" customWidth="1"/>
    <col min="14" max="14" width="14.1640625" bestFit="1" customWidth="1"/>
    <col min="15" max="15" width="8.33203125" bestFit="1" customWidth="1"/>
    <col min="16" max="16" width="16.5" bestFit="1" customWidth="1"/>
    <col min="17" max="17" width="9" bestFit="1" customWidth="1"/>
    <col min="18" max="18" width="12.83203125" bestFit="1" customWidth="1"/>
    <col min="19" max="21" width="4.83203125" bestFit="1" customWidth="1"/>
    <col min="22" max="22" width="9.5" customWidth="1"/>
    <col min="23"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7" x14ac:dyDescent="0.2">
      <c r="A1" t="s">
        <v>1413</v>
      </c>
      <c r="B1" t="s">
        <v>1412</v>
      </c>
      <c r="C1" t="s">
        <v>1494</v>
      </c>
      <c r="D1" t="s">
        <v>1358</v>
      </c>
      <c r="E1" t="s">
        <v>1493</v>
      </c>
      <c r="F1" t="s">
        <v>1424</v>
      </c>
      <c r="G1" t="s">
        <v>1632</v>
      </c>
      <c r="H1" t="s">
        <v>1487</v>
      </c>
      <c r="I1" t="s">
        <v>1633</v>
      </c>
      <c r="J1" t="s">
        <v>1634</v>
      </c>
      <c r="K1" t="s">
        <v>1489</v>
      </c>
      <c r="L1" t="s">
        <v>1635</v>
      </c>
      <c r="M1" t="s">
        <v>1656</v>
      </c>
      <c r="N1" s="32" t="s">
        <v>1414</v>
      </c>
      <c r="O1" s="32" t="s">
        <v>1415</v>
      </c>
      <c r="P1" s="32" t="s">
        <v>1416</v>
      </c>
      <c r="Q1" s="32" t="s">
        <v>1478</v>
      </c>
      <c r="R1" s="32" t="s">
        <v>1425</v>
      </c>
      <c r="S1" s="66"/>
      <c r="T1" s="66"/>
    </row>
    <row r="2" spans="1:57" x14ac:dyDescent="0.2">
      <c r="A2">
        <v>1</v>
      </c>
      <c r="B2" s="20" t="s">
        <v>1258</v>
      </c>
      <c r="C2" s="67">
        <v>1</v>
      </c>
      <c r="D2" s="78">
        <v>19.37984476744186</v>
      </c>
      <c r="E2" s="78">
        <v>80.620155232558147</v>
      </c>
      <c r="G2">
        <v>22.585150919530399</v>
      </c>
      <c r="H2">
        <v>8.0692096800036597E-2</v>
      </c>
      <c r="I2">
        <v>3</v>
      </c>
      <c r="J2">
        <v>0.35727942260619799</v>
      </c>
      <c r="K2">
        <v>1.0103526162332399</v>
      </c>
      <c r="L2">
        <v>0.985392252563698</v>
      </c>
      <c r="M2" t="s">
        <v>5</v>
      </c>
      <c r="N2" s="33" t="s">
        <v>1418</v>
      </c>
      <c r="O2" s="33">
        <v>1.96</v>
      </c>
      <c r="P2" s="29">
        <f>O2*384</f>
        <v>752.64</v>
      </c>
      <c r="Q2" s="34">
        <f>P2*1.14</f>
        <v>858.00959999999986</v>
      </c>
      <c r="R2">
        <f>Q2/2</f>
        <v>429.00479999999993</v>
      </c>
      <c r="T2" s="66"/>
    </row>
    <row r="3" spans="1:57" x14ac:dyDescent="0.2">
      <c r="A3">
        <v>2</v>
      </c>
      <c r="B3" s="20" t="s">
        <v>1259</v>
      </c>
      <c r="C3" s="67">
        <v>1</v>
      </c>
      <c r="D3" s="78">
        <v>23.474178169014085</v>
      </c>
      <c r="E3" s="78">
        <v>76.525821830985919</v>
      </c>
      <c r="G3">
        <v>24.226229497081601</v>
      </c>
      <c r="H3">
        <v>0.125994341709565</v>
      </c>
      <c r="I3">
        <v>3</v>
      </c>
      <c r="J3">
        <v>0.52007408633168695</v>
      </c>
      <c r="K3">
        <v>1.08376669436718</v>
      </c>
      <c r="L3">
        <v>1.056992664796</v>
      </c>
      <c r="M3" t="s">
        <v>5</v>
      </c>
      <c r="N3" s="33" t="s">
        <v>1419</v>
      </c>
      <c r="O3" s="33">
        <v>5</v>
      </c>
      <c r="P3" s="29">
        <f t="shared" ref="P3:P5" si="0">O3*384</f>
        <v>1920</v>
      </c>
      <c r="Q3" s="34">
        <f t="shared" ref="Q3:Q5" si="1">P3*1.14</f>
        <v>2188.7999999999997</v>
      </c>
      <c r="R3">
        <f t="shared" ref="R3:R6" si="2">Q3/2</f>
        <v>1094.3999999999999</v>
      </c>
      <c r="S3" s="66" t="s">
        <v>1479</v>
      </c>
      <c r="T3" s="66"/>
    </row>
    <row r="4" spans="1:57" x14ac:dyDescent="0.2">
      <c r="A4">
        <v>3</v>
      </c>
      <c r="B4" s="20" t="s">
        <v>1260</v>
      </c>
      <c r="C4" s="67">
        <v>1</v>
      </c>
      <c r="D4" s="78">
        <v>24.968788764044945</v>
      </c>
      <c r="E4" s="78">
        <v>175.03121123595506</v>
      </c>
      <c r="G4">
        <v>23.4083315506582</v>
      </c>
      <c r="H4">
        <v>0.14821137877856499</v>
      </c>
      <c r="I4">
        <v>3</v>
      </c>
      <c r="J4">
        <v>0.63315652573452097</v>
      </c>
      <c r="K4">
        <v>1.0471778164391601</v>
      </c>
      <c r="L4">
        <v>1.02130770069437</v>
      </c>
      <c r="M4" t="s">
        <v>5</v>
      </c>
      <c r="N4" s="33" t="s">
        <v>1420</v>
      </c>
      <c r="O4" s="33">
        <v>0.02</v>
      </c>
      <c r="P4" s="29">
        <f t="shared" si="0"/>
        <v>7.68</v>
      </c>
      <c r="Q4" s="34">
        <f t="shared" si="1"/>
        <v>8.7551999999999985</v>
      </c>
      <c r="R4">
        <f t="shared" si="2"/>
        <v>4.3775999999999993</v>
      </c>
      <c r="T4" s="66"/>
    </row>
    <row r="5" spans="1:57" x14ac:dyDescent="0.2">
      <c r="A5">
        <v>4</v>
      </c>
      <c r="B5" s="20" t="s">
        <v>1261</v>
      </c>
      <c r="C5" s="67">
        <v>1</v>
      </c>
      <c r="D5" s="78">
        <v>18.165304087193459</v>
      </c>
      <c r="E5" s="78">
        <v>181.83469591280655</v>
      </c>
      <c r="G5">
        <v>24.557552209570002</v>
      </c>
      <c r="H5">
        <v>0.112787436223313</v>
      </c>
      <c r="I5">
        <v>2</v>
      </c>
      <c r="J5">
        <v>0.45927800645929101</v>
      </c>
      <c r="K5">
        <v>1.09858850231404</v>
      </c>
      <c r="L5">
        <v>1.0714483058119799</v>
      </c>
      <c r="M5" t="s">
        <v>5</v>
      </c>
      <c r="N5" s="33" t="s">
        <v>1421</v>
      </c>
      <c r="O5" s="33">
        <v>0.02</v>
      </c>
      <c r="P5" s="29">
        <f t="shared" si="0"/>
        <v>7.68</v>
      </c>
      <c r="Q5" s="34">
        <f t="shared" si="1"/>
        <v>8.7551999999999985</v>
      </c>
      <c r="R5">
        <f t="shared" si="2"/>
        <v>4.3775999999999993</v>
      </c>
      <c r="T5" s="66"/>
    </row>
    <row r="6" spans="1:57" x14ac:dyDescent="0.2">
      <c r="A6">
        <v>5</v>
      </c>
      <c r="B6" s="20" t="s">
        <v>1262</v>
      </c>
      <c r="C6" s="67">
        <v>1</v>
      </c>
      <c r="D6" s="78">
        <v>16.339869117647059</v>
      </c>
      <c r="E6" s="78">
        <v>83.660130882352945</v>
      </c>
      <c r="G6">
        <v>24.074506948284199</v>
      </c>
      <c r="H6">
        <v>0.10838713582637299</v>
      </c>
      <c r="I6">
        <v>3</v>
      </c>
      <c r="J6">
        <v>0.450215391987905</v>
      </c>
      <c r="K6">
        <v>1.0769793465799</v>
      </c>
      <c r="L6">
        <v>1.05037299576404</v>
      </c>
      <c r="M6" t="s">
        <v>5</v>
      </c>
      <c r="N6" s="33" t="s">
        <v>1422</v>
      </c>
      <c r="O6" s="33">
        <f>SUM(O2:O5)</f>
        <v>6.9999999999999991</v>
      </c>
      <c r="P6" s="33"/>
      <c r="Q6" s="29">
        <f>SUM(Q2:Q5)</f>
        <v>3064.3199999999997</v>
      </c>
      <c r="R6">
        <f t="shared" si="2"/>
        <v>1532.1599999999999</v>
      </c>
    </row>
    <row r="7" spans="1:57" ht="34" x14ac:dyDescent="0.2">
      <c r="A7">
        <v>6</v>
      </c>
      <c r="B7" s="20" t="s">
        <v>1263</v>
      </c>
      <c r="C7" s="67">
        <v>1</v>
      </c>
      <c r="D7" s="78">
        <v>18.518518333333333</v>
      </c>
      <c r="E7" s="78">
        <v>181.48148166666667</v>
      </c>
      <c r="G7">
        <v>22.534760857855598</v>
      </c>
      <c r="H7">
        <v>0.14813761821872901</v>
      </c>
      <c r="I7">
        <v>3</v>
      </c>
      <c r="J7">
        <v>0.65737381973187603</v>
      </c>
      <c r="K7">
        <v>1.0080984036832901</v>
      </c>
      <c r="L7">
        <v>0.98319372944744798</v>
      </c>
      <c r="M7" t="s">
        <v>5</v>
      </c>
      <c r="Q7">
        <f>Q6/48</f>
        <v>63.839999999999996</v>
      </c>
      <c r="R7" s="65" t="s">
        <v>1457</v>
      </c>
    </row>
    <row r="8" spans="1:57" ht="34" x14ac:dyDescent="0.2">
      <c r="A8">
        <v>7</v>
      </c>
      <c r="B8" s="20" t="s">
        <v>1264</v>
      </c>
      <c r="C8" s="67">
        <v>1</v>
      </c>
      <c r="D8" s="78">
        <v>11.514104663212436</v>
      </c>
      <c r="E8" s="78">
        <v>188.48589533678756</v>
      </c>
      <c r="G8">
        <v>22.900517515174801</v>
      </c>
      <c r="H8">
        <v>1.5984880213011698E-2</v>
      </c>
      <c r="I8">
        <v>3</v>
      </c>
      <c r="J8">
        <v>6.9801392926686204E-2</v>
      </c>
      <c r="K8">
        <v>1.0244606231319799</v>
      </c>
      <c r="L8">
        <v>0.99915172670547103</v>
      </c>
      <c r="M8" t="s">
        <v>5</v>
      </c>
      <c r="N8" s="33" t="s">
        <v>1423</v>
      </c>
      <c r="O8" s="33">
        <v>3</v>
      </c>
      <c r="Q8">
        <f>O8*3.1</f>
        <v>9.3000000000000007</v>
      </c>
      <c r="R8" s="65" t="s">
        <v>1457</v>
      </c>
    </row>
    <row r="9" spans="1:57" x14ac:dyDescent="0.2">
      <c r="A9">
        <v>8</v>
      </c>
      <c r="B9" s="20" t="s">
        <v>1265</v>
      </c>
      <c r="C9" s="67">
        <v>1</v>
      </c>
      <c r="D9" s="78">
        <v>15.948963157894738</v>
      </c>
      <c r="E9" s="78">
        <v>84.051036842105262</v>
      </c>
      <c r="G9">
        <v>23.476433307731298</v>
      </c>
      <c r="H9">
        <v>6.0105852430488001E-2</v>
      </c>
      <c r="I9">
        <v>3</v>
      </c>
      <c r="J9">
        <v>0.25602633774311001</v>
      </c>
      <c r="K9">
        <v>1.0502243663016699</v>
      </c>
      <c r="L9">
        <v>1.0242789867417801</v>
      </c>
      <c r="M9" t="s">
        <v>5</v>
      </c>
    </row>
    <row r="10" spans="1:57" x14ac:dyDescent="0.2">
      <c r="A10">
        <v>9</v>
      </c>
      <c r="B10" s="20" t="s">
        <v>1266</v>
      </c>
      <c r="C10" s="67">
        <v>1</v>
      </c>
      <c r="D10" s="78">
        <v>14.184397021276595</v>
      </c>
      <c r="E10" s="78">
        <v>85.815602978723405</v>
      </c>
      <c r="G10">
        <v>23.5371939860783</v>
      </c>
      <c r="H10">
        <v>0.137202271453433</v>
      </c>
      <c r="I10">
        <v>3</v>
      </c>
      <c r="J10">
        <v>0.58291685718605402</v>
      </c>
      <c r="K10">
        <v>1.05294251109295</v>
      </c>
      <c r="L10">
        <v>1.02692998083595</v>
      </c>
      <c r="M10" t="s">
        <v>5</v>
      </c>
      <c r="N10" s="1" t="s">
        <v>1452</v>
      </c>
    </row>
    <row r="11" spans="1:57" x14ac:dyDescent="0.2">
      <c r="A11">
        <v>10</v>
      </c>
      <c r="B11" s="20" t="s">
        <v>1267</v>
      </c>
      <c r="C11" s="67">
        <v>1</v>
      </c>
      <c r="D11" s="78">
        <v>20.020019819819822</v>
      </c>
      <c r="E11" s="78">
        <v>179.97998018018018</v>
      </c>
      <c r="G11">
        <v>22.667714644268401</v>
      </c>
      <c r="H11">
        <v>8.2683178801485693E-2</v>
      </c>
      <c r="I11">
        <v>3</v>
      </c>
      <c r="J11">
        <v>0.364761865494863</v>
      </c>
      <c r="K11">
        <v>1.0140461259907001</v>
      </c>
      <c r="L11">
        <v>0.98899451561651197</v>
      </c>
      <c r="M11" t="s">
        <v>5</v>
      </c>
      <c r="N11" t="s">
        <v>1453</v>
      </c>
      <c r="S11" t="s">
        <v>1426</v>
      </c>
      <c r="T11">
        <v>9</v>
      </c>
    </row>
    <row r="12" spans="1:57" x14ac:dyDescent="0.2">
      <c r="A12">
        <v>11</v>
      </c>
      <c r="B12" s="20" t="s">
        <v>1268</v>
      </c>
      <c r="C12" s="67">
        <v>1</v>
      </c>
      <c r="D12" s="78">
        <v>26.560424701195217</v>
      </c>
      <c r="E12" s="78">
        <v>173.43957529880478</v>
      </c>
      <c r="G12">
        <v>23.105901230122502</v>
      </c>
      <c r="H12">
        <v>0.13839902317800901</v>
      </c>
      <c r="I12">
        <v>3</v>
      </c>
      <c r="J12">
        <v>0.598976953115262</v>
      </c>
      <c r="K12">
        <v>1.03364851718097</v>
      </c>
      <c r="L12">
        <v>1.0081126374486999</v>
      </c>
      <c r="M12" t="s">
        <v>5</v>
      </c>
      <c r="N12" t="s">
        <v>1454</v>
      </c>
      <c r="S12" s="36"/>
      <c r="T12" s="37">
        <v>1</v>
      </c>
      <c r="U12" s="37">
        <v>2</v>
      </c>
      <c r="V12" s="37">
        <v>3</v>
      </c>
      <c r="W12" s="37">
        <v>4</v>
      </c>
      <c r="X12" s="37">
        <v>5</v>
      </c>
      <c r="Y12" s="37">
        <v>6</v>
      </c>
      <c r="Z12" s="37">
        <v>7</v>
      </c>
      <c r="AA12" s="37">
        <v>8</v>
      </c>
      <c r="AB12" s="37">
        <v>9</v>
      </c>
      <c r="AC12" s="37">
        <v>10</v>
      </c>
      <c r="AD12" s="37">
        <v>11</v>
      </c>
      <c r="AE12" s="37">
        <v>12</v>
      </c>
    </row>
    <row r="13" spans="1:57" x14ac:dyDescent="0.2">
      <c r="A13">
        <v>12</v>
      </c>
      <c r="B13" s="20" t="s">
        <v>1269</v>
      </c>
      <c r="C13" s="67">
        <v>1</v>
      </c>
      <c r="D13" s="78">
        <v>16.920473604060913</v>
      </c>
      <c r="E13" s="78">
        <v>83.079526395939084</v>
      </c>
      <c r="G13">
        <v>23.778442892178798</v>
      </c>
      <c r="H13">
        <v>4.7197612545218898E-2</v>
      </c>
      <c r="I13">
        <v>3</v>
      </c>
      <c r="J13">
        <v>0.19848908004292801</v>
      </c>
      <c r="K13">
        <v>1.06373484382123</v>
      </c>
      <c r="L13">
        <v>1.0374556932324701</v>
      </c>
      <c r="M13" t="s">
        <v>5</v>
      </c>
      <c r="N13" s="1" t="s">
        <v>1456</v>
      </c>
      <c r="S13" s="38" t="s">
        <v>107</v>
      </c>
      <c r="T13" s="39" t="s">
        <v>1427</v>
      </c>
      <c r="U13" s="39" t="s">
        <v>1429</v>
      </c>
      <c r="V13" s="39" t="s">
        <v>1430</v>
      </c>
      <c r="W13" s="39" t="s">
        <v>1431</v>
      </c>
      <c r="X13" s="39" t="s">
        <v>1432</v>
      </c>
      <c r="Y13" s="39" t="s">
        <v>1433</v>
      </c>
      <c r="Z13" s="89" t="s">
        <v>1428</v>
      </c>
      <c r="AA13" s="39">
        <v>1</v>
      </c>
      <c r="AB13" s="39">
        <v>2</v>
      </c>
      <c r="AC13" s="39">
        <v>3</v>
      </c>
      <c r="AD13" s="39">
        <v>4</v>
      </c>
      <c r="AE13" s="39">
        <v>5</v>
      </c>
      <c r="AG13" s="40"/>
      <c r="AH13" s="40">
        <v>1</v>
      </c>
      <c r="AI13" s="40">
        <v>2</v>
      </c>
      <c r="AJ13" s="40">
        <v>3</v>
      </c>
      <c r="AK13" s="40">
        <v>4</v>
      </c>
      <c r="AL13" s="40">
        <v>5</v>
      </c>
      <c r="AM13" s="40">
        <v>6</v>
      </c>
      <c r="AN13" s="40">
        <v>7</v>
      </c>
      <c r="AO13" s="40">
        <v>8</v>
      </c>
      <c r="AP13" s="40">
        <v>9</v>
      </c>
      <c r="AQ13" s="40">
        <v>10</v>
      </c>
      <c r="AR13" s="40">
        <v>11</v>
      </c>
      <c r="AS13" s="40">
        <v>12</v>
      </c>
      <c r="AT13" s="40">
        <v>13</v>
      </c>
      <c r="AU13" s="40">
        <v>14</v>
      </c>
      <c r="AV13" s="40">
        <v>15</v>
      </c>
      <c r="AW13" s="40">
        <v>16</v>
      </c>
      <c r="AX13" s="40">
        <v>17</v>
      </c>
      <c r="AY13" s="40">
        <v>18</v>
      </c>
      <c r="AZ13" s="40">
        <v>19</v>
      </c>
      <c r="BA13" s="40">
        <v>20</v>
      </c>
      <c r="BB13" s="40">
        <v>21</v>
      </c>
      <c r="BC13" s="40">
        <v>22</v>
      </c>
      <c r="BD13" s="40">
        <v>23</v>
      </c>
      <c r="BE13" s="40">
        <v>24</v>
      </c>
    </row>
    <row r="14" spans="1:57" x14ac:dyDescent="0.2">
      <c r="A14">
        <v>13</v>
      </c>
      <c r="B14" s="20" t="s">
        <v>1270</v>
      </c>
      <c r="C14" s="67">
        <v>1</v>
      </c>
      <c r="D14" s="78">
        <v>25.445292366412215</v>
      </c>
      <c r="E14" s="78">
        <v>174.55470763358778</v>
      </c>
      <c r="G14">
        <v>22.330458330325701</v>
      </c>
      <c r="H14">
        <v>0.12190731411483199</v>
      </c>
      <c r="I14">
        <v>3</v>
      </c>
      <c r="J14">
        <v>0.54592392288373603</v>
      </c>
      <c r="K14">
        <v>0.99895887683539297</v>
      </c>
      <c r="L14">
        <v>0.97427999101265095</v>
      </c>
      <c r="M14" t="s">
        <v>5</v>
      </c>
      <c r="N14" s="1" t="s">
        <v>1481</v>
      </c>
      <c r="S14" s="38" t="s">
        <v>108</v>
      </c>
      <c r="T14" s="41">
        <v>6</v>
      </c>
      <c r="U14" s="41">
        <v>7</v>
      </c>
      <c r="V14" s="41">
        <v>8</v>
      </c>
      <c r="W14" s="41">
        <v>9</v>
      </c>
      <c r="X14" s="41">
        <v>10</v>
      </c>
      <c r="Y14" s="41">
        <v>11</v>
      </c>
      <c r="Z14" s="41">
        <v>12</v>
      </c>
      <c r="AA14" s="41">
        <v>13</v>
      </c>
      <c r="AB14" s="41">
        <v>14</v>
      </c>
      <c r="AC14" s="41">
        <v>15</v>
      </c>
      <c r="AD14" s="41">
        <v>16</v>
      </c>
      <c r="AE14" s="41">
        <v>17</v>
      </c>
      <c r="AG14" s="40" t="s">
        <v>107</v>
      </c>
      <c r="AH14" s="42" t="s">
        <v>1434</v>
      </c>
      <c r="AI14" s="43">
        <v>6</v>
      </c>
      <c r="AJ14" s="42" t="s">
        <v>1429</v>
      </c>
      <c r="AK14" s="43">
        <v>7</v>
      </c>
      <c r="AL14" s="42" t="s">
        <v>1430</v>
      </c>
      <c r="AM14" s="43">
        <v>8</v>
      </c>
      <c r="AN14" s="42" t="s">
        <v>1431</v>
      </c>
      <c r="AO14" s="43">
        <v>9</v>
      </c>
      <c r="AP14" s="42" t="s">
        <v>1432</v>
      </c>
      <c r="AQ14" s="43">
        <v>10</v>
      </c>
      <c r="AR14" s="42" t="s">
        <v>1433</v>
      </c>
      <c r="AS14" s="43">
        <v>11</v>
      </c>
      <c r="AT14" s="94" t="s">
        <v>1428</v>
      </c>
      <c r="AU14" s="43">
        <v>12</v>
      </c>
      <c r="AV14" s="42">
        <v>1</v>
      </c>
      <c r="AW14" s="43">
        <v>13</v>
      </c>
      <c r="AX14" s="42">
        <v>2</v>
      </c>
      <c r="AY14" s="43">
        <v>14</v>
      </c>
      <c r="AZ14" s="42">
        <v>3</v>
      </c>
      <c r="BA14" s="43">
        <v>15</v>
      </c>
      <c r="BB14" s="42">
        <v>4</v>
      </c>
      <c r="BC14" s="43">
        <v>16</v>
      </c>
      <c r="BD14" s="42">
        <v>5</v>
      </c>
      <c r="BE14" s="43">
        <v>17</v>
      </c>
    </row>
    <row r="15" spans="1:57" x14ac:dyDescent="0.2">
      <c r="A15">
        <v>14</v>
      </c>
      <c r="B15" s="20" t="s">
        <v>1271</v>
      </c>
      <c r="C15" s="67">
        <v>1</v>
      </c>
      <c r="D15" s="78">
        <v>19.66568318584071</v>
      </c>
      <c r="E15" s="78">
        <v>180.33431681415928</v>
      </c>
      <c r="G15">
        <v>22.502647130405901</v>
      </c>
      <c r="H15">
        <v>0.10996045190645</v>
      </c>
      <c r="I15">
        <v>3</v>
      </c>
      <c r="J15">
        <v>0.48865562913204902</v>
      </c>
      <c r="K15">
        <v>1.0066617877110799</v>
      </c>
      <c r="L15">
        <v>0.98179260450732297</v>
      </c>
      <c r="M15" t="s">
        <v>5</v>
      </c>
      <c r="N15" s="1" t="s">
        <v>1459</v>
      </c>
      <c r="S15" s="38" t="s">
        <v>109</v>
      </c>
      <c r="T15" s="44">
        <v>18</v>
      </c>
      <c r="U15" s="44">
        <v>19</v>
      </c>
      <c r="V15" s="44">
        <v>20</v>
      </c>
      <c r="W15" s="44">
        <v>21</v>
      </c>
      <c r="X15" s="44">
        <v>22</v>
      </c>
      <c r="Y15" s="44">
        <v>23</v>
      </c>
      <c r="Z15" s="44">
        <v>24</v>
      </c>
      <c r="AA15" s="44">
        <v>25</v>
      </c>
      <c r="AB15" s="44">
        <v>26</v>
      </c>
      <c r="AC15" s="44">
        <v>27</v>
      </c>
      <c r="AD15" s="44">
        <v>28</v>
      </c>
      <c r="AE15" s="44">
        <v>29</v>
      </c>
      <c r="AG15" s="40" t="s">
        <v>108</v>
      </c>
      <c r="AH15" s="42" t="s">
        <v>1434</v>
      </c>
      <c r="AI15" s="43">
        <v>6</v>
      </c>
      <c r="AJ15" s="42" t="s">
        <v>1429</v>
      </c>
      <c r="AK15" s="43">
        <v>7</v>
      </c>
      <c r="AL15" s="42" t="s">
        <v>1430</v>
      </c>
      <c r="AM15" s="43">
        <v>8</v>
      </c>
      <c r="AN15" s="42" t="s">
        <v>1431</v>
      </c>
      <c r="AO15" s="43">
        <v>9</v>
      </c>
      <c r="AP15" s="42" t="s">
        <v>1432</v>
      </c>
      <c r="AQ15" s="43">
        <v>10</v>
      </c>
      <c r="AR15" s="42" t="s">
        <v>1433</v>
      </c>
      <c r="AS15" s="43">
        <v>11</v>
      </c>
      <c r="AT15" s="94" t="s">
        <v>1428</v>
      </c>
      <c r="AU15" s="43">
        <v>12</v>
      </c>
      <c r="AV15" s="42">
        <v>1</v>
      </c>
      <c r="AW15" s="43">
        <v>13</v>
      </c>
      <c r="AX15" s="42">
        <v>2</v>
      </c>
      <c r="AY15" s="43">
        <v>14</v>
      </c>
      <c r="AZ15" s="42">
        <v>3</v>
      </c>
      <c r="BA15" s="43">
        <v>15</v>
      </c>
      <c r="BB15" s="42">
        <v>4</v>
      </c>
      <c r="BC15" s="43">
        <v>16</v>
      </c>
      <c r="BD15" s="42">
        <v>5</v>
      </c>
      <c r="BE15" s="43">
        <v>17</v>
      </c>
    </row>
    <row r="16" spans="1:57" x14ac:dyDescent="0.2">
      <c r="A16">
        <v>15</v>
      </c>
      <c r="B16" s="20" t="s">
        <v>1272</v>
      </c>
      <c r="C16" s="67">
        <v>1</v>
      </c>
      <c r="D16" s="78">
        <v>15.760441134751774</v>
      </c>
      <c r="E16" s="78">
        <v>184.23955886524823</v>
      </c>
      <c r="G16">
        <v>23.669697583785201</v>
      </c>
      <c r="H16">
        <v>3.4262558751036898E-2</v>
      </c>
      <c r="I16">
        <v>2</v>
      </c>
      <c r="J16">
        <v>0.14475283695431901</v>
      </c>
      <c r="K16">
        <v>1.0588700940911899</v>
      </c>
      <c r="L16">
        <v>1.03271112522956</v>
      </c>
      <c r="M16" t="s">
        <v>5</v>
      </c>
      <c r="N16" s="1" t="s">
        <v>1458</v>
      </c>
      <c r="S16" s="38" t="s">
        <v>110</v>
      </c>
      <c r="T16" s="45">
        <v>30</v>
      </c>
      <c r="U16" s="45">
        <v>31</v>
      </c>
      <c r="V16" s="45">
        <v>32</v>
      </c>
      <c r="W16" s="45">
        <v>33</v>
      </c>
      <c r="X16" s="45">
        <v>34</v>
      </c>
      <c r="Y16" s="45">
        <v>35</v>
      </c>
      <c r="Z16" s="45">
        <v>36</v>
      </c>
      <c r="AA16" s="45">
        <v>37</v>
      </c>
      <c r="AB16" s="45">
        <v>38</v>
      </c>
      <c r="AC16" s="45">
        <v>39</v>
      </c>
      <c r="AD16" s="45">
        <v>40</v>
      </c>
      <c r="AE16" s="45">
        <v>41</v>
      </c>
      <c r="AG16" s="40" t="s">
        <v>109</v>
      </c>
      <c r="AH16" s="42" t="s">
        <v>1434</v>
      </c>
      <c r="AI16" s="43">
        <v>6</v>
      </c>
      <c r="AJ16" s="42" t="s">
        <v>1429</v>
      </c>
      <c r="AK16" s="43">
        <v>7</v>
      </c>
      <c r="AL16" s="42" t="s">
        <v>1430</v>
      </c>
      <c r="AM16" s="43">
        <v>8</v>
      </c>
      <c r="AN16" s="42" t="s">
        <v>1431</v>
      </c>
      <c r="AO16" s="43">
        <v>9</v>
      </c>
      <c r="AP16" s="42" t="s">
        <v>1432</v>
      </c>
      <c r="AQ16" s="43">
        <v>10</v>
      </c>
      <c r="AR16" s="42" t="s">
        <v>1433</v>
      </c>
      <c r="AS16" s="43">
        <v>11</v>
      </c>
      <c r="AT16" s="94" t="s">
        <v>1428</v>
      </c>
      <c r="AU16" s="43">
        <v>12</v>
      </c>
      <c r="AV16" s="42">
        <v>1</v>
      </c>
      <c r="AW16" s="43">
        <v>13</v>
      </c>
      <c r="AX16" s="42">
        <v>2</v>
      </c>
      <c r="AY16" s="43">
        <v>14</v>
      </c>
      <c r="AZ16" s="42">
        <v>3</v>
      </c>
      <c r="BA16" s="43">
        <v>15</v>
      </c>
      <c r="BB16" s="42">
        <v>4</v>
      </c>
      <c r="BC16" s="43">
        <v>16</v>
      </c>
      <c r="BD16" s="42">
        <v>5</v>
      </c>
      <c r="BE16" s="43">
        <v>17</v>
      </c>
    </row>
    <row r="17" spans="1:57" x14ac:dyDescent="0.2">
      <c r="A17">
        <v>16</v>
      </c>
      <c r="B17" s="20" t="s">
        <v>1273</v>
      </c>
      <c r="C17" s="67">
        <v>1</v>
      </c>
      <c r="D17" s="78">
        <v>16.260162439024391</v>
      </c>
      <c r="E17" s="78">
        <v>183.73983756097562</v>
      </c>
      <c r="G17">
        <v>22.628127055359801</v>
      </c>
      <c r="H17">
        <v>0.12332559922412201</v>
      </c>
      <c r="I17">
        <v>3</v>
      </c>
      <c r="J17">
        <v>0.54501019427019004</v>
      </c>
      <c r="K17">
        <v>1.01227516487706</v>
      </c>
      <c r="L17">
        <v>0.98726730540006202</v>
      </c>
      <c r="M17" t="s">
        <v>5</v>
      </c>
      <c r="S17" s="38" t="s">
        <v>111</v>
      </c>
      <c r="T17" s="46">
        <v>42</v>
      </c>
      <c r="U17" s="46">
        <v>43</v>
      </c>
      <c r="V17" s="46">
        <v>44</v>
      </c>
      <c r="W17" s="46">
        <v>45</v>
      </c>
      <c r="X17" s="46">
        <v>46</v>
      </c>
      <c r="Y17" s="46">
        <v>47</v>
      </c>
      <c r="Z17" s="46">
        <v>48</v>
      </c>
      <c r="AA17" s="46">
        <v>49</v>
      </c>
      <c r="AB17" s="46">
        <v>50</v>
      </c>
      <c r="AC17" s="46">
        <v>51</v>
      </c>
      <c r="AD17" s="46">
        <v>52</v>
      </c>
      <c r="AE17" s="46">
        <v>53</v>
      </c>
      <c r="AG17" s="40" t="s">
        <v>110</v>
      </c>
      <c r="AH17" s="47">
        <v>18</v>
      </c>
      <c r="AI17" s="48">
        <v>30</v>
      </c>
      <c r="AJ17" s="47">
        <v>19</v>
      </c>
      <c r="AK17" s="48">
        <v>31</v>
      </c>
      <c r="AL17" s="47">
        <v>20</v>
      </c>
      <c r="AM17" s="48">
        <v>32</v>
      </c>
      <c r="AN17" s="47">
        <v>21</v>
      </c>
      <c r="AO17" s="48">
        <v>33</v>
      </c>
      <c r="AP17" s="47">
        <v>22</v>
      </c>
      <c r="AQ17" s="48">
        <v>34</v>
      </c>
      <c r="AR17" s="47">
        <v>23</v>
      </c>
      <c r="AS17" s="48">
        <v>35</v>
      </c>
      <c r="AT17" s="47">
        <v>24</v>
      </c>
      <c r="AU17" s="48">
        <v>36</v>
      </c>
      <c r="AV17" s="47">
        <v>25</v>
      </c>
      <c r="AW17" s="48">
        <v>37</v>
      </c>
      <c r="AX17" s="47">
        <v>26</v>
      </c>
      <c r="AY17" s="48">
        <v>38</v>
      </c>
      <c r="AZ17" s="47">
        <v>27</v>
      </c>
      <c r="BA17" s="48">
        <v>39</v>
      </c>
      <c r="BB17" s="47">
        <v>28</v>
      </c>
      <c r="BC17" s="48">
        <v>40</v>
      </c>
      <c r="BD17" s="47">
        <v>29</v>
      </c>
      <c r="BE17" s="48">
        <v>41</v>
      </c>
    </row>
    <row r="18" spans="1:57" x14ac:dyDescent="0.2">
      <c r="A18">
        <v>17</v>
      </c>
      <c r="B18" s="20" t="s">
        <v>1274</v>
      </c>
      <c r="C18" s="67">
        <v>1</v>
      </c>
      <c r="D18" s="78">
        <v>11.92605831842576</v>
      </c>
      <c r="E18" s="78">
        <v>188.07394168157424</v>
      </c>
      <c r="G18">
        <v>22.7229856469826</v>
      </c>
      <c r="H18">
        <v>0.11547151192963601</v>
      </c>
      <c r="I18">
        <v>3</v>
      </c>
      <c r="J18">
        <v>0.50817050947250797</v>
      </c>
      <c r="K18">
        <v>1.0165186887109201</v>
      </c>
      <c r="L18">
        <v>0.99140599464802104</v>
      </c>
      <c r="M18" t="s">
        <v>5</v>
      </c>
      <c r="N18" s="1" t="s">
        <v>1460</v>
      </c>
      <c r="S18" s="38" t="s">
        <v>112</v>
      </c>
      <c r="T18" s="49">
        <v>54</v>
      </c>
      <c r="U18" s="49">
        <v>55</v>
      </c>
      <c r="V18" s="49">
        <v>56</v>
      </c>
      <c r="W18" s="49">
        <v>57</v>
      </c>
      <c r="X18" s="49">
        <v>58</v>
      </c>
      <c r="Y18" s="49">
        <v>59</v>
      </c>
      <c r="Z18" s="49">
        <v>60</v>
      </c>
      <c r="AA18" s="49">
        <v>61</v>
      </c>
      <c r="AB18" s="49">
        <v>62</v>
      </c>
      <c r="AC18" s="49">
        <v>63</v>
      </c>
      <c r="AD18" s="49">
        <v>64</v>
      </c>
      <c r="AE18" s="49">
        <v>65</v>
      </c>
      <c r="AG18" s="40" t="s">
        <v>111</v>
      </c>
      <c r="AH18" s="47">
        <v>18</v>
      </c>
      <c r="AI18" s="48">
        <v>30</v>
      </c>
      <c r="AJ18" s="47">
        <v>19</v>
      </c>
      <c r="AK18" s="48">
        <v>31</v>
      </c>
      <c r="AL18" s="47">
        <v>20</v>
      </c>
      <c r="AM18" s="48">
        <v>32</v>
      </c>
      <c r="AN18" s="47">
        <v>21</v>
      </c>
      <c r="AO18" s="48">
        <v>33</v>
      </c>
      <c r="AP18" s="47">
        <v>22</v>
      </c>
      <c r="AQ18" s="48">
        <v>34</v>
      </c>
      <c r="AR18" s="47">
        <v>23</v>
      </c>
      <c r="AS18" s="48">
        <v>35</v>
      </c>
      <c r="AT18" s="47">
        <v>24</v>
      </c>
      <c r="AU18" s="48">
        <v>36</v>
      </c>
      <c r="AV18" s="47">
        <v>25</v>
      </c>
      <c r="AW18" s="48">
        <v>37</v>
      </c>
      <c r="AX18" s="47">
        <v>26</v>
      </c>
      <c r="AY18" s="48">
        <v>38</v>
      </c>
      <c r="AZ18" s="47">
        <v>27</v>
      </c>
      <c r="BA18" s="48">
        <v>39</v>
      </c>
      <c r="BB18" s="47">
        <v>28</v>
      </c>
      <c r="BC18" s="48">
        <v>40</v>
      </c>
      <c r="BD18" s="47">
        <v>29</v>
      </c>
      <c r="BE18" s="48">
        <v>41</v>
      </c>
    </row>
    <row r="19" spans="1:57" x14ac:dyDescent="0.2">
      <c r="A19">
        <v>18</v>
      </c>
      <c r="B19" s="20" t="s">
        <v>1275</v>
      </c>
      <c r="C19" s="67">
        <v>1</v>
      </c>
      <c r="D19" s="78">
        <v>11.376564163822525</v>
      </c>
      <c r="E19" s="78">
        <v>188.62343583617746</v>
      </c>
      <c r="G19">
        <v>22.891808842047801</v>
      </c>
      <c r="H19">
        <v>7.4720799675785196E-2</v>
      </c>
      <c r="I19">
        <v>3</v>
      </c>
      <c r="J19">
        <v>0.32640845549320502</v>
      </c>
      <c r="K19">
        <v>1.0240710383685601</v>
      </c>
      <c r="L19">
        <v>0.99877176648027899</v>
      </c>
      <c r="M19" t="s">
        <v>5</v>
      </c>
      <c r="N19" s="1"/>
      <c r="S19" s="38" t="s">
        <v>1435</v>
      </c>
      <c r="T19" s="50">
        <v>66</v>
      </c>
      <c r="U19" s="50">
        <v>67</v>
      </c>
      <c r="V19" s="50">
        <v>68</v>
      </c>
      <c r="W19" s="50">
        <v>69</v>
      </c>
      <c r="X19" s="50">
        <v>70</v>
      </c>
      <c r="Y19" s="50">
        <v>71</v>
      </c>
      <c r="Z19" s="50">
        <v>72</v>
      </c>
      <c r="AA19" s="50">
        <v>73</v>
      </c>
      <c r="AB19" s="50">
        <v>74</v>
      </c>
      <c r="AC19" s="50">
        <v>75</v>
      </c>
      <c r="AD19" s="50">
        <v>76</v>
      </c>
      <c r="AE19" s="50">
        <v>77</v>
      </c>
      <c r="AF19" t="s">
        <v>1436</v>
      </c>
      <c r="AG19" s="40" t="s">
        <v>112</v>
      </c>
      <c r="AH19" s="47">
        <v>18</v>
      </c>
      <c r="AI19" s="48">
        <v>30</v>
      </c>
      <c r="AJ19" s="47">
        <v>19</v>
      </c>
      <c r="AK19" s="48">
        <v>31</v>
      </c>
      <c r="AL19" s="47">
        <v>20</v>
      </c>
      <c r="AM19" s="48">
        <v>32</v>
      </c>
      <c r="AN19" s="47">
        <v>21</v>
      </c>
      <c r="AO19" s="48">
        <v>33</v>
      </c>
      <c r="AP19" s="47">
        <v>22</v>
      </c>
      <c r="AQ19" s="48">
        <v>34</v>
      </c>
      <c r="AR19" s="47">
        <v>23</v>
      </c>
      <c r="AS19" s="48">
        <v>35</v>
      </c>
      <c r="AT19" s="47">
        <v>24</v>
      </c>
      <c r="AU19" s="48">
        <v>36</v>
      </c>
      <c r="AV19" s="47">
        <v>25</v>
      </c>
      <c r="AW19" s="48">
        <v>37</v>
      </c>
      <c r="AX19" s="47">
        <v>26</v>
      </c>
      <c r="AY19" s="48">
        <v>38</v>
      </c>
      <c r="AZ19" s="47">
        <v>27</v>
      </c>
      <c r="BA19" s="48">
        <v>39</v>
      </c>
      <c r="BB19" s="47">
        <v>28</v>
      </c>
      <c r="BC19" s="48">
        <v>40</v>
      </c>
      <c r="BD19" s="47">
        <v>29</v>
      </c>
      <c r="BE19" s="48">
        <v>41</v>
      </c>
    </row>
    <row r="20" spans="1:57" x14ac:dyDescent="0.2">
      <c r="A20">
        <v>19</v>
      </c>
      <c r="B20" s="20" t="s">
        <v>1276</v>
      </c>
      <c r="C20" s="67">
        <v>1</v>
      </c>
      <c r="D20" s="78">
        <v>16.733600903614459</v>
      </c>
      <c r="E20" s="78">
        <v>483.26639909638556</v>
      </c>
      <c r="G20">
        <v>22.296634473203699</v>
      </c>
      <c r="H20">
        <v>0.107702398227967</v>
      </c>
      <c r="I20">
        <v>3</v>
      </c>
      <c r="J20">
        <v>0.48304329676931701</v>
      </c>
      <c r="K20">
        <v>0.99744575776631605</v>
      </c>
      <c r="L20">
        <v>0.97280425295455197</v>
      </c>
      <c r="M20" t="s">
        <v>5</v>
      </c>
      <c r="S20" s="38" t="s">
        <v>1437</v>
      </c>
      <c r="T20" s="51">
        <v>78</v>
      </c>
      <c r="U20" s="51">
        <v>79</v>
      </c>
      <c r="V20" s="51">
        <v>80</v>
      </c>
      <c r="W20" s="51">
        <v>81</v>
      </c>
      <c r="X20" s="51">
        <v>82</v>
      </c>
      <c r="Y20" s="51">
        <v>83</v>
      </c>
      <c r="Z20" s="51">
        <v>84</v>
      </c>
      <c r="AA20" s="51">
        <v>85</v>
      </c>
      <c r="AB20" s="51">
        <v>86</v>
      </c>
      <c r="AC20" s="51">
        <v>87</v>
      </c>
      <c r="AD20" s="51">
        <v>88</v>
      </c>
      <c r="AE20" s="51">
        <v>89</v>
      </c>
      <c r="AG20" s="40" t="s">
        <v>1435</v>
      </c>
      <c r="AH20" s="52">
        <v>42</v>
      </c>
      <c r="AI20" s="53">
        <v>54</v>
      </c>
      <c r="AJ20" s="52">
        <v>43</v>
      </c>
      <c r="AK20" s="53">
        <v>55</v>
      </c>
      <c r="AL20" s="52">
        <v>44</v>
      </c>
      <c r="AM20" s="53">
        <v>56</v>
      </c>
      <c r="AN20" s="52">
        <v>45</v>
      </c>
      <c r="AO20" s="53">
        <v>57</v>
      </c>
      <c r="AP20" s="52">
        <v>46</v>
      </c>
      <c r="AQ20" s="53">
        <v>58</v>
      </c>
      <c r="AR20" s="52">
        <v>47</v>
      </c>
      <c r="AS20" s="53">
        <v>59</v>
      </c>
      <c r="AT20" s="52">
        <v>48</v>
      </c>
      <c r="AU20" s="53">
        <v>60</v>
      </c>
      <c r="AV20" s="52">
        <v>49</v>
      </c>
      <c r="AW20" s="53">
        <v>61</v>
      </c>
      <c r="AX20" s="52">
        <v>50</v>
      </c>
      <c r="AY20" s="53">
        <v>62</v>
      </c>
      <c r="AZ20" s="52">
        <v>51</v>
      </c>
      <c r="BA20" s="53">
        <v>63</v>
      </c>
      <c r="BB20" s="52">
        <v>52</v>
      </c>
      <c r="BC20" s="53">
        <v>64</v>
      </c>
      <c r="BD20" s="52">
        <v>53</v>
      </c>
      <c r="BE20" s="53">
        <v>65</v>
      </c>
    </row>
    <row r="21" spans="1:57" x14ac:dyDescent="0.2">
      <c r="A21">
        <v>20</v>
      </c>
      <c r="B21" s="20" t="s">
        <v>1277</v>
      </c>
      <c r="C21" s="67">
        <v>1</v>
      </c>
      <c r="D21" s="78">
        <v>17.262212843086484</v>
      </c>
      <c r="E21" s="78">
        <v>982.73778715691356</v>
      </c>
      <c r="G21">
        <v>22.158899735383599</v>
      </c>
      <c r="H21">
        <v>7.7644658833735405E-2</v>
      </c>
      <c r="I21">
        <v>3</v>
      </c>
      <c r="J21">
        <v>0.35039943210606</v>
      </c>
      <c r="K21">
        <v>0.991284158350906</v>
      </c>
      <c r="L21">
        <v>0.96679487342725201</v>
      </c>
      <c r="M21" t="s">
        <v>5</v>
      </c>
      <c r="AG21" s="40" t="s">
        <v>1437</v>
      </c>
      <c r="AH21" s="52">
        <v>42</v>
      </c>
      <c r="AI21" s="53">
        <v>54</v>
      </c>
      <c r="AJ21" s="52">
        <v>43</v>
      </c>
      <c r="AK21" s="53">
        <v>55</v>
      </c>
      <c r="AL21" s="52">
        <v>44</v>
      </c>
      <c r="AM21" s="53">
        <v>56</v>
      </c>
      <c r="AN21" s="52">
        <v>45</v>
      </c>
      <c r="AO21" s="53">
        <v>57</v>
      </c>
      <c r="AP21" s="52">
        <v>46</v>
      </c>
      <c r="AQ21" s="53">
        <v>58</v>
      </c>
      <c r="AR21" s="52">
        <v>47</v>
      </c>
      <c r="AS21" s="53">
        <v>59</v>
      </c>
      <c r="AT21" s="52">
        <v>48</v>
      </c>
      <c r="AU21" s="53">
        <v>60</v>
      </c>
      <c r="AV21" s="52">
        <v>49</v>
      </c>
      <c r="AW21" s="53">
        <v>61</v>
      </c>
      <c r="AX21" s="52">
        <v>50</v>
      </c>
      <c r="AY21" s="53">
        <v>62</v>
      </c>
      <c r="AZ21" s="52">
        <v>51</v>
      </c>
      <c r="BA21" s="53">
        <v>63</v>
      </c>
      <c r="BB21" s="52">
        <v>52</v>
      </c>
      <c r="BC21" s="53">
        <v>64</v>
      </c>
      <c r="BD21" s="52">
        <v>53</v>
      </c>
      <c r="BE21" s="53">
        <v>65</v>
      </c>
    </row>
    <row r="22" spans="1:57" x14ac:dyDescent="0.2">
      <c r="A22">
        <v>21</v>
      </c>
      <c r="B22" s="20" t="s">
        <v>1278</v>
      </c>
      <c r="C22" s="67">
        <v>1</v>
      </c>
      <c r="D22" s="78">
        <v>13.605442040816326</v>
      </c>
      <c r="E22" s="78">
        <v>86.394557959183672</v>
      </c>
      <c r="G22">
        <v>22.741478696503702</v>
      </c>
      <c r="H22">
        <v>0.23824745252473001</v>
      </c>
      <c r="I22">
        <v>3</v>
      </c>
      <c r="J22">
        <v>1.04763395425715</v>
      </c>
      <c r="K22">
        <v>1.01734598010394</v>
      </c>
      <c r="L22">
        <v>0.99221284813283295</v>
      </c>
      <c r="M22" t="s">
        <v>5</v>
      </c>
      <c r="N22" s="96"/>
      <c r="O22" s="96"/>
      <c r="P22" s="96"/>
      <c r="Q22" s="96"/>
      <c r="S22" s="54" t="s">
        <v>1438</v>
      </c>
      <c r="AG22" s="40" t="s">
        <v>1439</v>
      </c>
      <c r="AH22" s="52">
        <v>42</v>
      </c>
      <c r="AI22" s="53">
        <v>54</v>
      </c>
      <c r="AJ22" s="52">
        <v>43</v>
      </c>
      <c r="AK22" s="53">
        <v>55</v>
      </c>
      <c r="AL22" s="52">
        <v>44</v>
      </c>
      <c r="AM22" s="53">
        <v>56</v>
      </c>
      <c r="AN22" s="52">
        <v>45</v>
      </c>
      <c r="AO22" s="53">
        <v>57</v>
      </c>
      <c r="AP22" s="52">
        <v>46</v>
      </c>
      <c r="AQ22" s="53">
        <v>58</v>
      </c>
      <c r="AR22" s="52">
        <v>47</v>
      </c>
      <c r="AS22" s="53">
        <v>59</v>
      </c>
      <c r="AT22" s="52">
        <v>48</v>
      </c>
      <c r="AU22" s="53">
        <v>60</v>
      </c>
      <c r="AV22" s="52">
        <v>49</v>
      </c>
      <c r="AW22" s="53">
        <v>61</v>
      </c>
      <c r="AX22" s="52">
        <v>50</v>
      </c>
      <c r="AY22" s="53">
        <v>62</v>
      </c>
      <c r="AZ22" s="52">
        <v>51</v>
      </c>
      <c r="BA22" s="53">
        <v>63</v>
      </c>
      <c r="BB22" s="52">
        <v>52</v>
      </c>
      <c r="BC22" s="53">
        <v>64</v>
      </c>
      <c r="BD22" s="52">
        <v>53</v>
      </c>
      <c r="BE22" s="53">
        <v>65</v>
      </c>
    </row>
    <row r="23" spans="1:57" x14ac:dyDescent="0.2">
      <c r="A23">
        <v>22</v>
      </c>
      <c r="B23" s="20" t="s">
        <v>1279</v>
      </c>
      <c r="C23" s="67">
        <v>1</v>
      </c>
      <c r="D23" s="78">
        <v>10.582010476190476</v>
      </c>
      <c r="E23" s="78">
        <v>189.41798952380952</v>
      </c>
      <c r="G23">
        <v>22.4128917330817</v>
      </c>
      <c r="H23">
        <v>9.4786219942663494E-2</v>
      </c>
      <c r="I23">
        <v>3</v>
      </c>
      <c r="J23">
        <v>0.42290937319238397</v>
      </c>
      <c r="K23">
        <v>1.002646556605</v>
      </c>
      <c r="L23">
        <v>0.97787656810516699</v>
      </c>
      <c r="M23" t="s">
        <v>5</v>
      </c>
      <c r="N23" s="96"/>
      <c r="O23" s="96"/>
      <c r="P23" s="96"/>
      <c r="Q23" s="96"/>
      <c r="S23" s="36"/>
      <c r="T23" s="37">
        <v>1</v>
      </c>
      <c r="U23" s="37">
        <v>2</v>
      </c>
      <c r="V23" s="37">
        <v>3</v>
      </c>
      <c r="W23" s="37">
        <v>4</v>
      </c>
      <c r="X23" s="37">
        <v>5</v>
      </c>
      <c r="Y23" s="37">
        <v>6</v>
      </c>
      <c r="Z23" s="37">
        <v>7</v>
      </c>
      <c r="AA23" s="37">
        <v>8</v>
      </c>
      <c r="AB23" s="37">
        <v>9</v>
      </c>
      <c r="AC23" s="37">
        <v>10</v>
      </c>
      <c r="AD23" s="37">
        <v>11</v>
      </c>
      <c r="AE23" s="37">
        <v>12</v>
      </c>
      <c r="AG23" s="40" t="s">
        <v>1440</v>
      </c>
      <c r="AH23" s="55">
        <v>66</v>
      </c>
      <c r="AI23" s="56">
        <v>78</v>
      </c>
      <c r="AJ23" s="55">
        <v>67</v>
      </c>
      <c r="AK23" s="56">
        <v>79</v>
      </c>
      <c r="AL23" s="55">
        <v>68</v>
      </c>
      <c r="AM23" s="56">
        <v>80</v>
      </c>
      <c r="AN23" s="55">
        <v>69</v>
      </c>
      <c r="AO23" s="56">
        <v>81</v>
      </c>
      <c r="AP23" s="55">
        <v>70</v>
      </c>
      <c r="AQ23" s="56">
        <v>82</v>
      </c>
      <c r="AR23" s="55">
        <v>71</v>
      </c>
      <c r="AS23" s="56">
        <v>83</v>
      </c>
      <c r="AT23" s="55">
        <v>72</v>
      </c>
      <c r="AU23" s="56">
        <v>84</v>
      </c>
      <c r="AV23" s="55">
        <v>73</v>
      </c>
      <c r="AW23" s="56">
        <v>85</v>
      </c>
      <c r="AX23" s="55">
        <v>74</v>
      </c>
      <c r="AY23" s="56">
        <v>86</v>
      </c>
      <c r="AZ23" s="55">
        <v>75</v>
      </c>
      <c r="BA23" s="56">
        <v>87</v>
      </c>
      <c r="BB23" s="55">
        <v>76</v>
      </c>
      <c r="BC23" s="56">
        <v>88</v>
      </c>
      <c r="BD23" s="55">
        <v>77</v>
      </c>
      <c r="BE23" s="56">
        <v>89</v>
      </c>
    </row>
    <row r="24" spans="1:57" x14ac:dyDescent="0.2">
      <c r="A24">
        <v>23</v>
      </c>
      <c r="B24" s="20" t="s">
        <v>1280</v>
      </c>
      <c r="C24" s="67">
        <v>1</v>
      </c>
      <c r="D24" s="78">
        <v>8.9726333781965</v>
      </c>
      <c r="E24" s="78">
        <v>191.02736662180351</v>
      </c>
      <c r="G24">
        <v>22.851408351100901</v>
      </c>
      <c r="H24">
        <v>0.124864900534934</v>
      </c>
      <c r="I24">
        <v>3</v>
      </c>
      <c r="J24">
        <v>0.54642102848299101</v>
      </c>
      <c r="K24">
        <v>1.02226371187025</v>
      </c>
      <c r="L24">
        <v>0.99700908927166998</v>
      </c>
      <c r="M24" t="s">
        <v>5</v>
      </c>
      <c r="N24" s="96"/>
      <c r="O24" s="96"/>
      <c r="P24" s="96"/>
      <c r="Q24" s="96"/>
      <c r="S24" s="38" t="s">
        <v>107</v>
      </c>
      <c r="T24" s="57">
        <v>90</v>
      </c>
      <c r="U24" s="57">
        <v>91</v>
      </c>
      <c r="V24" s="57">
        <v>92</v>
      </c>
      <c r="W24" s="57">
        <v>93</v>
      </c>
      <c r="X24" s="57">
        <v>94</v>
      </c>
      <c r="Y24" s="57">
        <v>95</v>
      </c>
      <c r="Z24" s="57">
        <v>96</v>
      </c>
      <c r="AA24" s="57">
        <v>97</v>
      </c>
      <c r="AB24" s="57">
        <v>98</v>
      </c>
      <c r="AC24" s="57">
        <v>99</v>
      </c>
      <c r="AD24" s="57">
        <v>100</v>
      </c>
      <c r="AE24" s="57">
        <v>101</v>
      </c>
      <c r="AG24" s="40" t="s">
        <v>1441</v>
      </c>
      <c r="AH24" s="55">
        <v>66</v>
      </c>
      <c r="AI24" s="56">
        <v>78</v>
      </c>
      <c r="AJ24" s="55">
        <v>67</v>
      </c>
      <c r="AK24" s="56">
        <v>79</v>
      </c>
      <c r="AL24" s="55">
        <v>68</v>
      </c>
      <c r="AM24" s="56">
        <v>80</v>
      </c>
      <c r="AN24" s="55">
        <v>69</v>
      </c>
      <c r="AO24" s="56">
        <v>81</v>
      </c>
      <c r="AP24" s="55">
        <v>70</v>
      </c>
      <c r="AQ24" s="56">
        <v>82</v>
      </c>
      <c r="AR24" s="55">
        <v>71</v>
      </c>
      <c r="AS24" s="56">
        <v>83</v>
      </c>
      <c r="AT24" s="55">
        <v>72</v>
      </c>
      <c r="AU24" s="56">
        <v>84</v>
      </c>
      <c r="AV24" s="55">
        <v>73</v>
      </c>
      <c r="AW24" s="56">
        <v>85</v>
      </c>
      <c r="AX24" s="55">
        <v>74</v>
      </c>
      <c r="AY24" s="56">
        <v>86</v>
      </c>
      <c r="AZ24" s="55">
        <v>75</v>
      </c>
      <c r="BA24" s="56">
        <v>87</v>
      </c>
      <c r="BB24" s="55">
        <v>76</v>
      </c>
      <c r="BC24" s="56">
        <v>88</v>
      </c>
      <c r="BD24" s="55">
        <v>77</v>
      </c>
      <c r="BE24" s="56">
        <v>89</v>
      </c>
    </row>
    <row r="25" spans="1:57" x14ac:dyDescent="0.2">
      <c r="A25">
        <v>24</v>
      </c>
      <c r="B25" s="20" t="s">
        <v>1281</v>
      </c>
      <c r="C25" s="67">
        <v>1</v>
      </c>
      <c r="D25" s="78">
        <v>9.3632957865168525</v>
      </c>
      <c r="E25" s="78">
        <v>190.63670421348314</v>
      </c>
      <c r="G25">
        <v>22.5833244638461</v>
      </c>
      <c r="H25">
        <v>7.6358247693654305E-2</v>
      </c>
      <c r="I25">
        <v>3</v>
      </c>
      <c r="J25">
        <v>0.33811783475855001</v>
      </c>
      <c r="K25">
        <v>1.01027090926189</v>
      </c>
      <c r="L25">
        <v>0.98531256413091395</v>
      </c>
      <c r="M25" t="s">
        <v>5</v>
      </c>
      <c r="N25" s="96"/>
      <c r="O25" s="96"/>
      <c r="P25" s="96"/>
      <c r="Q25" s="96"/>
      <c r="S25" s="38" t="s">
        <v>108</v>
      </c>
      <c r="T25" s="58">
        <v>102</v>
      </c>
      <c r="U25" s="58">
        <v>103</v>
      </c>
      <c r="V25" s="58">
        <v>104</v>
      </c>
      <c r="W25" s="58">
        <v>105</v>
      </c>
      <c r="X25" s="58">
        <v>106</v>
      </c>
      <c r="Y25" s="58">
        <v>107</v>
      </c>
      <c r="Z25" s="58">
        <v>108</v>
      </c>
      <c r="AA25" s="58">
        <v>109</v>
      </c>
      <c r="AB25" s="58">
        <v>110</v>
      </c>
      <c r="AC25" s="58">
        <v>111</v>
      </c>
      <c r="AD25" s="58">
        <v>112</v>
      </c>
      <c r="AE25" s="58">
        <v>113</v>
      </c>
      <c r="AF25" t="s">
        <v>1436</v>
      </c>
      <c r="AG25" s="40" t="s">
        <v>1442</v>
      </c>
      <c r="AH25" s="55">
        <v>66</v>
      </c>
      <c r="AI25" s="56">
        <v>78</v>
      </c>
      <c r="AJ25" s="55">
        <v>67</v>
      </c>
      <c r="AK25" s="56">
        <v>79</v>
      </c>
      <c r="AL25" s="55">
        <v>68</v>
      </c>
      <c r="AM25" s="56">
        <v>80</v>
      </c>
      <c r="AN25" s="55">
        <v>69</v>
      </c>
      <c r="AO25" s="56">
        <v>81</v>
      </c>
      <c r="AP25" s="55">
        <v>70</v>
      </c>
      <c r="AQ25" s="56">
        <v>82</v>
      </c>
      <c r="AR25" s="55">
        <v>71</v>
      </c>
      <c r="AS25" s="56">
        <v>83</v>
      </c>
      <c r="AT25" s="55">
        <v>72</v>
      </c>
      <c r="AU25" s="56">
        <v>84</v>
      </c>
      <c r="AV25" s="55">
        <v>73</v>
      </c>
      <c r="AW25" s="56">
        <v>85</v>
      </c>
      <c r="AX25" s="55">
        <v>74</v>
      </c>
      <c r="AY25" s="56">
        <v>86</v>
      </c>
      <c r="AZ25" s="55">
        <v>75</v>
      </c>
      <c r="BA25" s="56">
        <v>87</v>
      </c>
      <c r="BB25" s="55">
        <v>76</v>
      </c>
      <c r="BC25" s="56">
        <v>88</v>
      </c>
      <c r="BD25" s="55">
        <v>77</v>
      </c>
      <c r="BE25" s="56">
        <v>89</v>
      </c>
    </row>
    <row r="26" spans="1:57" x14ac:dyDescent="0.2">
      <c r="A26">
        <v>25</v>
      </c>
      <c r="B26" s="20" t="s">
        <v>1282</v>
      </c>
      <c r="C26" s="67">
        <v>1</v>
      </c>
      <c r="D26" s="78">
        <v>12.391573605947956</v>
      </c>
      <c r="E26" s="78">
        <v>187.60842639405203</v>
      </c>
      <c r="G26">
        <v>23.224198869256</v>
      </c>
      <c r="H26">
        <v>4.0488682293698397E-2</v>
      </c>
      <c r="I26">
        <v>3</v>
      </c>
      <c r="J26">
        <v>0.17433833787608899</v>
      </c>
      <c r="K26">
        <v>1.03894059291775</v>
      </c>
      <c r="L26">
        <v>1.0132739745375701</v>
      </c>
      <c r="M26" t="s">
        <v>5</v>
      </c>
      <c r="S26" s="38" t="s">
        <v>109</v>
      </c>
      <c r="T26" s="59">
        <v>114</v>
      </c>
      <c r="U26" s="59">
        <v>114</v>
      </c>
      <c r="V26" s="59">
        <v>114</v>
      </c>
      <c r="W26" s="59">
        <v>115</v>
      </c>
      <c r="X26" s="59">
        <v>115</v>
      </c>
      <c r="Y26" s="59">
        <v>115</v>
      </c>
      <c r="Z26" s="59">
        <v>116</v>
      </c>
      <c r="AA26" s="59">
        <v>116</v>
      </c>
      <c r="AB26" s="59">
        <v>116</v>
      </c>
      <c r="AC26" s="59">
        <v>117</v>
      </c>
      <c r="AD26" s="59">
        <v>117</v>
      </c>
      <c r="AE26" s="59">
        <v>117</v>
      </c>
      <c r="AG26" s="40" t="s">
        <v>1443</v>
      </c>
      <c r="AH26" s="60">
        <v>90</v>
      </c>
      <c r="AI26" s="61">
        <v>102</v>
      </c>
      <c r="AJ26" s="60">
        <v>91</v>
      </c>
      <c r="AK26" s="61">
        <v>103</v>
      </c>
      <c r="AL26" s="60">
        <v>92</v>
      </c>
      <c r="AM26" s="61">
        <v>104</v>
      </c>
      <c r="AN26" s="60">
        <v>93</v>
      </c>
      <c r="AO26" s="61">
        <v>105</v>
      </c>
      <c r="AP26" s="60">
        <v>94</v>
      </c>
      <c r="AQ26" s="61">
        <v>106</v>
      </c>
      <c r="AR26" s="60">
        <v>95</v>
      </c>
      <c r="AS26" s="61">
        <v>107</v>
      </c>
      <c r="AT26" s="60">
        <v>96</v>
      </c>
      <c r="AU26" s="61">
        <v>108</v>
      </c>
      <c r="AV26" s="60">
        <v>97</v>
      </c>
      <c r="AW26" s="61">
        <v>109</v>
      </c>
      <c r="AX26" s="60">
        <v>98</v>
      </c>
      <c r="AY26" s="61">
        <v>110</v>
      </c>
      <c r="AZ26" s="60">
        <v>99</v>
      </c>
      <c r="BA26" s="61">
        <v>111</v>
      </c>
      <c r="BB26" s="60">
        <v>100</v>
      </c>
      <c r="BC26" s="61">
        <v>112</v>
      </c>
      <c r="BD26" s="60">
        <v>101</v>
      </c>
      <c r="BE26" s="61">
        <v>113</v>
      </c>
    </row>
    <row r="27" spans="1:57" x14ac:dyDescent="0.2">
      <c r="A27">
        <v>26</v>
      </c>
      <c r="B27" s="20" t="s">
        <v>1283</v>
      </c>
      <c r="C27" s="67">
        <v>1</v>
      </c>
      <c r="D27" s="78">
        <v>14.947682959641254</v>
      </c>
      <c r="E27" s="78">
        <v>185.05231704035876</v>
      </c>
      <c r="G27">
        <v>22.336401073989801</v>
      </c>
      <c r="H27">
        <v>7.6685034554251297E-2</v>
      </c>
      <c r="I27">
        <v>3</v>
      </c>
      <c r="J27">
        <v>0.34331866758763202</v>
      </c>
      <c r="K27">
        <v>0.99922472702297904</v>
      </c>
      <c r="L27">
        <v>0.974539273476001</v>
      </c>
      <c r="M27" t="s">
        <v>5</v>
      </c>
      <c r="S27" s="38" t="s">
        <v>110</v>
      </c>
      <c r="T27" s="62">
        <v>118</v>
      </c>
      <c r="U27" s="62">
        <v>118</v>
      </c>
      <c r="V27" s="62">
        <v>118</v>
      </c>
      <c r="W27" s="62">
        <v>119</v>
      </c>
      <c r="X27" s="62">
        <v>119</v>
      </c>
      <c r="Y27" s="62">
        <v>119</v>
      </c>
      <c r="Z27" s="62">
        <v>120</v>
      </c>
      <c r="AA27" s="62">
        <v>120</v>
      </c>
      <c r="AB27" s="62">
        <v>120</v>
      </c>
      <c r="AC27" s="62">
        <v>121</v>
      </c>
      <c r="AD27" s="62">
        <v>121</v>
      </c>
      <c r="AE27" s="62">
        <v>121</v>
      </c>
      <c r="AG27" s="40" t="s">
        <v>1444</v>
      </c>
      <c r="AH27" s="60">
        <v>90</v>
      </c>
      <c r="AI27" s="61">
        <v>102</v>
      </c>
      <c r="AJ27" s="60">
        <v>91</v>
      </c>
      <c r="AK27" s="61">
        <v>103</v>
      </c>
      <c r="AL27" s="60">
        <v>92</v>
      </c>
      <c r="AM27" s="61">
        <v>104</v>
      </c>
      <c r="AN27" s="60">
        <v>93</v>
      </c>
      <c r="AO27" s="61">
        <v>105</v>
      </c>
      <c r="AP27" s="60">
        <v>94</v>
      </c>
      <c r="AQ27" s="61">
        <v>106</v>
      </c>
      <c r="AR27" s="60">
        <v>95</v>
      </c>
      <c r="AS27" s="61">
        <v>107</v>
      </c>
      <c r="AT27" s="60">
        <v>96</v>
      </c>
      <c r="AU27" s="61">
        <v>108</v>
      </c>
      <c r="AV27" s="60">
        <v>97</v>
      </c>
      <c r="AW27" s="61">
        <v>199</v>
      </c>
      <c r="AX27" s="60">
        <v>98</v>
      </c>
      <c r="AY27" s="61">
        <v>110</v>
      </c>
      <c r="AZ27" s="60">
        <v>99</v>
      </c>
      <c r="BA27" s="61">
        <v>111</v>
      </c>
      <c r="BB27" s="60">
        <v>100</v>
      </c>
      <c r="BC27" s="61">
        <v>112</v>
      </c>
      <c r="BD27" s="60">
        <v>101</v>
      </c>
      <c r="BE27" s="61">
        <v>113</v>
      </c>
    </row>
    <row r="28" spans="1:57" x14ac:dyDescent="0.2">
      <c r="A28">
        <v>27</v>
      </c>
      <c r="B28" s="20" t="s">
        <v>1284</v>
      </c>
      <c r="C28" s="67">
        <v>1</v>
      </c>
      <c r="D28" s="78">
        <v>18.896447278911566</v>
      </c>
      <c r="E28" s="78">
        <v>481.10355272108842</v>
      </c>
      <c r="G28">
        <v>24.450444257838502</v>
      </c>
      <c r="H28">
        <v>9.9109898288630802E-2</v>
      </c>
      <c r="I28">
        <v>3</v>
      </c>
      <c r="J28">
        <v>0.405350091979852</v>
      </c>
      <c r="K28">
        <v>1.09379700016128</v>
      </c>
      <c r="L28">
        <v>1.06677517583378</v>
      </c>
      <c r="M28" t="s">
        <v>5</v>
      </c>
      <c r="R28" t="s">
        <v>1448</v>
      </c>
      <c r="S28" s="38" t="s">
        <v>111</v>
      </c>
      <c r="T28" s="5" t="s">
        <v>1445</v>
      </c>
      <c r="U28" s="5" t="s">
        <v>1445</v>
      </c>
      <c r="V28" s="5" t="s">
        <v>1445</v>
      </c>
      <c r="W28" s="5" t="s">
        <v>1445</v>
      </c>
      <c r="X28" s="5" t="s">
        <v>1445</v>
      </c>
      <c r="Y28" s="5" t="s">
        <v>1445</v>
      </c>
      <c r="Z28" s="5" t="s">
        <v>1445</v>
      </c>
      <c r="AA28" s="5" t="s">
        <v>1445</v>
      </c>
      <c r="AB28" s="5" t="s">
        <v>1445</v>
      </c>
      <c r="AC28" s="5" t="s">
        <v>1445</v>
      </c>
      <c r="AD28" s="5" t="s">
        <v>1445</v>
      </c>
      <c r="AE28" s="5" t="s">
        <v>1445</v>
      </c>
      <c r="AG28" s="40" t="s">
        <v>1446</v>
      </c>
      <c r="AH28" s="60">
        <v>90</v>
      </c>
      <c r="AI28" s="61">
        <v>102</v>
      </c>
      <c r="AJ28" s="60">
        <v>91</v>
      </c>
      <c r="AK28" s="61">
        <v>103</v>
      </c>
      <c r="AL28" s="60">
        <v>92</v>
      </c>
      <c r="AM28" s="61">
        <v>104</v>
      </c>
      <c r="AN28" s="60">
        <v>93</v>
      </c>
      <c r="AO28" s="61">
        <v>105</v>
      </c>
      <c r="AP28" s="60">
        <v>94</v>
      </c>
      <c r="AQ28" s="61">
        <v>106</v>
      </c>
      <c r="AR28" s="60">
        <v>95</v>
      </c>
      <c r="AS28" s="61">
        <v>107</v>
      </c>
      <c r="AT28" s="60">
        <v>96</v>
      </c>
      <c r="AU28" s="61">
        <v>108</v>
      </c>
      <c r="AV28" s="60">
        <v>97</v>
      </c>
      <c r="AW28" s="61">
        <v>109</v>
      </c>
      <c r="AX28" s="60">
        <v>98</v>
      </c>
      <c r="AY28" s="61">
        <v>110</v>
      </c>
      <c r="AZ28" s="60">
        <v>99</v>
      </c>
      <c r="BA28" s="61">
        <v>111</v>
      </c>
      <c r="BB28" s="60">
        <v>100</v>
      </c>
      <c r="BC28" s="61">
        <v>112</v>
      </c>
      <c r="BD28" s="60">
        <v>101</v>
      </c>
      <c r="BE28" s="61">
        <v>113</v>
      </c>
    </row>
    <row r="29" spans="1:57" x14ac:dyDescent="0.2">
      <c r="A29">
        <v>28</v>
      </c>
      <c r="B29" s="20" t="s">
        <v>1285</v>
      </c>
      <c r="C29" s="67">
        <v>1</v>
      </c>
      <c r="D29" s="78">
        <v>11.166945728643215</v>
      </c>
      <c r="E29" s="78">
        <v>188.83305427135679</v>
      </c>
      <c r="G29">
        <v>22.315262887063</v>
      </c>
      <c r="H29">
        <v>4.2127876890896499E-3</v>
      </c>
      <c r="I29">
        <v>3</v>
      </c>
      <c r="J29">
        <v>1.8878503517572202E-2</v>
      </c>
      <c r="K29">
        <v>0.99827910471830394</v>
      </c>
      <c r="L29">
        <v>0.97361701239812903</v>
      </c>
      <c r="M29" t="s">
        <v>5</v>
      </c>
      <c r="R29" t="s">
        <v>1449</v>
      </c>
      <c r="S29" s="38" t="s">
        <v>112</v>
      </c>
      <c r="T29" s="5" t="s">
        <v>1445</v>
      </c>
      <c r="U29" s="5" t="s">
        <v>1445</v>
      </c>
      <c r="V29" s="5" t="s">
        <v>1445</v>
      </c>
      <c r="W29" s="5" t="s">
        <v>1445</v>
      </c>
      <c r="X29" s="5" t="s">
        <v>1445</v>
      </c>
      <c r="Y29" s="5" t="s">
        <v>1445</v>
      </c>
      <c r="Z29" s="5" t="s">
        <v>1445</v>
      </c>
      <c r="AA29" s="5" t="s">
        <v>1445</v>
      </c>
      <c r="AB29" s="5" t="s">
        <v>1445</v>
      </c>
      <c r="AC29" s="5" t="s">
        <v>1445</v>
      </c>
      <c r="AD29" s="5" t="s">
        <v>1445</v>
      </c>
      <c r="AE29" s="5" t="s">
        <v>1445</v>
      </c>
      <c r="AG29" s="40" t="s">
        <v>1447</v>
      </c>
      <c r="AH29" s="63">
        <v>114</v>
      </c>
      <c r="AI29" s="64">
        <v>118</v>
      </c>
      <c r="AJ29" s="63">
        <v>114</v>
      </c>
      <c r="AK29" s="64">
        <v>118</v>
      </c>
      <c r="AL29" s="63">
        <v>114</v>
      </c>
      <c r="AM29" s="64">
        <v>118</v>
      </c>
      <c r="AN29" s="63">
        <v>115</v>
      </c>
      <c r="AO29" s="64">
        <v>119</v>
      </c>
      <c r="AP29" s="63">
        <v>115</v>
      </c>
      <c r="AQ29" s="64">
        <v>119</v>
      </c>
      <c r="AR29" s="63">
        <v>115</v>
      </c>
      <c r="AS29" s="64">
        <v>119</v>
      </c>
      <c r="AT29" s="63">
        <v>116</v>
      </c>
      <c r="AU29" s="64">
        <v>120</v>
      </c>
      <c r="AV29" s="63">
        <v>116</v>
      </c>
      <c r="AW29" s="64">
        <v>120</v>
      </c>
      <c r="AX29" s="63">
        <v>116</v>
      </c>
      <c r="AY29" s="64">
        <v>120</v>
      </c>
      <c r="AZ29" s="63">
        <v>117</v>
      </c>
      <c r="BA29" s="64">
        <v>121</v>
      </c>
      <c r="BB29" s="63">
        <v>117</v>
      </c>
      <c r="BC29" s="64">
        <v>121</v>
      </c>
      <c r="BD29" s="63">
        <v>117</v>
      </c>
      <c r="BE29" s="64">
        <v>121</v>
      </c>
    </row>
    <row r="30" spans="1:57" x14ac:dyDescent="0.2">
      <c r="A30">
        <v>29</v>
      </c>
      <c r="B30" s="20" t="s">
        <v>1286</v>
      </c>
      <c r="C30" s="67">
        <v>1</v>
      </c>
      <c r="D30" s="78">
        <v>16.835016666666665</v>
      </c>
      <c r="E30" s="78">
        <v>83.164983333333339</v>
      </c>
      <c r="G30">
        <v>23.161829180483998</v>
      </c>
      <c r="H30">
        <v>0.19011119707572799</v>
      </c>
      <c r="I30">
        <v>3</v>
      </c>
      <c r="J30">
        <v>0.82079526446000495</v>
      </c>
      <c r="K30">
        <v>1.0361504686255101</v>
      </c>
      <c r="L30">
        <v>1.0105527791676701</v>
      </c>
      <c r="M30" t="s">
        <v>5</v>
      </c>
      <c r="R30" t="s">
        <v>1450</v>
      </c>
      <c r="S30" s="38" t="s">
        <v>1435</v>
      </c>
      <c r="T30" s="5" t="s">
        <v>1445</v>
      </c>
      <c r="U30" s="5" t="s">
        <v>1445</v>
      </c>
      <c r="V30" s="5" t="s">
        <v>1445</v>
      </c>
      <c r="W30" s="5" t="s">
        <v>1445</v>
      </c>
      <c r="X30" s="5" t="s">
        <v>1445</v>
      </c>
      <c r="Y30" s="5" t="s">
        <v>1445</v>
      </c>
      <c r="Z30" s="5" t="s">
        <v>1445</v>
      </c>
      <c r="AA30" s="5" t="s">
        <v>1445</v>
      </c>
      <c r="AB30" s="5" t="s">
        <v>1445</v>
      </c>
      <c r="AC30" s="5" t="s">
        <v>1445</v>
      </c>
      <c r="AD30" s="5" t="s">
        <v>1445</v>
      </c>
      <c r="AE30" s="5" t="s">
        <v>1445</v>
      </c>
    </row>
    <row r="31" spans="1:57" x14ac:dyDescent="0.2">
      <c r="A31">
        <v>30</v>
      </c>
      <c r="B31" s="20" t="s">
        <v>1287</v>
      </c>
      <c r="C31" s="67">
        <v>1</v>
      </c>
      <c r="D31" s="78">
        <v>13.774104545454545</v>
      </c>
      <c r="E31" s="78">
        <v>186.22589545454545</v>
      </c>
      <c r="G31">
        <v>22.682994237351998</v>
      </c>
      <c r="H31">
        <v>0.153540709874009</v>
      </c>
      <c r="I31">
        <v>3</v>
      </c>
      <c r="J31">
        <v>0.67689789217145602</v>
      </c>
      <c r="K31">
        <v>1.0147296625719699</v>
      </c>
      <c r="L31">
        <v>0.98966116569560703</v>
      </c>
      <c r="M31" t="s">
        <v>5</v>
      </c>
      <c r="R31" t="s">
        <v>1451</v>
      </c>
      <c r="S31" s="38" t="s">
        <v>1437</v>
      </c>
      <c r="T31" s="5" t="s">
        <v>1445</v>
      </c>
      <c r="U31" s="5" t="s">
        <v>1445</v>
      </c>
      <c r="V31" s="5" t="s">
        <v>1445</v>
      </c>
      <c r="W31" s="5" t="s">
        <v>1445</v>
      </c>
      <c r="X31" s="5" t="s">
        <v>1445</v>
      </c>
      <c r="Y31" s="5" t="s">
        <v>1445</v>
      </c>
      <c r="Z31" s="5" t="s">
        <v>1445</v>
      </c>
      <c r="AA31" s="5" t="s">
        <v>1445</v>
      </c>
      <c r="AB31" s="5" t="s">
        <v>1445</v>
      </c>
      <c r="AC31" s="5" t="s">
        <v>1445</v>
      </c>
      <c r="AD31" s="5" t="s">
        <v>1445</v>
      </c>
      <c r="AE31" s="5" t="s">
        <v>1445</v>
      </c>
    </row>
    <row r="32" spans="1:57" x14ac:dyDescent="0.2">
      <c r="A32">
        <v>31</v>
      </c>
      <c r="B32" s="20" t="s">
        <v>1288</v>
      </c>
      <c r="C32" s="67">
        <v>1</v>
      </c>
      <c r="D32" s="78">
        <v>20.325203048780487</v>
      </c>
      <c r="E32" s="78">
        <v>179.67479695121952</v>
      </c>
      <c r="G32">
        <v>23.152341769587501</v>
      </c>
      <c r="H32">
        <v>0.15165039163673499</v>
      </c>
      <c r="I32">
        <v>3</v>
      </c>
      <c r="J32">
        <v>0.65501102716071702</v>
      </c>
      <c r="K32">
        <v>1.0357260468249001</v>
      </c>
      <c r="L32">
        <v>1.01013884254057</v>
      </c>
      <c r="M32" t="s">
        <v>5</v>
      </c>
    </row>
    <row r="33" spans="1:13" x14ac:dyDescent="0.2">
      <c r="A33">
        <v>32</v>
      </c>
      <c r="B33" s="20" t="s">
        <v>1289</v>
      </c>
      <c r="C33" s="67">
        <v>1</v>
      </c>
      <c r="D33" s="78">
        <v>20.898641379310344</v>
      </c>
      <c r="E33" s="78">
        <v>179.10135862068967</v>
      </c>
      <c r="G33">
        <v>22.646242181172301</v>
      </c>
      <c r="H33">
        <v>9.2645845936183496E-2</v>
      </c>
      <c r="I33">
        <v>3</v>
      </c>
      <c r="J33">
        <v>0.40910030545026899</v>
      </c>
      <c r="K33">
        <v>1.01308554975442</v>
      </c>
      <c r="L33">
        <v>0.98805767003802603</v>
      </c>
      <c r="M33" t="s">
        <v>5</v>
      </c>
    </row>
    <row r="34" spans="1:13" x14ac:dyDescent="0.2">
      <c r="A34">
        <v>33</v>
      </c>
      <c r="B34" s="20" t="s">
        <v>1290</v>
      </c>
      <c r="C34" s="67">
        <v>1</v>
      </c>
      <c r="D34" s="78">
        <v>13.88888875</v>
      </c>
      <c r="E34" s="78">
        <v>86.111111249999993</v>
      </c>
      <c r="G34">
        <v>22.419108743639899</v>
      </c>
      <c r="H34">
        <v>8.7014294577549306E-2</v>
      </c>
      <c r="I34">
        <v>3</v>
      </c>
      <c r="J34">
        <v>0.38812557435957101</v>
      </c>
      <c r="K34">
        <v>1.0029246761936199</v>
      </c>
      <c r="L34">
        <v>0.97814781685883001</v>
      </c>
      <c r="M34" t="s">
        <v>5</v>
      </c>
    </row>
    <row r="35" spans="1:13" x14ac:dyDescent="0.2">
      <c r="A35">
        <v>34</v>
      </c>
      <c r="B35" s="20" t="s">
        <v>1291</v>
      </c>
      <c r="C35" s="67">
        <v>1</v>
      </c>
      <c r="D35" s="78">
        <v>17.636684126984129</v>
      </c>
      <c r="E35" s="78">
        <v>182.36331587301586</v>
      </c>
      <c r="G35">
        <v>22.233860991379501</v>
      </c>
      <c r="H35">
        <v>0.21017714626742101</v>
      </c>
      <c r="I35">
        <v>3</v>
      </c>
      <c r="J35">
        <v>0.94530206134198203</v>
      </c>
      <c r="K35">
        <v>0.99463756968658601</v>
      </c>
      <c r="L35">
        <v>0.97006544005591799</v>
      </c>
      <c r="M35" t="s">
        <v>5</v>
      </c>
    </row>
    <row r="36" spans="1:13" x14ac:dyDescent="0.2">
      <c r="A36">
        <v>35</v>
      </c>
      <c r="B36" s="20" t="s">
        <v>1292</v>
      </c>
      <c r="C36" s="67">
        <v>1</v>
      </c>
      <c r="D36" s="78">
        <v>30.86419722222222</v>
      </c>
      <c r="E36" s="78">
        <v>69.135802777777783</v>
      </c>
      <c r="G36">
        <v>22.639972121192201</v>
      </c>
      <c r="H36">
        <v>3.4292899048894397E-2</v>
      </c>
      <c r="I36">
        <v>3</v>
      </c>
      <c r="J36">
        <v>0.15147058867971999</v>
      </c>
      <c r="K36">
        <v>1.01280505698608</v>
      </c>
      <c r="L36">
        <v>0.98778410673311501</v>
      </c>
      <c r="M36" t="s">
        <v>5</v>
      </c>
    </row>
    <row r="37" spans="1:13" x14ac:dyDescent="0.2">
      <c r="A37">
        <v>36</v>
      </c>
      <c r="B37" s="20" t="s">
        <v>1293</v>
      </c>
      <c r="C37" s="67">
        <v>1</v>
      </c>
      <c r="D37" s="78">
        <v>22.753128327645051</v>
      </c>
      <c r="E37" s="78">
        <v>177.24687167235496</v>
      </c>
      <c r="G37">
        <v>22.049972033362</v>
      </c>
      <c r="H37">
        <v>9.3954143525995196E-2</v>
      </c>
      <c r="I37">
        <v>3</v>
      </c>
      <c r="J37">
        <v>0.426096429436921</v>
      </c>
      <c r="K37">
        <v>0.98641124919435696</v>
      </c>
      <c r="L37">
        <v>0.96204234757324703</v>
      </c>
      <c r="M37" t="s">
        <v>5</v>
      </c>
    </row>
    <row r="38" spans="1:13" x14ac:dyDescent="0.2">
      <c r="A38">
        <v>37</v>
      </c>
      <c r="B38" s="20" t="s">
        <v>1294</v>
      </c>
      <c r="C38" s="67">
        <v>1</v>
      </c>
      <c r="D38" s="78">
        <v>23.724792170818503</v>
      </c>
      <c r="E38" s="78">
        <v>176.27520782918151</v>
      </c>
      <c r="G38">
        <v>22.9186673362459</v>
      </c>
      <c r="H38">
        <v>7.0198703487966599E-2</v>
      </c>
      <c r="I38">
        <v>3</v>
      </c>
      <c r="J38">
        <v>0.30629487508179598</v>
      </c>
      <c r="K38">
        <v>1.0252725601107799</v>
      </c>
      <c r="L38">
        <v>0.99994360510082103</v>
      </c>
      <c r="M38" t="s">
        <v>5</v>
      </c>
    </row>
    <row r="39" spans="1:13" x14ac:dyDescent="0.2">
      <c r="A39">
        <v>38</v>
      </c>
      <c r="B39" s="20" t="s">
        <v>1295</v>
      </c>
      <c r="C39" s="67">
        <v>1</v>
      </c>
      <c r="D39" s="78">
        <v>13.495276518218624</v>
      </c>
      <c r="E39" s="78">
        <v>186.50472348178138</v>
      </c>
      <c r="G39">
        <v>23.032202932215899</v>
      </c>
      <c r="H39">
        <v>0.18467252113155799</v>
      </c>
      <c r="I39">
        <v>3</v>
      </c>
      <c r="J39">
        <v>0.80180138076697105</v>
      </c>
      <c r="K39">
        <v>1.03035160460478</v>
      </c>
      <c r="L39">
        <v>1.0048971737999099</v>
      </c>
      <c r="M39" t="s">
        <v>5</v>
      </c>
    </row>
    <row r="40" spans="1:13" x14ac:dyDescent="0.2">
      <c r="A40">
        <v>39</v>
      </c>
      <c r="B40" s="20" t="s">
        <v>1296</v>
      </c>
      <c r="C40" s="67">
        <v>1</v>
      </c>
      <c r="D40" s="78">
        <v>21.097046202531647</v>
      </c>
      <c r="E40" s="78">
        <v>478.90295379746834</v>
      </c>
      <c r="G40">
        <v>22.6168653308758</v>
      </c>
      <c r="H40">
        <v>2.9628254383729999E-2</v>
      </c>
      <c r="I40">
        <v>3</v>
      </c>
      <c r="J40">
        <v>0.13100071097510799</v>
      </c>
      <c r="K40">
        <v>1.01177136869539</v>
      </c>
      <c r="L40">
        <v>0.98677595530474804</v>
      </c>
      <c r="M40" t="s">
        <v>5</v>
      </c>
    </row>
    <row r="41" spans="1:13" x14ac:dyDescent="0.2">
      <c r="A41">
        <v>40</v>
      </c>
      <c r="B41" s="20" t="s">
        <v>1297</v>
      </c>
      <c r="C41" s="67">
        <v>1</v>
      </c>
      <c r="D41" s="78">
        <v>18.601190290178575</v>
      </c>
      <c r="E41" s="78">
        <v>481.39880970982142</v>
      </c>
      <c r="G41">
        <v>23.198244697444199</v>
      </c>
      <c r="H41">
        <v>0.13033022239292599</v>
      </c>
      <c r="I41">
        <v>2</v>
      </c>
      <c r="J41">
        <v>0.561810706338849</v>
      </c>
      <c r="K41">
        <v>1.03777952627332</v>
      </c>
      <c r="L41">
        <v>1.01214159158754</v>
      </c>
      <c r="M41" t="s">
        <v>5</v>
      </c>
    </row>
    <row r="42" spans="1:13" x14ac:dyDescent="0.2">
      <c r="A42">
        <v>41</v>
      </c>
      <c r="B42" s="20" t="s">
        <v>1298</v>
      </c>
      <c r="C42" s="67">
        <v>1</v>
      </c>
      <c r="D42" s="78">
        <v>12.995451461988305</v>
      </c>
      <c r="E42" s="78">
        <v>187.0045485380117</v>
      </c>
      <c r="G42">
        <v>24.4238096191831</v>
      </c>
      <c r="H42">
        <v>0.10185432384078801</v>
      </c>
      <c r="I42">
        <v>3</v>
      </c>
      <c r="J42">
        <v>0.41702881503296901</v>
      </c>
      <c r="K42">
        <v>1.0926054926551401</v>
      </c>
      <c r="L42">
        <v>1.06561310405156</v>
      </c>
      <c r="M42" t="s">
        <v>5</v>
      </c>
    </row>
    <row r="43" spans="1:13" x14ac:dyDescent="0.2">
      <c r="A43">
        <v>42</v>
      </c>
      <c r="B43" s="20" t="s">
        <v>1299</v>
      </c>
      <c r="C43" s="67">
        <v>1</v>
      </c>
      <c r="D43" s="78">
        <v>20.202020000000001</v>
      </c>
      <c r="E43" s="78">
        <v>479.79798</v>
      </c>
      <c r="G43">
        <v>22.819612252296501</v>
      </c>
      <c r="H43">
        <v>0.236274952428462</v>
      </c>
      <c r="I43">
        <v>3</v>
      </c>
      <c r="J43">
        <v>1.0354030113052599</v>
      </c>
      <c r="K43">
        <v>1.0208413050983201</v>
      </c>
      <c r="L43">
        <v>0.99562182249912501</v>
      </c>
      <c r="M43" t="s">
        <v>5</v>
      </c>
    </row>
    <row r="44" spans="1:13" x14ac:dyDescent="0.2">
      <c r="A44">
        <v>43</v>
      </c>
      <c r="B44" s="20" t="s">
        <v>1300</v>
      </c>
      <c r="C44" s="67">
        <v>1</v>
      </c>
      <c r="D44" s="78">
        <v>11.166945728643215</v>
      </c>
      <c r="E44" s="78">
        <v>188.83305427135679</v>
      </c>
      <c r="G44">
        <v>22.882568636551301</v>
      </c>
      <c r="H44">
        <v>7.3166690030356002E-2</v>
      </c>
      <c r="I44">
        <v>3</v>
      </c>
      <c r="J44">
        <v>0.319748587636633</v>
      </c>
      <c r="K44">
        <v>1.0236576753659801</v>
      </c>
      <c r="L44">
        <v>0.99836861544795596</v>
      </c>
      <c r="M44" t="s">
        <v>5</v>
      </c>
    </row>
    <row r="45" spans="1:13" x14ac:dyDescent="0.2">
      <c r="A45">
        <v>44</v>
      </c>
      <c r="B45" s="20" t="s">
        <v>1301</v>
      </c>
      <c r="C45" s="67">
        <v>1</v>
      </c>
      <c r="D45" s="78">
        <v>23.724792170818503</v>
      </c>
      <c r="E45" s="78">
        <v>176.27520782918151</v>
      </c>
      <c r="G45">
        <v>22.2859554728749</v>
      </c>
      <c r="H45">
        <v>4.6666694969460597E-2</v>
      </c>
      <c r="I45">
        <v>3</v>
      </c>
      <c r="J45">
        <v>0.20939957017440999</v>
      </c>
      <c r="K45">
        <v>0.99696802990169597</v>
      </c>
      <c r="L45">
        <v>0.972338327168775</v>
      </c>
      <c r="M45" t="s">
        <v>5</v>
      </c>
    </row>
    <row r="46" spans="1:13" x14ac:dyDescent="0.2">
      <c r="A46">
        <v>45</v>
      </c>
      <c r="B46" s="20" t="s">
        <v>1302</v>
      </c>
      <c r="C46" s="67">
        <v>1</v>
      </c>
      <c r="D46" s="78">
        <v>16.260162439024391</v>
      </c>
      <c r="E46" s="78">
        <v>83.739837560975616</v>
      </c>
      <c r="G46">
        <v>23.232361058851101</v>
      </c>
      <c r="H46">
        <v>2.83415882589363E-2</v>
      </c>
      <c r="I46">
        <v>3</v>
      </c>
      <c r="J46">
        <v>0.121991855184855</v>
      </c>
      <c r="K46">
        <v>1.0393057305978599</v>
      </c>
      <c r="L46">
        <v>1.01363009163502</v>
      </c>
      <c r="M46" t="s">
        <v>5</v>
      </c>
    </row>
    <row r="47" spans="1:13" x14ac:dyDescent="0.2">
      <c r="A47">
        <v>46</v>
      </c>
      <c r="B47" s="20" t="s">
        <v>1303</v>
      </c>
      <c r="C47" s="67">
        <v>1</v>
      </c>
      <c r="D47" s="78">
        <v>15.360982949308756</v>
      </c>
      <c r="E47" s="78">
        <v>84.639017050691251</v>
      </c>
      <c r="G47">
        <v>23.050396716805501</v>
      </c>
      <c r="H47">
        <v>4.9059437963956697E-2</v>
      </c>
      <c r="I47">
        <v>3</v>
      </c>
      <c r="J47">
        <v>0.212835547113116</v>
      </c>
      <c r="K47">
        <v>1.03116550830305</v>
      </c>
      <c r="L47">
        <v>1.0056909703276899</v>
      </c>
      <c r="M47" t="s">
        <v>5</v>
      </c>
    </row>
    <row r="48" spans="1:13" x14ac:dyDescent="0.2">
      <c r="A48">
        <v>47</v>
      </c>
      <c r="B48" s="20" t="s">
        <v>1304</v>
      </c>
      <c r="C48" s="67">
        <v>1</v>
      </c>
      <c r="D48" s="78">
        <v>20.202020000000001</v>
      </c>
      <c r="E48" s="78">
        <v>79.797979999999995</v>
      </c>
      <c r="G48">
        <v>22.321548283550399</v>
      </c>
      <c r="H48">
        <v>6.0245141901279303E-2</v>
      </c>
      <c r="I48">
        <v>3</v>
      </c>
      <c r="J48">
        <v>0.26989678823343999</v>
      </c>
      <c r="K48">
        <v>0.99856028356930304</v>
      </c>
      <c r="L48">
        <v>0.97389124483629697</v>
      </c>
      <c r="M48" t="s">
        <v>5</v>
      </c>
    </row>
    <row r="49" spans="1:13" x14ac:dyDescent="0.2">
      <c r="A49">
        <v>48</v>
      </c>
      <c r="B49" s="20" t="s">
        <v>1305</v>
      </c>
      <c r="C49" s="67">
        <v>1</v>
      </c>
      <c r="D49" s="78">
        <v>26.246718897637795</v>
      </c>
      <c r="E49" s="78">
        <v>73.753281102362209</v>
      </c>
      <c r="G49">
        <v>24.141196490215599</v>
      </c>
      <c r="H49">
        <v>6.8531000872512099E-2</v>
      </c>
      <c r="I49">
        <v>3</v>
      </c>
      <c r="J49">
        <v>0.283875742862569</v>
      </c>
      <c r="K49">
        <v>1.0799627206297699</v>
      </c>
      <c r="L49">
        <v>1.05328266673239</v>
      </c>
      <c r="M49" t="s">
        <v>5</v>
      </c>
    </row>
    <row r="50" spans="1:13" x14ac:dyDescent="0.2">
      <c r="A50">
        <v>49</v>
      </c>
      <c r="B50" s="20" t="s">
        <v>1306</v>
      </c>
      <c r="C50" s="67">
        <v>1</v>
      </c>
      <c r="D50" s="78">
        <v>19.723865680473374</v>
      </c>
      <c r="E50" s="78">
        <v>80.276134319526619</v>
      </c>
      <c r="G50">
        <v>22.156348482578199</v>
      </c>
      <c r="H50">
        <v>0.11558659074366</v>
      </c>
      <c r="I50">
        <v>3</v>
      </c>
      <c r="J50">
        <v>0.52168610199711896</v>
      </c>
      <c r="K50">
        <v>0.99117002739132798</v>
      </c>
      <c r="L50">
        <v>0.96668356202810402</v>
      </c>
      <c r="M50" t="s">
        <v>5</v>
      </c>
    </row>
    <row r="51" spans="1:13" x14ac:dyDescent="0.2">
      <c r="A51">
        <v>50</v>
      </c>
      <c r="B51" s="20" t="s">
        <v>1307</v>
      </c>
      <c r="C51" s="67">
        <v>1</v>
      </c>
      <c r="D51" s="78">
        <v>18.518518333333333</v>
      </c>
      <c r="E51" s="78">
        <v>81.481481666666667</v>
      </c>
      <c r="G51">
        <v>22.092156479983899</v>
      </c>
      <c r="H51">
        <v>9.7059831446154904E-2</v>
      </c>
      <c r="I51">
        <v>3</v>
      </c>
      <c r="J51">
        <v>0.439340684256395</v>
      </c>
      <c r="K51">
        <v>0.98829838141502102</v>
      </c>
      <c r="L51">
        <v>0.96388285893524905</v>
      </c>
      <c r="M51" t="s">
        <v>5</v>
      </c>
    </row>
    <row r="52" spans="1:13" x14ac:dyDescent="0.2">
      <c r="A52">
        <v>51</v>
      </c>
      <c r="B52" s="20" t="s">
        <v>1308</v>
      </c>
      <c r="C52" s="67">
        <v>1</v>
      </c>
      <c r="D52" s="78">
        <v>29.498524778761059</v>
      </c>
      <c r="E52" s="78">
        <v>70.501475221238934</v>
      </c>
      <c r="G52">
        <v>22.7707133779633</v>
      </c>
      <c r="H52">
        <v>7.7183049800352297E-3</v>
      </c>
      <c r="I52">
        <v>3</v>
      </c>
      <c r="J52">
        <v>3.3895753953430099E-2</v>
      </c>
      <c r="K52">
        <v>1.01865380120297</v>
      </c>
      <c r="L52">
        <v>0.99348836002642404</v>
      </c>
      <c r="M52" t="s">
        <v>5</v>
      </c>
    </row>
    <row r="53" spans="1:13" x14ac:dyDescent="0.2">
      <c r="A53">
        <v>52</v>
      </c>
      <c r="B53" s="20" t="s">
        <v>1309</v>
      </c>
      <c r="C53" s="67">
        <v>1</v>
      </c>
      <c r="D53" s="78">
        <v>22.988505517241379</v>
      </c>
      <c r="E53" s="78">
        <v>77.011494482758621</v>
      </c>
      <c r="G53">
        <v>22.387000918084901</v>
      </c>
      <c r="H53">
        <v>7.2409008921323306E-2</v>
      </c>
      <c r="I53">
        <v>3</v>
      </c>
      <c r="J53">
        <v>0.323442202849195</v>
      </c>
      <c r="K53">
        <v>1.0014883242442101</v>
      </c>
      <c r="L53">
        <v>0.97674694941892204</v>
      </c>
      <c r="M53" t="s">
        <v>5</v>
      </c>
    </row>
    <row r="54" spans="1:13" x14ac:dyDescent="0.2">
      <c r="A54">
        <v>53</v>
      </c>
      <c r="B54" s="20" t="s">
        <v>1310</v>
      </c>
      <c r="C54" s="67">
        <v>1</v>
      </c>
      <c r="D54" s="78">
        <v>15.948963157894738</v>
      </c>
      <c r="E54" s="78">
        <v>84.051036842105262</v>
      </c>
      <c r="G54">
        <v>22.150855019437799</v>
      </c>
      <c r="H54">
        <v>8.4500148378589796E-2</v>
      </c>
      <c r="I54">
        <v>3</v>
      </c>
      <c r="J54">
        <v>0.381475786394878</v>
      </c>
      <c r="K54">
        <v>0.99092427588513798</v>
      </c>
      <c r="L54">
        <v>0.96644388171613704</v>
      </c>
      <c r="M54" t="s">
        <v>5</v>
      </c>
    </row>
    <row r="55" spans="1:13" x14ac:dyDescent="0.2">
      <c r="A55">
        <v>54</v>
      </c>
      <c r="B55" s="20" t="s">
        <v>1311</v>
      </c>
      <c r="C55" s="67">
        <v>1</v>
      </c>
      <c r="D55" s="78">
        <v>18.315018131868133</v>
      </c>
      <c r="E55" s="78">
        <v>81.684981868131871</v>
      </c>
      <c r="G55">
        <v>22.187431373246199</v>
      </c>
      <c r="H55">
        <v>0.23028013686200999</v>
      </c>
      <c r="I55">
        <v>3</v>
      </c>
      <c r="J55">
        <v>1.0378855172018</v>
      </c>
      <c r="K55">
        <v>0.99256052861128596</v>
      </c>
      <c r="L55">
        <v>0.96803971146277901</v>
      </c>
      <c r="M55" t="s">
        <v>5</v>
      </c>
    </row>
    <row r="56" spans="1:13" x14ac:dyDescent="0.2">
      <c r="A56">
        <v>55</v>
      </c>
      <c r="B56" s="20" t="s">
        <v>1312</v>
      </c>
      <c r="C56" s="67">
        <v>1</v>
      </c>
      <c r="D56" s="78">
        <v>18.832391525423731</v>
      </c>
      <c r="E56" s="78">
        <v>81.167608474576269</v>
      </c>
      <c r="G56">
        <v>22.3609146880442</v>
      </c>
      <c r="H56">
        <v>0.119156633651975</v>
      </c>
      <c r="I56">
        <v>3</v>
      </c>
      <c r="J56">
        <v>0.53287906740096502</v>
      </c>
      <c r="K56">
        <v>1.00032134994046</v>
      </c>
      <c r="L56">
        <v>0.97560880475598299</v>
      </c>
      <c r="M56" t="s">
        <v>5</v>
      </c>
    </row>
    <row r="57" spans="1:13" x14ac:dyDescent="0.2">
      <c r="A57">
        <v>56</v>
      </c>
      <c r="B57" s="20" t="s">
        <v>1313</v>
      </c>
      <c r="C57" s="67">
        <v>2</v>
      </c>
      <c r="D57" s="78">
        <v>36.231883695652172</v>
      </c>
      <c r="E57" s="78">
        <v>63.768116304347828</v>
      </c>
      <c r="G57">
        <v>23.801524868928301</v>
      </c>
      <c r="H57">
        <v>0.18238128352694399</v>
      </c>
      <c r="I57">
        <v>3</v>
      </c>
      <c r="J57">
        <v>0.76625881968190002</v>
      </c>
      <c r="K57">
        <v>1.0647674220705301</v>
      </c>
      <c r="L57">
        <v>1.0384627620425799</v>
      </c>
      <c r="M57" t="s">
        <v>5</v>
      </c>
    </row>
    <row r="58" spans="1:13" x14ac:dyDescent="0.2">
      <c r="A58">
        <v>57</v>
      </c>
      <c r="B58" s="20" t="s">
        <v>1314</v>
      </c>
      <c r="C58" s="67">
        <v>1</v>
      </c>
      <c r="D58" s="78">
        <v>23.474178169014085</v>
      </c>
      <c r="E58" s="78">
        <v>76.525821830985919</v>
      </c>
      <c r="G58">
        <v>22.273521017787999</v>
      </c>
      <c r="H58">
        <v>8.3797405728493701E-2</v>
      </c>
      <c r="I58">
        <v>3</v>
      </c>
      <c r="J58">
        <v>0.37621984266237801</v>
      </c>
      <c r="K58">
        <v>0.99641177131067404</v>
      </c>
      <c r="L58">
        <v>0.97179581072727905</v>
      </c>
      <c r="M58" t="s">
        <v>5</v>
      </c>
    </row>
    <row r="59" spans="1:13" x14ac:dyDescent="0.2">
      <c r="A59">
        <v>58</v>
      </c>
      <c r="B59" s="20" t="s">
        <v>1315</v>
      </c>
      <c r="C59" s="67">
        <v>1</v>
      </c>
      <c r="D59" s="78">
        <v>16.339869117647059</v>
      </c>
      <c r="E59" s="78">
        <v>83.660130882352945</v>
      </c>
      <c r="G59">
        <v>21.551963841691801</v>
      </c>
      <c r="H59">
        <v>0.23961039762144801</v>
      </c>
      <c r="I59">
        <v>3</v>
      </c>
      <c r="J59">
        <v>1.11177987946476</v>
      </c>
      <c r="K59">
        <v>0.96413272286737595</v>
      </c>
      <c r="L59">
        <v>0.94031420346947003</v>
      </c>
      <c r="M59" t="s">
        <v>5</v>
      </c>
    </row>
    <row r="60" spans="1:13" x14ac:dyDescent="0.2">
      <c r="A60">
        <v>59</v>
      </c>
      <c r="B60" s="20" t="s">
        <v>1316</v>
      </c>
      <c r="C60" s="67">
        <v>1</v>
      </c>
      <c r="D60" s="78">
        <v>37.878787499999994</v>
      </c>
      <c r="E60" s="78">
        <v>62.121212500000006</v>
      </c>
      <c r="G60">
        <v>22.831327077424099</v>
      </c>
      <c r="H60">
        <v>3.2550778270365899E-2</v>
      </c>
      <c r="I60">
        <v>3</v>
      </c>
      <c r="J60">
        <v>0.14257068001339501</v>
      </c>
      <c r="K60">
        <v>1.02136537085544</v>
      </c>
      <c r="L60">
        <v>0.99613294141801001</v>
      </c>
      <c r="M60" t="s">
        <v>5</v>
      </c>
    </row>
    <row r="61" spans="1:13" x14ac:dyDescent="0.2">
      <c r="A61">
        <v>60</v>
      </c>
      <c r="B61" s="20" t="s">
        <v>1317</v>
      </c>
      <c r="C61" s="67">
        <v>1</v>
      </c>
      <c r="D61" s="78">
        <v>16.260162439024391</v>
      </c>
      <c r="E61" s="78">
        <v>83.739837560975616</v>
      </c>
      <c r="G61">
        <v>22.346153055628701</v>
      </c>
      <c r="H61">
        <v>0.11594674351524401</v>
      </c>
      <c r="I61">
        <v>3</v>
      </c>
      <c r="J61">
        <v>0.51886668468887998</v>
      </c>
      <c r="K61">
        <v>0.99966098446475804</v>
      </c>
      <c r="L61">
        <v>0.97496475334940902</v>
      </c>
      <c r="M61" t="s">
        <v>5</v>
      </c>
    </row>
    <row r="62" spans="1:13" x14ac:dyDescent="0.2">
      <c r="A62">
        <v>61</v>
      </c>
      <c r="B62" s="20" t="s">
        <v>1318</v>
      </c>
      <c r="C62" s="67">
        <v>1</v>
      </c>
      <c r="D62" s="78">
        <v>26.6666664</v>
      </c>
      <c r="E62" s="78">
        <v>73.333333600000003</v>
      </c>
      <c r="G62">
        <v>22.519562419514699</v>
      </c>
      <c r="H62">
        <v>5.0087065996284E-2</v>
      </c>
      <c r="I62">
        <v>3</v>
      </c>
      <c r="J62">
        <v>0.222415804815462</v>
      </c>
      <c r="K62">
        <v>1.0074184975806</v>
      </c>
      <c r="L62">
        <v>0.98253062015738601</v>
      </c>
      <c r="M62" t="s">
        <v>5</v>
      </c>
    </row>
    <row r="63" spans="1:13" x14ac:dyDescent="0.2">
      <c r="A63">
        <v>62</v>
      </c>
      <c r="B63" s="20" t="s">
        <v>1319</v>
      </c>
      <c r="C63" s="67">
        <v>1</v>
      </c>
      <c r="D63" s="78">
        <v>18.467220498614957</v>
      </c>
      <c r="E63" s="78">
        <v>181.53277950138505</v>
      </c>
      <c r="G63">
        <v>22.127326529407402</v>
      </c>
      <c r="H63">
        <v>4.0611790427417402E-2</v>
      </c>
      <c r="I63">
        <v>3</v>
      </c>
      <c r="J63">
        <v>0.18353681531948299</v>
      </c>
      <c r="K63">
        <v>0.98987172274777202</v>
      </c>
      <c r="L63">
        <v>0.96541733148970299</v>
      </c>
      <c r="M63" t="s">
        <v>5</v>
      </c>
    </row>
    <row r="64" spans="1:13" x14ac:dyDescent="0.2">
      <c r="A64">
        <v>63</v>
      </c>
      <c r="B64" s="20" t="s">
        <v>1320</v>
      </c>
      <c r="C64" s="67">
        <v>1</v>
      </c>
      <c r="D64" s="78">
        <v>35.460992553191488</v>
      </c>
      <c r="E64" s="78">
        <v>64.539007446808512</v>
      </c>
      <c r="G64">
        <v>21.9296462285287</v>
      </c>
      <c r="H64">
        <v>0.13519520501288099</v>
      </c>
      <c r="I64">
        <v>3</v>
      </c>
      <c r="J64">
        <v>0.61649514818439199</v>
      </c>
      <c r="K64">
        <v>0.98102844293608604</v>
      </c>
      <c r="L64">
        <v>0.95679252142470295</v>
      </c>
      <c r="M64" t="s">
        <v>5</v>
      </c>
    </row>
    <row r="65" spans="1:13" x14ac:dyDescent="0.2">
      <c r="A65">
        <v>64</v>
      </c>
      <c r="B65" s="20" t="s">
        <v>1321</v>
      </c>
      <c r="C65" s="67">
        <v>1</v>
      </c>
      <c r="D65" s="78">
        <v>28.01120420168067</v>
      </c>
      <c r="E65" s="78">
        <v>71.98879579831933</v>
      </c>
      <c r="G65">
        <v>22.8823087118686</v>
      </c>
      <c r="H65">
        <v>0.18934241322694301</v>
      </c>
      <c r="I65">
        <v>3</v>
      </c>
      <c r="J65">
        <v>0.82746201710291101</v>
      </c>
      <c r="K65">
        <v>1.02364604756751</v>
      </c>
      <c r="L65">
        <v>0.99835727490967496</v>
      </c>
      <c r="M65" t="s">
        <v>5</v>
      </c>
    </row>
    <row r="66" spans="1:13" x14ac:dyDescent="0.2">
      <c r="A66">
        <v>65</v>
      </c>
      <c r="B66" s="20" t="s">
        <v>1322</v>
      </c>
      <c r="C66" s="67">
        <v>1</v>
      </c>
      <c r="D66" s="78">
        <v>25.445292366412215</v>
      </c>
      <c r="E66" s="78">
        <v>74.554707633587782</v>
      </c>
      <c r="G66">
        <v>23.197927231169899</v>
      </c>
      <c r="H66">
        <v>7.7446299456795695E-2</v>
      </c>
      <c r="I66">
        <v>3</v>
      </c>
      <c r="J66">
        <v>0.33385008360891399</v>
      </c>
      <c r="K66">
        <v>1.03776532433675</v>
      </c>
      <c r="L66">
        <v>1.0121277405042299</v>
      </c>
      <c r="M66" t="s">
        <v>5</v>
      </c>
    </row>
    <row r="67" spans="1:13" x14ac:dyDescent="0.2">
      <c r="A67">
        <v>66</v>
      </c>
      <c r="B67" s="20" t="s">
        <v>1323</v>
      </c>
      <c r="C67" s="72">
        <v>2</v>
      </c>
      <c r="D67" s="78">
        <v>30.581039449541283</v>
      </c>
      <c r="E67" s="78">
        <v>69.418960550458721</v>
      </c>
      <c r="G67">
        <v>22.205680825456898</v>
      </c>
      <c r="H67">
        <v>0.14451149320211801</v>
      </c>
      <c r="I67">
        <v>2</v>
      </c>
      <c r="J67">
        <v>0.65078614043865501</v>
      </c>
      <c r="K67">
        <v>0.99337692261510002</v>
      </c>
      <c r="L67">
        <v>0.96883593677409297</v>
      </c>
      <c r="M67" t="s">
        <v>5</v>
      </c>
    </row>
    <row r="68" spans="1:13" x14ac:dyDescent="0.2">
      <c r="A68">
        <v>67</v>
      </c>
      <c r="B68" s="20" t="s">
        <v>1324</v>
      </c>
      <c r="C68" s="67">
        <v>1</v>
      </c>
      <c r="D68" s="78">
        <v>28.490028205128205</v>
      </c>
      <c r="E68" s="78">
        <v>71.509971794871802</v>
      </c>
      <c r="G68">
        <v>22.460345940554902</v>
      </c>
      <c r="H68">
        <v>0.12054833391568601</v>
      </c>
      <c r="I68">
        <v>3</v>
      </c>
      <c r="J68">
        <v>0.53671628315403996</v>
      </c>
      <c r="K68">
        <v>1.0047694329516199</v>
      </c>
      <c r="L68">
        <v>0.97994699962728704</v>
      </c>
      <c r="M68" t="s">
        <v>5</v>
      </c>
    </row>
    <row r="69" spans="1:13" x14ac:dyDescent="0.2">
      <c r="A69">
        <v>68</v>
      </c>
      <c r="B69" s="20" t="s">
        <v>1325</v>
      </c>
      <c r="C69" s="67">
        <v>1</v>
      </c>
      <c r="D69" s="78">
        <v>27.777777499999999</v>
      </c>
      <c r="E69" s="78">
        <v>72.222222500000001</v>
      </c>
      <c r="G69">
        <v>22.074736984113802</v>
      </c>
      <c r="H69">
        <v>5.2747954396173601E-2</v>
      </c>
      <c r="I69">
        <v>3</v>
      </c>
      <c r="J69">
        <v>0.23895167781221499</v>
      </c>
      <c r="K69">
        <v>0.98751911572454598</v>
      </c>
      <c r="L69">
        <v>0.96312284469690701</v>
      </c>
      <c r="M69" t="s">
        <v>5</v>
      </c>
    </row>
    <row r="70" spans="1:13" x14ac:dyDescent="0.2">
      <c r="A70">
        <v>69</v>
      </c>
      <c r="B70" s="20" t="s">
        <v>1326</v>
      </c>
      <c r="C70" s="67">
        <v>2</v>
      </c>
      <c r="D70" s="78">
        <v>28.01120420168067</v>
      </c>
      <c r="E70" s="78">
        <v>71.98879579831933</v>
      </c>
      <c r="G70">
        <v>23.8600558262054</v>
      </c>
      <c r="H70">
        <v>1.2869013323929901E-2</v>
      </c>
      <c r="I70">
        <v>3</v>
      </c>
      <c r="J70">
        <v>5.3935386478835799E-2</v>
      </c>
      <c r="K70">
        <v>1.06738581970826</v>
      </c>
      <c r="L70">
        <v>1.0410164731973801</v>
      </c>
      <c r="M70" t="s">
        <v>5</v>
      </c>
    </row>
    <row r="71" spans="1:13" x14ac:dyDescent="0.2">
      <c r="A71">
        <v>70</v>
      </c>
      <c r="B71" s="20" t="s">
        <v>1327</v>
      </c>
      <c r="C71" s="67">
        <v>1</v>
      </c>
      <c r="D71" s="78">
        <v>31.746031428571428</v>
      </c>
      <c r="E71" s="78">
        <v>68.253968571428572</v>
      </c>
      <c r="G71">
        <v>22.807144244138499</v>
      </c>
      <c r="H71">
        <v>0.11933827999935499</v>
      </c>
      <c r="I71">
        <v>3</v>
      </c>
      <c r="J71">
        <v>0.52324955164005105</v>
      </c>
      <c r="K71">
        <v>1.0202835455019099</v>
      </c>
      <c r="L71">
        <v>0.99507784213399098</v>
      </c>
      <c r="M71" t="s">
        <v>5</v>
      </c>
    </row>
    <row r="72" spans="1:13" x14ac:dyDescent="0.2">
      <c r="A72">
        <v>71</v>
      </c>
      <c r="B72" s="20" t="s">
        <v>1328</v>
      </c>
      <c r="C72" s="67">
        <v>1</v>
      </c>
      <c r="D72" s="78">
        <v>15.151515</v>
      </c>
      <c r="E72" s="78">
        <v>84.848484999999997</v>
      </c>
      <c r="G72">
        <v>21.8378093778425</v>
      </c>
      <c r="H72">
        <v>9.7653290172608695E-2</v>
      </c>
      <c r="I72">
        <v>3</v>
      </c>
      <c r="J72">
        <v>0.44717530262761401</v>
      </c>
      <c r="K72">
        <v>0.97692009747104802</v>
      </c>
      <c r="L72">
        <v>0.95278567101717204</v>
      </c>
      <c r="M72" t="s">
        <v>5</v>
      </c>
    </row>
    <row r="73" spans="1:13" x14ac:dyDescent="0.2">
      <c r="A73">
        <v>72</v>
      </c>
      <c r="B73" s="20" t="s">
        <v>1329</v>
      </c>
      <c r="C73" s="67">
        <v>1</v>
      </c>
      <c r="D73" s="78">
        <v>21.436227009646302</v>
      </c>
      <c r="E73" s="78">
        <v>178.5637729903537</v>
      </c>
      <c r="G73">
        <v>24.3649266966199</v>
      </c>
      <c r="H73">
        <v>8.0528989293834105E-2</v>
      </c>
      <c r="I73">
        <v>2</v>
      </c>
      <c r="J73">
        <v>0.33051192928483403</v>
      </c>
      <c r="K73">
        <v>1.0899713497585499</v>
      </c>
      <c r="L73">
        <v>1.06304403661832</v>
      </c>
      <c r="M73" t="s">
        <v>5</v>
      </c>
    </row>
    <row r="74" spans="1:13" x14ac:dyDescent="0.2">
      <c r="A74">
        <v>73</v>
      </c>
      <c r="B74" s="20" t="s">
        <v>1330</v>
      </c>
      <c r="C74" s="67">
        <v>2</v>
      </c>
      <c r="D74" s="78">
        <v>14.947682959641254</v>
      </c>
      <c r="E74" s="78">
        <v>85.052317040358744</v>
      </c>
      <c r="G74">
        <v>23.310959975919101</v>
      </c>
      <c r="H74">
        <v>1.96067187713104E-2</v>
      </c>
      <c r="I74">
        <v>3</v>
      </c>
      <c r="J74">
        <v>8.4109443761924793E-2</v>
      </c>
      <c r="K74">
        <v>1.0428218736502399</v>
      </c>
      <c r="L74">
        <v>1.01705936975739</v>
      </c>
      <c r="M74" t="s">
        <v>5</v>
      </c>
    </row>
    <row r="75" spans="1:13" x14ac:dyDescent="0.2">
      <c r="A75">
        <v>74</v>
      </c>
      <c r="B75" s="20" t="s">
        <v>1331</v>
      </c>
      <c r="C75" s="67">
        <v>1</v>
      </c>
      <c r="D75" s="78">
        <v>13.149243786982247</v>
      </c>
      <c r="E75" s="78">
        <v>186.85075621301775</v>
      </c>
      <c r="G75">
        <v>23.047356685195702</v>
      </c>
      <c r="H75">
        <v>7.8560275872797194E-3</v>
      </c>
      <c r="I75">
        <v>3</v>
      </c>
      <c r="J75">
        <v>3.40864581330751E-2</v>
      </c>
      <c r="K75">
        <v>1.0310295116961901</v>
      </c>
      <c r="L75">
        <v>1.0055583334634699</v>
      </c>
      <c r="M75" t="s">
        <v>5</v>
      </c>
    </row>
    <row r="76" spans="1:13" x14ac:dyDescent="0.2">
      <c r="A76">
        <v>75</v>
      </c>
      <c r="B76" s="20" t="s">
        <v>1332</v>
      </c>
      <c r="C76" s="67">
        <v>1</v>
      </c>
      <c r="D76" s="78">
        <v>14.430014285714284</v>
      </c>
      <c r="E76" s="78">
        <v>185.56998571428571</v>
      </c>
      <c r="G76">
        <v>22.318069417693899</v>
      </c>
      <c r="H76">
        <v>0.12779824987711699</v>
      </c>
      <c r="I76">
        <v>3</v>
      </c>
      <c r="J76">
        <v>0.57262233343443802</v>
      </c>
      <c r="K76">
        <v>0.99840465559797897</v>
      </c>
      <c r="L76">
        <v>0.97373946159274405</v>
      </c>
      <c r="M76" t="s">
        <v>5</v>
      </c>
    </row>
    <row r="77" spans="1:13" x14ac:dyDescent="0.2">
      <c r="A77">
        <v>76</v>
      </c>
      <c r="B77" s="20" t="s">
        <v>1333</v>
      </c>
      <c r="C77" s="67">
        <v>1</v>
      </c>
      <c r="D77" s="78">
        <v>13.550135365853658</v>
      </c>
      <c r="E77" s="78">
        <v>186.44986463414634</v>
      </c>
      <c r="G77">
        <v>23.363172158184302</v>
      </c>
      <c r="H77">
        <v>3.4987432180122797E-2</v>
      </c>
      <c r="I77">
        <v>3</v>
      </c>
      <c r="J77">
        <v>0.14975463067786601</v>
      </c>
      <c r="K77">
        <v>1.04515759923998</v>
      </c>
      <c r="L77">
        <v>1.0193373921658699</v>
      </c>
      <c r="M77" t="s">
        <v>5</v>
      </c>
    </row>
    <row r="78" spans="1:13" x14ac:dyDescent="0.2">
      <c r="A78">
        <v>77</v>
      </c>
      <c r="B78" s="20" t="s">
        <v>1334</v>
      </c>
      <c r="C78" s="67">
        <v>1</v>
      </c>
      <c r="D78" s="78">
        <v>18.018017837837839</v>
      </c>
      <c r="E78" s="78">
        <v>81.981982162162154</v>
      </c>
      <c r="G78">
        <v>24.930746744150198</v>
      </c>
      <c r="H78">
        <v>0.206065566263365</v>
      </c>
      <c r="I78">
        <v>3</v>
      </c>
      <c r="J78">
        <v>0.82655192152122903</v>
      </c>
      <c r="K78">
        <v>1.1152834571416801</v>
      </c>
      <c r="L78">
        <v>1.0877308183523999</v>
      </c>
      <c r="M78" t="s">
        <v>5</v>
      </c>
    </row>
    <row r="79" spans="1:13" x14ac:dyDescent="0.2">
      <c r="A79">
        <v>78</v>
      </c>
      <c r="B79" s="20" t="s">
        <v>1335</v>
      </c>
      <c r="C79" s="67">
        <v>1</v>
      </c>
      <c r="D79" s="78">
        <v>21.857923278688524</v>
      </c>
      <c r="E79" s="78">
        <v>178.14207672131147</v>
      </c>
      <c r="G79">
        <v>24.5213676717547</v>
      </c>
      <c r="H79">
        <v>9.9513733487223893E-2</v>
      </c>
      <c r="I79">
        <v>3</v>
      </c>
      <c r="J79">
        <v>0.40582456418958301</v>
      </c>
      <c r="K79">
        <v>1.0969697775785201</v>
      </c>
      <c r="L79">
        <v>1.0698695710338599</v>
      </c>
      <c r="M79" t="s">
        <v>5</v>
      </c>
    </row>
    <row r="80" spans="1:13" x14ac:dyDescent="0.2">
      <c r="A80">
        <v>79</v>
      </c>
      <c r="B80" s="20" t="s">
        <v>1336</v>
      </c>
      <c r="C80" s="67">
        <v>1</v>
      </c>
      <c r="D80" s="78">
        <v>20.387359633027522</v>
      </c>
      <c r="E80" s="78">
        <v>179.61264036697247</v>
      </c>
      <c r="G80">
        <v>24.1780722725907</v>
      </c>
      <c r="H80">
        <v>6.8431273972222997E-2</v>
      </c>
      <c r="I80">
        <v>2</v>
      </c>
      <c r="J80">
        <v>0.28303031441344301</v>
      </c>
      <c r="K80">
        <v>1.08161236837094</v>
      </c>
      <c r="L80">
        <v>1.0548915605754801</v>
      </c>
      <c r="M80" t="s">
        <v>5</v>
      </c>
    </row>
    <row r="81" spans="1:13" x14ac:dyDescent="0.2">
      <c r="A81">
        <v>80</v>
      </c>
      <c r="B81" s="20" t="s">
        <v>1337</v>
      </c>
      <c r="C81" s="67">
        <v>1</v>
      </c>
      <c r="D81" s="78">
        <v>20.263424316109422</v>
      </c>
      <c r="E81" s="78">
        <v>179.73657568389058</v>
      </c>
      <c r="G81">
        <v>22.598966434987201</v>
      </c>
      <c r="H81">
        <v>0.10656500190033</v>
      </c>
      <c r="I81">
        <v>3</v>
      </c>
      <c r="J81">
        <v>0.47154812237496502</v>
      </c>
      <c r="K81">
        <v>1.0109706569200601</v>
      </c>
      <c r="L81">
        <v>0.98599502479863999</v>
      </c>
      <c r="M81" t="s">
        <v>5</v>
      </c>
    </row>
    <row r="82" spans="1:13" x14ac:dyDescent="0.2">
      <c r="A82">
        <v>81</v>
      </c>
      <c r="B82" s="20" t="s">
        <v>1338</v>
      </c>
      <c r="C82" s="67">
        <v>1</v>
      </c>
      <c r="D82" s="78">
        <v>19.047618857142858</v>
      </c>
      <c r="E82" s="78">
        <v>180.95238114285715</v>
      </c>
      <c r="G82">
        <v>23.1881554939858</v>
      </c>
      <c r="H82">
        <v>0.17014271067942599</v>
      </c>
      <c r="I82">
        <v>2</v>
      </c>
      <c r="J82">
        <v>0.73374836012098898</v>
      </c>
      <c r="K82">
        <v>1.0373281831254999</v>
      </c>
      <c r="L82">
        <v>1.01170139869453</v>
      </c>
      <c r="M82" t="s">
        <v>5</v>
      </c>
    </row>
    <row r="83" spans="1:13" x14ac:dyDescent="0.2">
      <c r="A83">
        <v>82</v>
      </c>
      <c r="B83" s="20" t="s">
        <v>1339</v>
      </c>
      <c r="C83" s="67">
        <v>1</v>
      </c>
      <c r="D83" s="78">
        <v>13.661202049180329</v>
      </c>
      <c r="E83" s="78">
        <v>86.338797950819668</v>
      </c>
      <c r="G83">
        <v>22.7348748345138</v>
      </c>
      <c r="H83">
        <v>2.7782521439708E-2</v>
      </c>
      <c r="I83">
        <v>3</v>
      </c>
      <c r="J83">
        <v>0.122202218582402</v>
      </c>
      <c r="K83">
        <v>1.0170505546156401</v>
      </c>
      <c r="L83">
        <v>0.99192472101492701</v>
      </c>
      <c r="M83" t="s">
        <v>5</v>
      </c>
    </row>
    <row r="84" spans="1:13" x14ac:dyDescent="0.2">
      <c r="A84">
        <v>83</v>
      </c>
      <c r="B84" s="20" t="s">
        <v>1340</v>
      </c>
      <c r="C84" s="67">
        <v>1</v>
      </c>
      <c r="D84" s="78">
        <v>18.726591573033705</v>
      </c>
      <c r="E84" s="78">
        <v>81.273408426966299</v>
      </c>
      <c r="G84">
        <v>23.3336895639357</v>
      </c>
      <c r="H84">
        <v>0.103758083335193</v>
      </c>
      <c r="I84">
        <v>3</v>
      </c>
      <c r="J84">
        <v>0.44467071120874002</v>
      </c>
      <c r="K84">
        <v>1.04383868769768</v>
      </c>
      <c r="L84">
        <v>1.0180510638140401</v>
      </c>
      <c r="M84" t="s">
        <v>5</v>
      </c>
    </row>
    <row r="85" spans="1:13" x14ac:dyDescent="0.2">
      <c r="A85">
        <v>84</v>
      </c>
      <c r="B85" s="20" t="s">
        <v>1341</v>
      </c>
      <c r="C85" s="67">
        <v>2</v>
      </c>
      <c r="D85" s="78">
        <v>14.306151502145921</v>
      </c>
      <c r="E85" s="78">
        <v>85.693848497854077</v>
      </c>
      <c r="G85">
        <v>23.555040418957599</v>
      </c>
      <c r="H85">
        <v>0.12776863466615601</v>
      </c>
      <c r="I85">
        <v>3</v>
      </c>
      <c r="J85">
        <v>0.54242587740722104</v>
      </c>
      <c r="K85">
        <v>1.05374087592187</v>
      </c>
      <c r="L85">
        <v>1.0277086223760401</v>
      </c>
      <c r="M85" t="s">
        <v>5</v>
      </c>
    </row>
    <row r="86" spans="1:13" x14ac:dyDescent="0.2">
      <c r="A86">
        <v>85</v>
      </c>
      <c r="B86" s="20" t="s">
        <v>695</v>
      </c>
      <c r="C86" s="20">
        <v>2</v>
      </c>
      <c r="D86" s="70">
        <v>24.420024175824175</v>
      </c>
      <c r="E86" s="70">
        <v>175.57997582417582</v>
      </c>
      <c r="F86" t="s">
        <v>1483</v>
      </c>
      <c r="G86">
        <v>22.174499317917899</v>
      </c>
      <c r="H86">
        <v>0.21635993491193301</v>
      </c>
      <c r="I86">
        <v>3</v>
      </c>
      <c r="J86">
        <v>0.97571508519745997</v>
      </c>
      <c r="K86">
        <v>0.99198200974370099</v>
      </c>
      <c r="L86">
        <v>0.96747548467609001</v>
      </c>
      <c r="M86" t="s">
        <v>5</v>
      </c>
    </row>
    <row r="87" spans="1:13" x14ac:dyDescent="0.2">
      <c r="A87">
        <v>86</v>
      </c>
      <c r="B87" s="20" t="s">
        <v>704</v>
      </c>
      <c r="C87" s="20">
        <v>2</v>
      </c>
      <c r="D87" s="70">
        <v>31.446540566037736</v>
      </c>
      <c r="E87" s="70">
        <v>68.55345943396226</v>
      </c>
      <c r="F87" t="s">
        <v>1483</v>
      </c>
      <c r="G87">
        <v>21.918342572570701</v>
      </c>
      <c r="H87">
        <v>7.0597960767585205E-2</v>
      </c>
      <c r="I87">
        <v>3</v>
      </c>
      <c r="J87">
        <v>0.32209534335836898</v>
      </c>
      <c r="K87">
        <v>0.98052277093898799</v>
      </c>
      <c r="L87">
        <v>0.95629934185524001</v>
      </c>
      <c r="M87" t="s">
        <v>5</v>
      </c>
    </row>
    <row r="88" spans="1:13" x14ac:dyDescent="0.2">
      <c r="A88">
        <v>87</v>
      </c>
      <c r="B88" s="20" t="s">
        <v>712</v>
      </c>
      <c r="C88" s="20">
        <v>2</v>
      </c>
      <c r="D88" s="70">
        <v>18.62197374301676</v>
      </c>
      <c r="E88" s="70">
        <v>181.37802625698325</v>
      </c>
      <c r="F88" t="s">
        <v>1483</v>
      </c>
      <c r="G88">
        <v>25.133307595828601</v>
      </c>
      <c r="H88">
        <v>4.3652875220506301E-2</v>
      </c>
      <c r="I88">
        <v>3</v>
      </c>
      <c r="J88">
        <v>0.17368535778295799</v>
      </c>
      <c r="K88">
        <v>1.1243450696661601</v>
      </c>
      <c r="L88">
        <v>1.09656856730647</v>
      </c>
      <c r="M88" t="s">
        <v>5</v>
      </c>
    </row>
    <row r="89" spans="1:13" x14ac:dyDescent="0.2">
      <c r="A89">
        <v>88</v>
      </c>
      <c r="B89" s="20" t="s">
        <v>765</v>
      </c>
      <c r="C89" s="20">
        <v>2</v>
      </c>
      <c r="D89" s="70">
        <v>15.649452112676055</v>
      </c>
      <c r="E89" s="70">
        <v>84.350547887323941</v>
      </c>
      <c r="F89" t="s">
        <v>1483</v>
      </c>
      <c r="G89">
        <v>22.162919767258099</v>
      </c>
      <c r="H89">
        <v>0.119877912881542</v>
      </c>
      <c r="I89">
        <v>3</v>
      </c>
      <c r="J89">
        <v>0.54089404347635195</v>
      </c>
      <c r="K89">
        <v>0.99146399552517095</v>
      </c>
      <c r="L89">
        <v>0.96697026779491801</v>
      </c>
      <c r="M89" t="s">
        <v>5</v>
      </c>
    </row>
    <row r="90" spans="1:13" x14ac:dyDescent="0.2">
      <c r="A90">
        <v>89</v>
      </c>
      <c r="B90" s="20" t="s">
        <v>771</v>
      </c>
      <c r="C90" s="20">
        <v>2</v>
      </c>
      <c r="D90" s="70">
        <v>20.080321084337346</v>
      </c>
      <c r="E90" s="70">
        <v>79.919678915662658</v>
      </c>
      <c r="F90" t="s">
        <v>1483</v>
      </c>
      <c r="G90">
        <v>22.582333837366299</v>
      </c>
      <c r="H90">
        <v>0.20908584911803499</v>
      </c>
      <c r="I90">
        <v>3</v>
      </c>
      <c r="J90">
        <v>0.92588237612565805</v>
      </c>
      <c r="K90">
        <v>1.0102265933279799</v>
      </c>
      <c r="L90">
        <v>0.98526934300470204</v>
      </c>
      <c r="M90" t="s">
        <v>5</v>
      </c>
    </row>
    <row r="91" spans="1:13" x14ac:dyDescent="0.2">
      <c r="A91">
        <v>90</v>
      </c>
      <c r="B91" s="20" t="s">
        <v>787</v>
      </c>
      <c r="C91" s="20">
        <v>2</v>
      </c>
      <c r="D91" s="70">
        <v>20.44989754601227</v>
      </c>
      <c r="E91" s="70">
        <v>79.550102453987733</v>
      </c>
      <c r="F91" t="s">
        <v>1483</v>
      </c>
      <c r="G91">
        <v>22.900598534521301</v>
      </c>
      <c r="H91">
        <v>0.144777427346862</v>
      </c>
      <c r="I91">
        <v>3</v>
      </c>
      <c r="J91">
        <v>0.63219931622581105</v>
      </c>
      <c r="K91">
        <v>1.0244642475535799</v>
      </c>
      <c r="L91">
        <v>0.99915526158715895</v>
      </c>
      <c r="M91" t="s">
        <v>5</v>
      </c>
    </row>
    <row r="92" spans="1:13" x14ac:dyDescent="0.2">
      <c r="A92">
        <v>91</v>
      </c>
      <c r="B92" s="20" t="s">
        <v>793</v>
      </c>
      <c r="C92" s="20">
        <v>2</v>
      </c>
      <c r="D92" s="70">
        <v>13.386880722891567</v>
      </c>
      <c r="E92" s="70">
        <v>86.613119277108439</v>
      </c>
      <c r="F92" t="s">
        <v>1483</v>
      </c>
      <c r="G92">
        <v>25.0170450209643</v>
      </c>
      <c r="H92">
        <v>0.20875016881543201</v>
      </c>
      <c r="I92">
        <v>3</v>
      </c>
      <c r="J92">
        <v>0.83443175898871802</v>
      </c>
      <c r="K92">
        <v>1.1191440330601801</v>
      </c>
      <c r="L92">
        <v>1.0914960202624999</v>
      </c>
      <c r="M92" t="s">
        <v>5</v>
      </c>
    </row>
    <row r="93" spans="1:13" x14ac:dyDescent="0.2">
      <c r="A93">
        <v>92</v>
      </c>
      <c r="B93" s="20" t="s">
        <v>797</v>
      </c>
      <c r="C93" s="20">
        <v>2</v>
      </c>
      <c r="D93" s="70">
        <v>16.181229611650483</v>
      </c>
      <c r="E93" s="70">
        <v>83.81877038834952</v>
      </c>
      <c r="F93" t="s">
        <v>1483</v>
      </c>
      <c r="G93" t="s">
        <v>5</v>
      </c>
      <c r="H93" t="s">
        <v>5</v>
      </c>
      <c r="I93" t="s">
        <v>5</v>
      </c>
      <c r="J93" t="s">
        <v>5</v>
      </c>
      <c r="K93" t="s">
        <v>5</v>
      </c>
      <c r="L93" t="s">
        <v>5</v>
      </c>
      <c r="M93" t="s">
        <v>5</v>
      </c>
    </row>
    <row r="94" spans="1:13" x14ac:dyDescent="0.2">
      <c r="A94">
        <v>93</v>
      </c>
      <c r="B94" s="20" t="s">
        <v>801</v>
      </c>
      <c r="C94" s="20">
        <v>2</v>
      </c>
      <c r="D94" s="70">
        <v>16.583747761194029</v>
      </c>
      <c r="E94" s="70">
        <v>183.41625223880598</v>
      </c>
      <c r="F94" t="s">
        <v>1483</v>
      </c>
      <c r="G94">
        <v>23.879680043082701</v>
      </c>
      <c r="H94">
        <v>0.20458820410814901</v>
      </c>
      <c r="I94">
        <v>2</v>
      </c>
      <c r="J94">
        <v>0.856746002203712</v>
      </c>
      <c r="K94">
        <v>1.0682637141679501</v>
      </c>
      <c r="L94">
        <v>1.0418726796200199</v>
      </c>
      <c r="M94" t="s">
        <v>5</v>
      </c>
    </row>
    <row r="95" spans="1:13" x14ac:dyDescent="0.2">
      <c r="A95">
        <v>94</v>
      </c>
      <c r="B95" s="20" t="s">
        <v>665</v>
      </c>
      <c r="C95" s="20">
        <v>1</v>
      </c>
      <c r="D95" s="78">
        <v>12.143290710382514</v>
      </c>
      <c r="E95" s="78">
        <v>187.8567092896175</v>
      </c>
      <c r="G95">
        <v>24.1548305436799</v>
      </c>
      <c r="H95">
        <v>5.7348301282925403E-2</v>
      </c>
      <c r="I95">
        <v>3</v>
      </c>
      <c r="J95">
        <v>0.237419596793365</v>
      </c>
      <c r="K95">
        <v>1.08057264356704</v>
      </c>
      <c r="L95">
        <v>1.0538775217635801</v>
      </c>
      <c r="M95" t="s">
        <v>5</v>
      </c>
    </row>
    <row r="96" spans="1:13" x14ac:dyDescent="0.2">
      <c r="A96">
        <v>95</v>
      </c>
      <c r="B96" s="67" t="s">
        <v>671</v>
      </c>
      <c r="C96" s="20">
        <v>1</v>
      </c>
      <c r="D96" s="75">
        <v>10.303966924265842</v>
      </c>
      <c r="E96" s="75">
        <v>189.69603307573416</v>
      </c>
      <c r="G96">
        <v>24.589119789252599</v>
      </c>
      <c r="H96">
        <v>1.26792333309096E-2</v>
      </c>
      <c r="I96">
        <v>3</v>
      </c>
      <c r="J96">
        <v>5.1564405068502898E-2</v>
      </c>
      <c r="K96">
        <v>1.1000006862234599</v>
      </c>
      <c r="L96">
        <v>1.0728256022738101</v>
      </c>
      <c r="M96" t="s">
        <v>5</v>
      </c>
    </row>
    <row r="97" spans="1:13" x14ac:dyDescent="0.2">
      <c r="A97">
        <v>96</v>
      </c>
      <c r="B97" s="67" t="s">
        <v>683</v>
      </c>
      <c r="C97" s="20">
        <v>1</v>
      </c>
      <c r="D97" s="75">
        <v>10.531858767772512</v>
      </c>
      <c r="E97" s="75">
        <v>189.46814123222748</v>
      </c>
      <c r="G97">
        <v>24.5224833666134</v>
      </c>
      <c r="H97">
        <v>0.19955672884463599</v>
      </c>
      <c r="I97">
        <v>3</v>
      </c>
      <c r="J97">
        <v>0.81377047284014603</v>
      </c>
      <c r="K97">
        <v>1.09701968847898</v>
      </c>
      <c r="L97">
        <v>1.06991824890517</v>
      </c>
      <c r="M97" t="s">
        <v>5</v>
      </c>
    </row>
    <row r="98" spans="1:13" x14ac:dyDescent="0.2">
      <c r="A98">
        <v>97</v>
      </c>
      <c r="B98" s="67" t="s">
        <v>693</v>
      </c>
      <c r="C98" s="20">
        <v>1</v>
      </c>
      <c r="D98" s="75">
        <v>9.0702946938775515</v>
      </c>
      <c r="E98" s="75">
        <v>190.92970530612246</v>
      </c>
      <c r="G98">
        <v>23.759620083726698</v>
      </c>
      <c r="H98">
        <v>0.16537693303794601</v>
      </c>
      <c r="I98">
        <v>3</v>
      </c>
      <c r="J98">
        <v>0.69604199248629794</v>
      </c>
      <c r="K98">
        <v>1.06289280057644</v>
      </c>
      <c r="L98">
        <v>1.0366344523345801</v>
      </c>
      <c r="M98" t="s">
        <v>5</v>
      </c>
    </row>
    <row r="99" spans="1:13" x14ac:dyDescent="0.2">
      <c r="A99">
        <v>98</v>
      </c>
      <c r="B99" s="67" t="s">
        <v>716</v>
      </c>
      <c r="C99" s="20">
        <v>1</v>
      </c>
      <c r="D99" s="75">
        <v>11.037527483443709</v>
      </c>
      <c r="E99" s="75">
        <v>188.96247251655629</v>
      </c>
      <c r="G99">
        <v>22.882597078393701</v>
      </c>
      <c r="H99">
        <v>8.5360991192659594E-2</v>
      </c>
      <c r="I99">
        <v>3</v>
      </c>
      <c r="J99">
        <v>0.37303891206151402</v>
      </c>
      <c r="K99">
        <v>1.02365894771921</v>
      </c>
      <c r="L99">
        <v>0.99836985636820597</v>
      </c>
      <c r="M99" t="s">
        <v>5</v>
      </c>
    </row>
    <row r="100" spans="1:13" x14ac:dyDescent="0.2">
      <c r="A100">
        <v>99</v>
      </c>
      <c r="B100" s="67" t="s">
        <v>835</v>
      </c>
      <c r="C100" s="20">
        <v>1</v>
      </c>
      <c r="D100" s="75">
        <v>11.280315736040608</v>
      </c>
      <c r="E100" s="75">
        <v>188.71968426395938</v>
      </c>
      <c r="G100">
        <v>22.354479980811298</v>
      </c>
      <c r="H100">
        <v>3.6199299446128097E-2</v>
      </c>
      <c r="I100">
        <v>3</v>
      </c>
      <c r="J100">
        <v>0.16193308668866799</v>
      </c>
      <c r="K100">
        <v>1.0000334916343301</v>
      </c>
      <c r="L100">
        <v>0.97532805787598997</v>
      </c>
      <c r="M100" t="s">
        <v>5</v>
      </c>
    </row>
    <row r="101" spans="1:13" x14ac:dyDescent="0.2">
      <c r="A101">
        <v>100</v>
      </c>
      <c r="B101" s="67" t="s">
        <v>884</v>
      </c>
      <c r="C101" s="20">
        <v>1</v>
      </c>
      <c r="D101" s="75">
        <v>11.001099999999999</v>
      </c>
      <c r="E101" s="75">
        <v>188.99889999999999</v>
      </c>
      <c r="G101">
        <v>24.861061683612999</v>
      </c>
      <c r="H101">
        <v>5.5558560294185502E-2</v>
      </c>
      <c r="I101">
        <v>3</v>
      </c>
      <c r="J101">
        <v>0.22347621755351799</v>
      </c>
      <c r="K101">
        <v>1.1121660777858</v>
      </c>
      <c r="L101">
        <v>1.0846904526263801</v>
      </c>
      <c r="M101" t="s">
        <v>5</v>
      </c>
    </row>
    <row r="102" spans="1:13" x14ac:dyDescent="0.2">
      <c r="A102">
        <v>101</v>
      </c>
      <c r="B102" s="67" t="s">
        <v>888</v>
      </c>
      <c r="C102" s="20">
        <v>1</v>
      </c>
      <c r="D102" s="75">
        <v>10.4166665625</v>
      </c>
      <c r="E102" s="75">
        <v>189.58333343749999</v>
      </c>
      <c r="G102">
        <v>23.989228722393001</v>
      </c>
      <c r="H102">
        <v>0.14542031514251999</v>
      </c>
      <c r="I102">
        <v>3</v>
      </c>
      <c r="J102">
        <v>0.60619003981055797</v>
      </c>
      <c r="K102">
        <v>1.0731644029054499</v>
      </c>
      <c r="L102">
        <v>1.04665229877136</v>
      </c>
      <c r="M102" t="s">
        <v>5</v>
      </c>
    </row>
    <row r="103" spans="1:13" x14ac:dyDescent="0.2">
      <c r="A103">
        <v>102</v>
      </c>
      <c r="B103" s="67" t="s">
        <v>918</v>
      </c>
      <c r="C103" s="20">
        <v>1</v>
      </c>
      <c r="D103" s="75">
        <v>10.240655299539171</v>
      </c>
      <c r="E103" s="75">
        <v>189.75934470046082</v>
      </c>
      <c r="G103">
        <v>22.368076829509501</v>
      </c>
      <c r="H103">
        <v>0.15756234637028399</v>
      </c>
      <c r="I103">
        <v>3</v>
      </c>
      <c r="J103">
        <v>0.70440721198890599</v>
      </c>
      <c r="K103">
        <v>1.00064175020668</v>
      </c>
      <c r="L103">
        <v>0.97592128965975</v>
      </c>
      <c r="M103" t="s">
        <v>5</v>
      </c>
    </row>
    <row r="104" spans="1:13" x14ac:dyDescent="0.2">
      <c r="A104">
        <v>103</v>
      </c>
      <c r="B104" s="67" t="s">
        <v>935</v>
      </c>
      <c r="C104" s="20">
        <v>1</v>
      </c>
      <c r="D104" s="75">
        <v>11.675423117338003</v>
      </c>
      <c r="E104" s="75">
        <v>188.324576882662</v>
      </c>
      <c r="G104">
        <v>22.248320806086099</v>
      </c>
      <c r="H104">
        <v>6.5259411122462696E-2</v>
      </c>
      <c r="I104">
        <v>2</v>
      </c>
      <c r="J104">
        <v>0.293322861043116</v>
      </c>
      <c r="K104">
        <v>0.99528443326837501</v>
      </c>
      <c r="L104">
        <v>0.97069632312755005</v>
      </c>
      <c r="M104" t="s">
        <v>5</v>
      </c>
    </row>
    <row r="105" spans="1:13" x14ac:dyDescent="0.2">
      <c r="A105">
        <v>104</v>
      </c>
      <c r="B105" s="67" t="s">
        <v>938</v>
      </c>
      <c r="C105" s="20">
        <v>1</v>
      </c>
      <c r="D105" s="75">
        <v>11.261261148648648</v>
      </c>
      <c r="E105" s="75">
        <v>188.73873885135134</v>
      </c>
      <c r="G105">
        <v>21.8449063931577</v>
      </c>
      <c r="H105">
        <v>0.115921687435502</v>
      </c>
      <c r="I105">
        <v>3</v>
      </c>
      <c r="J105">
        <v>0.53065774395724097</v>
      </c>
      <c r="K105">
        <v>0.97723758430195995</v>
      </c>
      <c r="L105">
        <v>0.95309531446090201</v>
      </c>
      <c r="M105" t="s">
        <v>5</v>
      </c>
    </row>
    <row r="106" spans="1:13" x14ac:dyDescent="0.2">
      <c r="A106">
        <v>105</v>
      </c>
      <c r="B106" s="67" t="s">
        <v>950</v>
      </c>
      <c r="C106" s="20">
        <v>1</v>
      </c>
      <c r="D106" s="75">
        <v>12.232415779816513</v>
      </c>
      <c r="E106" s="75">
        <v>187.76758422018349</v>
      </c>
      <c r="G106">
        <v>22.301961070836501</v>
      </c>
      <c r="H106">
        <v>0.1186390806971</v>
      </c>
      <c r="I106">
        <v>3</v>
      </c>
      <c r="J106">
        <v>0.53196703339349205</v>
      </c>
      <c r="K106">
        <v>0.99768404450050996</v>
      </c>
      <c r="L106">
        <v>0.97303665290877595</v>
      </c>
      <c r="M106" t="s">
        <v>5</v>
      </c>
    </row>
    <row r="107" spans="1:13" x14ac:dyDescent="0.2">
      <c r="A107">
        <v>106</v>
      </c>
      <c r="B107" s="67" t="s">
        <v>1163</v>
      </c>
      <c r="C107" s="20">
        <v>1</v>
      </c>
      <c r="D107" s="75">
        <v>10.735372946859902</v>
      </c>
      <c r="E107" s="75">
        <v>189.26462705314009</v>
      </c>
      <c r="G107">
        <v>22.023681249952698</v>
      </c>
      <c r="H107">
        <v>0.20881520203464801</v>
      </c>
      <c r="I107">
        <v>3</v>
      </c>
      <c r="J107">
        <v>0.94813941259295897</v>
      </c>
      <c r="K107">
        <v>0.98523512414232695</v>
      </c>
      <c r="L107">
        <v>0.96089527822765797</v>
      </c>
      <c r="M107" t="s">
        <v>5</v>
      </c>
    </row>
    <row r="108" spans="1:13" x14ac:dyDescent="0.2">
      <c r="A108">
        <v>107</v>
      </c>
      <c r="B108" s="67" t="s">
        <v>1219</v>
      </c>
      <c r="C108" s="20">
        <v>1</v>
      </c>
      <c r="D108" s="75">
        <v>10.482180188679244</v>
      </c>
      <c r="E108" s="75">
        <v>189.51781981132075</v>
      </c>
      <c r="G108">
        <v>22.812131307479</v>
      </c>
      <c r="H108">
        <v>0.21926721481285499</v>
      </c>
      <c r="I108">
        <v>3</v>
      </c>
      <c r="J108">
        <v>0.96118688717598399</v>
      </c>
      <c r="K108">
        <v>1.0205066430809899</v>
      </c>
      <c r="L108">
        <v>0.995295428175202</v>
      </c>
      <c r="M108" t="s">
        <v>5</v>
      </c>
    </row>
    <row r="109" spans="1:13" x14ac:dyDescent="0.2">
      <c r="A109">
        <v>108</v>
      </c>
      <c r="B109" s="67" t="s">
        <v>1223</v>
      </c>
      <c r="C109" s="20">
        <v>1</v>
      </c>
      <c r="D109" s="75">
        <v>12.277470718232044</v>
      </c>
      <c r="E109" s="75">
        <v>187.72252928176795</v>
      </c>
      <c r="G109">
        <v>22.0703593162321</v>
      </c>
      <c r="H109">
        <v>8.7900962895579304E-2</v>
      </c>
      <c r="I109">
        <v>3</v>
      </c>
      <c r="J109">
        <v>0.39827608439039203</v>
      </c>
      <c r="K109">
        <v>0.98732327961023103</v>
      </c>
      <c r="L109">
        <v>0.96293184663670806</v>
      </c>
      <c r="M109" t="s">
        <v>5</v>
      </c>
    </row>
    <row r="110" spans="1:13" x14ac:dyDescent="0.2">
      <c r="A110">
        <v>109</v>
      </c>
      <c r="B110" s="67" t="s">
        <v>1228</v>
      </c>
      <c r="C110" s="20">
        <v>1</v>
      </c>
      <c r="D110" s="75">
        <v>10.162601524390244</v>
      </c>
      <c r="E110" s="75">
        <v>189.83739847560975</v>
      </c>
      <c r="G110">
        <v>22.459273447520602</v>
      </c>
      <c r="H110">
        <v>0.21740506176795099</v>
      </c>
      <c r="I110">
        <v>2</v>
      </c>
      <c r="J110">
        <v>0.96799686007630603</v>
      </c>
      <c r="K110">
        <v>1.0047214546960399</v>
      </c>
      <c r="L110">
        <v>0.97990020665562605</v>
      </c>
      <c r="M110" t="s">
        <v>5</v>
      </c>
    </row>
    <row r="111" spans="1:13" x14ac:dyDescent="0.2">
      <c r="A111">
        <v>110</v>
      </c>
      <c r="B111" s="67" t="s">
        <v>1229</v>
      </c>
      <c r="C111" s="20">
        <v>1</v>
      </c>
      <c r="D111" s="75">
        <v>9.661835652173913</v>
      </c>
      <c r="E111" s="75">
        <v>490.33816434782608</v>
      </c>
      <c r="G111">
        <v>23.584358128918002</v>
      </c>
      <c r="H111">
        <v>0.112596667234485</v>
      </c>
      <c r="I111">
        <v>3</v>
      </c>
      <c r="J111">
        <v>0.47742095256103101</v>
      </c>
      <c r="K111">
        <v>1.0550524113225399</v>
      </c>
      <c r="L111">
        <v>1.02898775681091</v>
      </c>
      <c r="M111" t="s">
        <v>5</v>
      </c>
    </row>
    <row r="112" spans="1:13" x14ac:dyDescent="0.2">
      <c r="A112">
        <v>111</v>
      </c>
      <c r="B112" s="67" t="s">
        <v>1235</v>
      </c>
      <c r="C112" s="20">
        <v>1</v>
      </c>
      <c r="D112" s="75">
        <v>11.474469191049913</v>
      </c>
      <c r="E112" s="75">
        <v>188.52553080895009</v>
      </c>
      <c r="G112">
        <v>24.5097293228404</v>
      </c>
      <c r="H112">
        <v>4.2264393338289602E-2</v>
      </c>
      <c r="I112">
        <v>3</v>
      </c>
      <c r="J112">
        <v>0.172439249661169</v>
      </c>
      <c r="K112">
        <v>1.0964491330047399</v>
      </c>
      <c r="L112">
        <v>1.0693617887793301</v>
      </c>
      <c r="M112" t="s">
        <v>5</v>
      </c>
    </row>
    <row r="113" spans="1:13" x14ac:dyDescent="0.2">
      <c r="A113">
        <v>112</v>
      </c>
      <c r="B113" s="67" t="s">
        <v>1236</v>
      </c>
      <c r="C113" s="20">
        <v>1</v>
      </c>
      <c r="D113" s="75">
        <v>11.376564163822527</v>
      </c>
      <c r="E113" s="75">
        <v>488.62343583617746</v>
      </c>
      <c r="G113">
        <v>23.379387580610899</v>
      </c>
      <c r="H113">
        <v>7.6138274889344507E-2</v>
      </c>
      <c r="I113">
        <v>3</v>
      </c>
      <c r="J113">
        <v>0.32566411171731402</v>
      </c>
      <c r="K113">
        <v>1.04588300039096</v>
      </c>
      <c r="L113">
        <v>1.02004487256696</v>
      </c>
      <c r="M113" t="s">
        <v>5</v>
      </c>
    </row>
    <row r="114" spans="1:13" x14ac:dyDescent="0.2">
      <c r="A114">
        <v>113</v>
      </c>
      <c r="B114" s="67" t="s">
        <v>1239</v>
      </c>
      <c r="C114" s="20">
        <v>1</v>
      </c>
      <c r="D114" s="75">
        <v>10.482180188679244</v>
      </c>
      <c r="E114" s="75">
        <v>189.51781981132075</v>
      </c>
      <c r="G114">
        <v>25.170319980035998</v>
      </c>
      <c r="H114">
        <v>0.217373044582649</v>
      </c>
      <c r="I114">
        <v>3</v>
      </c>
      <c r="J114">
        <v>0.86360858644252303</v>
      </c>
      <c r="K114">
        <v>1.12600082832592</v>
      </c>
      <c r="L114">
        <v>1.0981834211003101</v>
      </c>
      <c r="M114" t="s">
        <v>5</v>
      </c>
    </row>
    <row r="115" spans="1:13" x14ac:dyDescent="0.2">
      <c r="A115">
        <v>114</v>
      </c>
      <c r="B115" s="67" t="s">
        <v>1243</v>
      </c>
      <c r="C115" s="20">
        <v>1</v>
      </c>
      <c r="D115" s="75">
        <v>10.735372946859902</v>
      </c>
      <c r="E115" s="75">
        <v>189.26462705314009</v>
      </c>
      <c r="G115">
        <v>22.1555125423906</v>
      </c>
      <c r="H115">
        <v>1.49815134030207E-2</v>
      </c>
      <c r="I115">
        <v>3</v>
      </c>
      <c r="J115">
        <v>6.76198005997663E-2</v>
      </c>
      <c r="K115">
        <v>0.99113263138903596</v>
      </c>
      <c r="L115">
        <v>0.96664708987932801</v>
      </c>
      <c r="M115" t="s">
        <v>5</v>
      </c>
    </row>
    <row r="116" spans="1:13" x14ac:dyDescent="0.2">
      <c r="A116">
        <v>115</v>
      </c>
      <c r="B116" s="67" t="s">
        <v>1244</v>
      </c>
      <c r="C116" s="20">
        <v>1</v>
      </c>
      <c r="D116" s="75">
        <v>9.8183602356406467</v>
      </c>
      <c r="E116" s="75">
        <v>190.18163976435935</v>
      </c>
      <c r="G116">
        <v>22.569100863587501</v>
      </c>
      <c r="H116">
        <v>3.6832825692326703E-2</v>
      </c>
      <c r="I116">
        <v>3</v>
      </c>
      <c r="J116">
        <v>0.163200235201891</v>
      </c>
      <c r="K116">
        <v>1.00963461279503</v>
      </c>
      <c r="L116">
        <v>0.98469198711779704</v>
      </c>
      <c r="M116" t="s">
        <v>5</v>
      </c>
    </row>
    <row r="117" spans="1:13" x14ac:dyDescent="0.2">
      <c r="A117">
        <v>116</v>
      </c>
      <c r="B117" s="67" t="s">
        <v>1245</v>
      </c>
      <c r="C117" s="20">
        <v>1</v>
      </c>
      <c r="D117" s="75">
        <v>11.92605831842576</v>
      </c>
      <c r="E117" s="75">
        <v>188.07394168157424</v>
      </c>
      <c r="G117">
        <v>23.430754887625401</v>
      </c>
      <c r="H117">
        <v>3.6371188500272197E-2</v>
      </c>
      <c r="I117">
        <v>3</v>
      </c>
      <c r="J117">
        <v>0.15522841101240401</v>
      </c>
      <c r="K117">
        <v>1.0481809302660301</v>
      </c>
      <c r="L117">
        <v>1.02228603298902</v>
      </c>
      <c r="M117" t="s">
        <v>5</v>
      </c>
    </row>
    <row r="118" spans="1:13" x14ac:dyDescent="0.2">
      <c r="A118">
        <v>117</v>
      </c>
      <c r="B118" s="67" t="s">
        <v>928</v>
      </c>
      <c r="C118" s="20">
        <v>1</v>
      </c>
      <c r="D118" s="75">
        <v>18.115941847826086</v>
      </c>
      <c r="E118" s="75">
        <v>181.88405815217391</v>
      </c>
      <c r="G118">
        <v>22.7111991051116</v>
      </c>
      <c r="H118">
        <v>5.91642303904239E-2</v>
      </c>
      <c r="I118">
        <v>3</v>
      </c>
      <c r="J118">
        <v>0.26050685442279398</v>
      </c>
      <c r="K118">
        <v>1.0159914146865801</v>
      </c>
      <c r="L118">
        <v>0.99089174672089697</v>
      </c>
      <c r="M118" t="s">
        <v>5</v>
      </c>
    </row>
    <row r="119" spans="1:13" x14ac:dyDescent="0.2">
      <c r="A119">
        <v>118</v>
      </c>
      <c r="B119" s="20" t="s">
        <v>929</v>
      </c>
      <c r="C119" s="20">
        <v>2</v>
      </c>
      <c r="D119" s="79">
        <v>20.202020000000001</v>
      </c>
      <c r="E119" s="79">
        <v>79.797979999999995</v>
      </c>
      <c r="G119">
        <v>22.105618746794899</v>
      </c>
      <c r="H119">
        <v>0.12232818954979199</v>
      </c>
      <c r="I119">
        <v>2</v>
      </c>
      <c r="J119">
        <v>0.553380527145517</v>
      </c>
      <c r="K119">
        <v>0.98890061943155705</v>
      </c>
      <c r="L119">
        <v>0.96447021889865103</v>
      </c>
      <c r="M119" t="s">
        <v>5</v>
      </c>
    </row>
    <row r="120" spans="1:13" x14ac:dyDescent="0.2">
      <c r="A120">
        <v>119</v>
      </c>
      <c r="B120" s="20" t="s">
        <v>930</v>
      </c>
      <c r="C120" s="20">
        <v>1</v>
      </c>
      <c r="D120" s="78">
        <v>23.809523571428571</v>
      </c>
      <c r="E120" s="78">
        <v>176.19047642857143</v>
      </c>
      <c r="G120">
        <v>22.159348550407898</v>
      </c>
      <c r="H120">
        <v>9.7517664383328206E-2</v>
      </c>
      <c r="I120">
        <v>3</v>
      </c>
      <c r="J120">
        <v>0.44007459949238098</v>
      </c>
      <c r="K120">
        <v>0.99130423620805996</v>
      </c>
      <c r="L120">
        <v>0.96681445526884802</v>
      </c>
      <c r="M120" t="s">
        <v>5</v>
      </c>
    </row>
    <row r="121" spans="1:13" x14ac:dyDescent="0.2">
      <c r="A121">
        <v>120</v>
      </c>
      <c r="B121" s="20" t="s">
        <v>931</v>
      </c>
      <c r="C121" s="20">
        <v>2</v>
      </c>
      <c r="D121" s="79">
        <v>22.522522297297296</v>
      </c>
      <c r="E121" s="79">
        <v>77.4774777027027</v>
      </c>
      <c r="G121">
        <v>23.1341019366868</v>
      </c>
      <c r="H121">
        <v>6.4527577453473706E-2</v>
      </c>
      <c r="I121">
        <v>3</v>
      </c>
      <c r="J121">
        <v>0.27892838732219799</v>
      </c>
      <c r="K121">
        <v>1.0349100831434199</v>
      </c>
      <c r="L121">
        <v>1.00934303692065</v>
      </c>
      <c r="M121" t="s">
        <v>5</v>
      </c>
    </row>
    <row r="122" spans="1:13" x14ac:dyDescent="0.2">
      <c r="A122">
        <v>121</v>
      </c>
      <c r="B122" s="20" t="s">
        <v>1475</v>
      </c>
      <c r="C122" s="20"/>
      <c r="D122" s="20"/>
      <c r="E122" s="20"/>
      <c r="G122">
        <v>22.040139213707199</v>
      </c>
      <c r="H122">
        <v>0.19197090030554001</v>
      </c>
      <c r="I122">
        <v>3</v>
      </c>
      <c r="J122">
        <v>0.87100584276776605</v>
      </c>
      <c r="K122">
        <v>0.98597137544285895</v>
      </c>
      <c r="L122">
        <v>0.96161334072962801</v>
      </c>
      <c r="M122" t="s">
        <v>5</v>
      </c>
    </row>
    <row r="123" spans="1:13" x14ac:dyDescent="0.2">
      <c r="B123" t="s">
        <v>1434</v>
      </c>
      <c r="G123" t="s">
        <v>5</v>
      </c>
      <c r="H123" t="s">
        <v>5</v>
      </c>
      <c r="I123" t="s">
        <v>5</v>
      </c>
      <c r="J123" t="s">
        <v>5</v>
      </c>
      <c r="K123" t="s">
        <v>5</v>
      </c>
      <c r="L123" t="s">
        <v>5</v>
      </c>
      <c r="M123" t="s">
        <v>5</v>
      </c>
    </row>
    <row r="124" spans="1:13" x14ac:dyDescent="0.2">
      <c r="B124" t="s">
        <v>1429</v>
      </c>
      <c r="G124">
        <v>21.014328079677799</v>
      </c>
      <c r="H124">
        <v>0.24578625476959101</v>
      </c>
      <c r="I124">
        <v>3</v>
      </c>
      <c r="J124">
        <v>1.16961272250852</v>
      </c>
      <c r="K124">
        <v>0.94008144684682604</v>
      </c>
      <c r="L124">
        <v>0.91685710475548099</v>
      </c>
      <c r="M124" t="s">
        <v>5</v>
      </c>
    </row>
    <row r="125" spans="1:13" x14ac:dyDescent="0.2">
      <c r="B125" t="s">
        <v>1430</v>
      </c>
      <c r="G125">
        <v>21.694759896563799</v>
      </c>
      <c r="H125">
        <v>0.248249070996933</v>
      </c>
      <c r="I125">
        <v>3</v>
      </c>
      <c r="J125">
        <v>1.14428125584489</v>
      </c>
      <c r="K125">
        <v>0.97052074162101698</v>
      </c>
      <c r="L125">
        <v>0.94654440873437795</v>
      </c>
      <c r="M125" t="s">
        <v>5</v>
      </c>
    </row>
    <row r="126" spans="1:13" x14ac:dyDescent="0.2">
      <c r="B126" t="s">
        <v>1431</v>
      </c>
      <c r="G126">
        <v>22.919959905073899</v>
      </c>
      <c r="H126">
        <v>5.2885931252368297E-2</v>
      </c>
      <c r="I126">
        <v>3</v>
      </c>
      <c r="J126">
        <v>0.230741813997068</v>
      </c>
      <c r="K126">
        <v>1.0253303835143901</v>
      </c>
      <c r="L126">
        <v>1</v>
      </c>
      <c r="M126" t="s">
        <v>5</v>
      </c>
    </row>
    <row r="127" spans="1:13" x14ac:dyDescent="0.2">
      <c r="B127" t="s">
        <v>1432</v>
      </c>
      <c r="G127">
        <v>23.916270860633901</v>
      </c>
      <c r="H127">
        <v>9.3583983183232897E-2</v>
      </c>
      <c r="I127">
        <v>3</v>
      </c>
      <c r="J127">
        <v>0.391298391494937</v>
      </c>
      <c r="K127">
        <v>1.06990061393341</v>
      </c>
      <c r="L127">
        <v>1.04346914042112</v>
      </c>
      <c r="M127" t="s">
        <v>5</v>
      </c>
    </row>
    <row r="128" spans="1:13" x14ac:dyDescent="0.2">
      <c r="B128" t="s">
        <v>1433</v>
      </c>
      <c r="G128">
        <v>25.1123501626581</v>
      </c>
      <c r="H128">
        <v>0.13194010090779101</v>
      </c>
      <c r="I128">
        <v>3</v>
      </c>
      <c r="J128">
        <v>0.52539925595647596</v>
      </c>
      <c r="K128">
        <v>1.1234075334279101</v>
      </c>
      <c r="L128">
        <v>1.0956541925319401</v>
      </c>
      <c r="M128" t="s">
        <v>5</v>
      </c>
    </row>
    <row r="129" spans="1:13" x14ac:dyDescent="0.2">
      <c r="B129" t="s">
        <v>1631</v>
      </c>
      <c r="G129">
        <v>22.353731317816099</v>
      </c>
      <c r="H129">
        <v>0.135347972417798</v>
      </c>
      <c r="I129">
        <v>3</v>
      </c>
      <c r="J129">
        <v>0.60548268427081098</v>
      </c>
      <c r="K129">
        <v>1</v>
      </c>
      <c r="L129">
        <v>0.97529539363930295</v>
      </c>
      <c r="M129" t="s">
        <v>5</v>
      </c>
    </row>
    <row r="130" spans="1:13" x14ac:dyDescent="0.2">
      <c r="A130" t="s">
        <v>1640</v>
      </c>
      <c r="B130">
        <v>108.9</v>
      </c>
    </row>
    <row r="131" spans="1:13" x14ac:dyDescent="0.2">
      <c r="B131">
        <v>108.9</v>
      </c>
    </row>
    <row r="132" spans="1:13" x14ac:dyDescent="0.2">
      <c r="B132">
        <v>94.5</v>
      </c>
    </row>
    <row r="133" spans="1:13" x14ac:dyDescent="0.2">
      <c r="B133">
        <f>AVERAGE(B130:B132)</f>
        <v>104.10000000000001</v>
      </c>
    </row>
  </sheetData>
  <mergeCells count="1">
    <mergeCell ref="N22:Q25"/>
  </mergeCells>
  <conditionalFormatting sqref="H1:H1048576">
    <cfRule type="cellIs" dxfId="0" priority="1" operator="greaterThan">
      <formula>0.2</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64"/>
  <sheetViews>
    <sheetView workbookViewId="0">
      <pane xSplit="2" ySplit="1" topLeftCell="C386" activePane="bottomRight" state="frozen"/>
      <selection pane="topRight" activeCell="C1" sqref="C1"/>
      <selection pane="bottomLeft" activeCell="A2" sqref="A2"/>
      <selection pane="bottomRight" activeCell="A399" sqref="A399:XFD423"/>
    </sheetView>
  </sheetViews>
  <sheetFormatPr baseColWidth="10" defaultRowHeight="16" x14ac:dyDescent="0.2"/>
  <cols>
    <col min="1" max="1" width="11" bestFit="1" customWidth="1"/>
    <col min="2" max="3" width="5.1640625" bestFit="1" customWidth="1"/>
    <col min="4" max="4" width="5.5" bestFit="1" customWidth="1"/>
    <col min="5" max="5" width="10.1640625" bestFit="1" customWidth="1"/>
    <col min="6" max="6" width="7.33203125" style="8" bestFit="1" customWidth="1"/>
    <col min="7" max="7" width="10.1640625" bestFit="1" customWidth="1"/>
    <col min="8" max="9" width="5.1640625" bestFit="1" customWidth="1"/>
    <col min="10" max="10" width="7.1640625" bestFit="1" customWidth="1"/>
    <col min="11" max="13" width="7" bestFit="1" customWidth="1"/>
    <col min="14" max="14" width="7.1640625" bestFit="1" customWidth="1"/>
    <col min="15" max="16" width="6.83203125" bestFit="1" customWidth="1"/>
    <col min="17" max="17" width="50.83203125" bestFit="1" customWidth="1"/>
  </cols>
  <sheetData>
    <row r="1" spans="1:17" x14ac:dyDescent="0.2">
      <c r="A1" s="5" t="s">
        <v>12</v>
      </c>
      <c r="B1" s="5" t="s">
        <v>13</v>
      </c>
      <c r="C1" s="5" t="s">
        <v>19</v>
      </c>
      <c r="D1" s="5" t="s">
        <v>14</v>
      </c>
      <c r="E1" s="5" t="s">
        <v>208</v>
      </c>
      <c r="F1" s="7" t="s">
        <v>15</v>
      </c>
      <c r="G1" s="5" t="s">
        <v>16</v>
      </c>
      <c r="H1" s="5" t="s">
        <v>17</v>
      </c>
      <c r="I1" s="5" t="s">
        <v>18</v>
      </c>
      <c r="J1" s="5" t="s">
        <v>546</v>
      </c>
      <c r="K1" s="5" t="s">
        <v>114</v>
      </c>
      <c r="L1" s="5" t="s">
        <v>115</v>
      </c>
      <c r="M1" s="5" t="s">
        <v>116</v>
      </c>
      <c r="N1" s="5" t="s">
        <v>117</v>
      </c>
      <c r="O1" s="5" t="s">
        <v>118</v>
      </c>
      <c r="P1" s="5" t="s">
        <v>119</v>
      </c>
      <c r="Q1" s="5" t="s">
        <v>24</v>
      </c>
    </row>
    <row r="2" spans="1:17" x14ac:dyDescent="0.2">
      <c r="A2" s="5">
        <v>251110627</v>
      </c>
      <c r="B2" s="5">
        <v>2016</v>
      </c>
      <c r="C2" s="5">
        <v>154</v>
      </c>
      <c r="D2" s="5" t="s">
        <v>121</v>
      </c>
      <c r="E2" s="5"/>
      <c r="F2" s="7" t="s">
        <v>120</v>
      </c>
      <c r="G2" s="5" t="s">
        <v>26</v>
      </c>
      <c r="H2" s="5">
        <v>1</v>
      </c>
      <c r="I2" s="5" t="s">
        <v>26</v>
      </c>
      <c r="J2" s="5">
        <v>2</v>
      </c>
      <c r="K2" s="5">
        <v>1</v>
      </c>
      <c r="L2" s="5">
        <v>0</v>
      </c>
      <c r="M2" s="5">
        <v>0</v>
      </c>
      <c r="N2" s="5">
        <v>0</v>
      </c>
      <c r="O2" s="5">
        <v>0</v>
      </c>
      <c r="P2" s="5">
        <v>0</v>
      </c>
      <c r="Q2" s="5"/>
    </row>
    <row r="3" spans="1:17" x14ac:dyDescent="0.2">
      <c r="A3" s="5">
        <v>251110611</v>
      </c>
      <c r="B3" s="5">
        <v>2016</v>
      </c>
      <c r="C3" s="5">
        <v>155</v>
      </c>
      <c r="D3" s="5" t="s">
        <v>121</v>
      </c>
      <c r="E3" s="5"/>
      <c r="F3" s="7" t="s">
        <v>120</v>
      </c>
      <c r="G3" s="5" t="s">
        <v>67</v>
      </c>
      <c r="H3" s="5">
        <v>1</v>
      </c>
      <c r="I3" s="5" t="s">
        <v>66</v>
      </c>
      <c r="J3" s="5">
        <v>2</v>
      </c>
      <c r="K3" s="5">
        <v>1</v>
      </c>
      <c r="L3" s="5">
        <v>0</v>
      </c>
      <c r="M3" s="5">
        <v>0</v>
      </c>
      <c r="N3" s="5">
        <v>0</v>
      </c>
      <c r="O3" s="5">
        <v>0</v>
      </c>
      <c r="P3" s="5">
        <v>0</v>
      </c>
      <c r="Q3" s="5"/>
    </row>
    <row r="4" spans="1:17" x14ac:dyDescent="0.2">
      <c r="A4" s="5">
        <v>177177119</v>
      </c>
      <c r="B4" s="5">
        <v>2016</v>
      </c>
      <c r="C4" s="5">
        <v>156</v>
      </c>
      <c r="D4" s="5" t="s">
        <v>121</v>
      </c>
      <c r="E4" s="5"/>
      <c r="F4" s="7" t="s">
        <v>120</v>
      </c>
      <c r="G4" s="5" t="s">
        <v>27</v>
      </c>
      <c r="H4" s="5">
        <v>1</v>
      </c>
      <c r="I4" s="5" t="s">
        <v>67</v>
      </c>
      <c r="J4" s="5">
        <v>2</v>
      </c>
      <c r="K4" s="5">
        <v>1</v>
      </c>
      <c r="L4" s="5">
        <v>0</v>
      </c>
      <c r="M4" s="5">
        <v>0</v>
      </c>
      <c r="N4" s="5">
        <v>0</v>
      </c>
      <c r="O4" s="5">
        <v>0</v>
      </c>
      <c r="P4" s="5">
        <v>0</v>
      </c>
      <c r="Q4" s="5"/>
    </row>
    <row r="5" spans="1:17" x14ac:dyDescent="0.2">
      <c r="A5" s="5">
        <v>177177204</v>
      </c>
      <c r="B5" s="5">
        <v>2016</v>
      </c>
      <c r="C5" s="5">
        <v>157</v>
      </c>
      <c r="D5" s="5" t="s">
        <v>121</v>
      </c>
      <c r="E5" s="5"/>
      <c r="F5" s="7" t="s">
        <v>120</v>
      </c>
      <c r="G5" s="5" t="s">
        <v>68</v>
      </c>
      <c r="H5" s="5">
        <v>1</v>
      </c>
      <c r="I5" s="5" t="s">
        <v>27</v>
      </c>
      <c r="J5" s="5">
        <v>2</v>
      </c>
      <c r="K5" s="5">
        <v>1</v>
      </c>
      <c r="L5" s="5">
        <v>0</v>
      </c>
      <c r="M5" s="5">
        <v>0</v>
      </c>
      <c r="N5" s="5">
        <v>0</v>
      </c>
      <c r="O5" s="5">
        <v>0</v>
      </c>
      <c r="P5" s="5">
        <v>0</v>
      </c>
      <c r="Q5" s="5"/>
    </row>
    <row r="6" spans="1:17" x14ac:dyDescent="0.2">
      <c r="A6" s="5">
        <v>177177203</v>
      </c>
      <c r="B6" s="5">
        <v>2016</v>
      </c>
      <c r="C6" s="5">
        <v>157</v>
      </c>
      <c r="D6" s="5" t="s">
        <v>121</v>
      </c>
      <c r="E6" s="5"/>
      <c r="F6" s="7" t="s">
        <v>120</v>
      </c>
      <c r="G6" s="5" t="s">
        <v>69</v>
      </c>
      <c r="H6" s="5">
        <v>1</v>
      </c>
      <c r="I6" s="5" t="s">
        <v>68</v>
      </c>
      <c r="J6" s="5">
        <v>2</v>
      </c>
      <c r="K6" s="5">
        <v>1</v>
      </c>
      <c r="L6" s="5">
        <v>0</v>
      </c>
      <c r="M6" s="5">
        <v>0</v>
      </c>
      <c r="N6" s="5">
        <v>0</v>
      </c>
      <c r="O6" s="5">
        <v>0</v>
      </c>
      <c r="P6" s="5">
        <v>0</v>
      </c>
      <c r="Q6" s="5"/>
    </row>
    <row r="7" spans="1:17" x14ac:dyDescent="0.2">
      <c r="A7" s="5">
        <v>251110618</v>
      </c>
      <c r="B7" s="5">
        <v>2016</v>
      </c>
      <c r="C7" s="5">
        <v>157</v>
      </c>
      <c r="D7" s="5" t="s">
        <v>121</v>
      </c>
      <c r="E7" s="5"/>
      <c r="F7" s="7" t="s">
        <v>120</v>
      </c>
      <c r="G7" s="5" t="s">
        <v>28</v>
      </c>
      <c r="H7" s="5">
        <v>1</v>
      </c>
      <c r="I7" s="5" t="s">
        <v>69</v>
      </c>
      <c r="J7" s="5">
        <v>2</v>
      </c>
      <c r="K7" s="5">
        <v>1</v>
      </c>
      <c r="L7" s="5">
        <v>0</v>
      </c>
      <c r="M7" s="5">
        <v>0</v>
      </c>
      <c r="N7" s="5">
        <v>0</v>
      </c>
      <c r="O7" s="5">
        <v>0</v>
      </c>
      <c r="P7" s="5">
        <v>0</v>
      </c>
      <c r="Q7" s="5"/>
    </row>
    <row r="8" spans="1:17" x14ac:dyDescent="0.2">
      <c r="A8" s="5">
        <v>177177202</v>
      </c>
      <c r="B8" s="5">
        <v>2016</v>
      </c>
      <c r="C8" s="5">
        <v>157</v>
      </c>
      <c r="D8" s="5" t="s">
        <v>121</v>
      </c>
      <c r="E8" s="5"/>
      <c r="F8" s="7" t="s">
        <v>120</v>
      </c>
      <c r="G8" s="5" t="s">
        <v>70</v>
      </c>
      <c r="H8" s="5">
        <v>1</v>
      </c>
      <c r="I8" s="5" t="s">
        <v>28</v>
      </c>
      <c r="J8" s="5">
        <v>2</v>
      </c>
      <c r="K8" s="5">
        <v>1</v>
      </c>
      <c r="L8" s="5">
        <v>0</v>
      </c>
      <c r="M8" s="5">
        <v>0</v>
      </c>
      <c r="N8" s="5">
        <v>0</v>
      </c>
      <c r="O8" s="5">
        <v>0</v>
      </c>
      <c r="P8" s="5">
        <v>0</v>
      </c>
      <c r="Q8" s="5"/>
    </row>
    <row r="9" spans="1:17" x14ac:dyDescent="0.2">
      <c r="A9" s="5">
        <v>177177205</v>
      </c>
      <c r="B9" s="5">
        <v>2016</v>
      </c>
      <c r="C9" s="5">
        <v>158</v>
      </c>
      <c r="D9" s="5" t="s">
        <v>121</v>
      </c>
      <c r="E9" s="5"/>
      <c r="F9" s="7" t="s">
        <v>120</v>
      </c>
      <c r="G9" s="5" t="s">
        <v>71</v>
      </c>
      <c r="H9" s="5">
        <v>1</v>
      </c>
      <c r="I9" s="5" t="s">
        <v>70</v>
      </c>
      <c r="J9" s="5">
        <v>2</v>
      </c>
      <c r="K9" s="5">
        <v>1</v>
      </c>
      <c r="L9" s="5">
        <v>0</v>
      </c>
      <c r="M9" s="5">
        <v>0</v>
      </c>
      <c r="N9" s="5">
        <v>0</v>
      </c>
      <c r="O9" s="5">
        <v>0</v>
      </c>
      <c r="P9" s="5">
        <v>0</v>
      </c>
      <c r="Q9" s="5"/>
    </row>
    <row r="10" spans="1:17" x14ac:dyDescent="0.2">
      <c r="A10" s="5">
        <v>177177206</v>
      </c>
      <c r="B10" s="5">
        <v>2016</v>
      </c>
      <c r="C10" s="5">
        <v>158</v>
      </c>
      <c r="D10" s="5" t="s">
        <v>121</v>
      </c>
      <c r="E10" s="5"/>
      <c r="F10" s="7" t="s">
        <v>120</v>
      </c>
      <c r="G10" s="5" t="s">
        <v>29</v>
      </c>
      <c r="H10" s="5">
        <v>1</v>
      </c>
      <c r="I10" s="5" t="s">
        <v>71</v>
      </c>
      <c r="J10" s="5">
        <v>2</v>
      </c>
      <c r="K10" s="5">
        <v>1</v>
      </c>
      <c r="L10" s="5">
        <v>0</v>
      </c>
      <c r="M10" s="5">
        <v>0</v>
      </c>
      <c r="N10" s="5">
        <v>0</v>
      </c>
      <c r="O10" s="5">
        <v>0</v>
      </c>
      <c r="P10" s="5">
        <v>0</v>
      </c>
      <c r="Q10" s="5"/>
    </row>
    <row r="11" spans="1:17" x14ac:dyDescent="0.2">
      <c r="A11" s="5">
        <v>177177140</v>
      </c>
      <c r="B11" s="5">
        <v>2016</v>
      </c>
      <c r="C11" s="5">
        <v>158</v>
      </c>
      <c r="D11" s="5" t="s">
        <v>121</v>
      </c>
      <c r="E11" s="5"/>
      <c r="F11" s="7" t="s">
        <v>120</v>
      </c>
      <c r="G11" s="5" t="s">
        <v>73</v>
      </c>
      <c r="H11" s="5">
        <v>1</v>
      </c>
      <c r="I11" s="5" t="s">
        <v>29</v>
      </c>
      <c r="J11" s="5">
        <v>2</v>
      </c>
      <c r="K11" s="5">
        <v>1</v>
      </c>
      <c r="L11" s="5">
        <v>0</v>
      </c>
      <c r="M11" s="5">
        <v>0</v>
      </c>
      <c r="N11" s="5">
        <v>0</v>
      </c>
      <c r="O11" s="5">
        <v>0</v>
      </c>
      <c r="P11" s="5">
        <v>0</v>
      </c>
      <c r="Q11" s="5"/>
    </row>
    <row r="12" spans="1:17" x14ac:dyDescent="0.2">
      <c r="A12" s="5">
        <v>251110573</v>
      </c>
      <c r="B12" s="5">
        <v>2016</v>
      </c>
      <c r="C12" s="5">
        <v>158</v>
      </c>
      <c r="D12" s="5" t="s">
        <v>121</v>
      </c>
      <c r="E12" s="5"/>
      <c r="F12" s="7" t="s">
        <v>120</v>
      </c>
      <c r="G12" s="5" t="s">
        <v>30</v>
      </c>
      <c r="H12" s="5">
        <v>1</v>
      </c>
      <c r="I12" s="5" t="s">
        <v>72</v>
      </c>
      <c r="J12" s="5">
        <v>2</v>
      </c>
      <c r="K12" s="5">
        <v>1</v>
      </c>
      <c r="L12" s="5">
        <v>0</v>
      </c>
      <c r="M12" s="5">
        <v>0</v>
      </c>
      <c r="N12" s="5">
        <v>0</v>
      </c>
      <c r="O12" s="5">
        <v>0</v>
      </c>
      <c r="P12" s="5">
        <v>0</v>
      </c>
      <c r="Q12" s="5"/>
    </row>
    <row r="13" spans="1:17" x14ac:dyDescent="0.2">
      <c r="A13" s="5">
        <v>177177147</v>
      </c>
      <c r="B13" s="5">
        <v>2016</v>
      </c>
      <c r="C13" s="5">
        <v>159</v>
      </c>
      <c r="D13" s="5" t="s">
        <v>121</v>
      </c>
      <c r="E13" s="5"/>
      <c r="F13" s="7" t="s">
        <v>120</v>
      </c>
      <c r="G13" s="5" t="s">
        <v>74</v>
      </c>
      <c r="H13" s="5">
        <v>1</v>
      </c>
      <c r="I13" s="5" t="s">
        <v>73</v>
      </c>
      <c r="J13" s="5">
        <v>2</v>
      </c>
      <c r="K13" s="5">
        <v>1</v>
      </c>
      <c r="L13" s="5">
        <v>0</v>
      </c>
      <c r="M13" s="5">
        <v>0</v>
      </c>
      <c r="N13" s="5">
        <v>0</v>
      </c>
      <c r="O13" s="5">
        <v>0</v>
      </c>
      <c r="P13" s="5">
        <v>0</v>
      </c>
      <c r="Q13" s="5"/>
    </row>
    <row r="14" spans="1:17" x14ac:dyDescent="0.2">
      <c r="A14" s="5">
        <v>251110458</v>
      </c>
      <c r="B14" s="5">
        <v>2016</v>
      </c>
      <c r="C14" s="5">
        <v>159</v>
      </c>
      <c r="D14" s="5" t="s">
        <v>121</v>
      </c>
      <c r="E14" s="5"/>
      <c r="F14" s="7" t="s">
        <v>120</v>
      </c>
      <c r="G14" s="5" t="s">
        <v>75</v>
      </c>
      <c r="H14" s="5">
        <v>1</v>
      </c>
      <c r="I14" s="5" t="s">
        <v>30</v>
      </c>
      <c r="J14" s="5">
        <v>2</v>
      </c>
      <c r="K14" s="5">
        <v>1</v>
      </c>
      <c r="L14" s="5">
        <v>0</v>
      </c>
      <c r="M14" s="5">
        <v>0</v>
      </c>
      <c r="N14" s="5">
        <v>0</v>
      </c>
      <c r="O14" s="5">
        <v>0</v>
      </c>
      <c r="P14" s="5">
        <v>0</v>
      </c>
      <c r="Q14" s="5"/>
    </row>
    <row r="15" spans="1:17" x14ac:dyDescent="0.2">
      <c r="A15" s="5">
        <v>177177110</v>
      </c>
      <c r="B15" s="5">
        <v>2016</v>
      </c>
      <c r="C15" s="5">
        <v>161</v>
      </c>
      <c r="D15" s="5" t="s">
        <v>121</v>
      </c>
      <c r="E15" s="5"/>
      <c r="F15" s="7" t="s">
        <v>120</v>
      </c>
      <c r="G15" s="5" t="s">
        <v>95</v>
      </c>
      <c r="H15" s="5">
        <v>1</v>
      </c>
      <c r="I15" s="5" t="s">
        <v>74</v>
      </c>
      <c r="J15" s="5">
        <v>2</v>
      </c>
      <c r="K15" s="5">
        <v>1</v>
      </c>
      <c r="L15" s="5">
        <v>0</v>
      </c>
      <c r="M15" s="5">
        <v>0</v>
      </c>
      <c r="N15" s="5">
        <v>0</v>
      </c>
      <c r="O15" s="5">
        <v>0</v>
      </c>
      <c r="P15" s="5">
        <v>0</v>
      </c>
      <c r="Q15" s="5"/>
    </row>
    <row r="16" spans="1:17" x14ac:dyDescent="0.2">
      <c r="A16" s="5">
        <v>177177253</v>
      </c>
      <c r="B16" s="5">
        <v>2016</v>
      </c>
      <c r="C16" s="5">
        <v>161</v>
      </c>
      <c r="D16" s="5" t="s">
        <v>121</v>
      </c>
      <c r="E16" s="5"/>
      <c r="F16" s="7" t="s">
        <v>120</v>
      </c>
      <c r="G16" s="5" t="s">
        <v>77</v>
      </c>
      <c r="H16" s="5">
        <v>1</v>
      </c>
      <c r="I16" s="5" t="s">
        <v>75</v>
      </c>
      <c r="J16" s="5">
        <v>2</v>
      </c>
      <c r="K16" s="5">
        <v>1</v>
      </c>
      <c r="L16" s="5">
        <v>0</v>
      </c>
      <c r="M16" s="5">
        <v>0</v>
      </c>
      <c r="N16" s="5">
        <v>0</v>
      </c>
      <c r="O16" s="5">
        <v>0</v>
      </c>
      <c r="P16" s="5">
        <v>0</v>
      </c>
      <c r="Q16" s="5"/>
    </row>
    <row r="17" spans="1:17" x14ac:dyDescent="0.2">
      <c r="A17" s="5">
        <v>177177117</v>
      </c>
      <c r="B17" s="5">
        <v>2016</v>
      </c>
      <c r="C17" s="5">
        <v>161</v>
      </c>
      <c r="D17" s="5" t="s">
        <v>121</v>
      </c>
      <c r="E17" s="5"/>
      <c r="F17" s="7" t="s">
        <v>120</v>
      </c>
      <c r="G17" s="5" t="s">
        <v>78</v>
      </c>
      <c r="H17" s="5">
        <v>1</v>
      </c>
      <c r="I17" s="5" t="s">
        <v>31</v>
      </c>
      <c r="J17" s="5">
        <v>2</v>
      </c>
      <c r="K17" s="5">
        <v>1</v>
      </c>
      <c r="L17" s="5">
        <v>0</v>
      </c>
      <c r="M17" s="5">
        <v>0</v>
      </c>
      <c r="N17" s="5">
        <v>0</v>
      </c>
      <c r="O17" s="5">
        <v>0</v>
      </c>
      <c r="P17" s="5">
        <v>0</v>
      </c>
      <c r="Q17" s="5"/>
    </row>
    <row r="18" spans="1:17" x14ac:dyDescent="0.2">
      <c r="A18" s="5">
        <v>177177254</v>
      </c>
      <c r="B18" s="5">
        <v>2016</v>
      </c>
      <c r="C18" s="5">
        <v>161</v>
      </c>
      <c r="D18" s="5" t="s">
        <v>121</v>
      </c>
      <c r="E18" s="5"/>
      <c r="F18" s="7" t="s">
        <v>120</v>
      </c>
      <c r="G18" s="5" t="s">
        <v>33</v>
      </c>
      <c r="H18" s="5">
        <v>1</v>
      </c>
      <c r="I18" s="5" t="s">
        <v>76</v>
      </c>
      <c r="J18" s="5">
        <v>2</v>
      </c>
      <c r="K18" s="5">
        <v>1</v>
      </c>
      <c r="L18" s="5">
        <v>0</v>
      </c>
      <c r="M18" s="5">
        <v>0</v>
      </c>
      <c r="N18" s="5">
        <v>0</v>
      </c>
      <c r="O18" s="5">
        <v>0</v>
      </c>
      <c r="P18" s="5">
        <v>0</v>
      </c>
      <c r="Q18" s="5"/>
    </row>
    <row r="19" spans="1:17" x14ac:dyDescent="0.2">
      <c r="A19" s="5">
        <v>177177255</v>
      </c>
      <c r="B19" s="5">
        <v>2016</v>
      </c>
      <c r="C19" s="5">
        <v>161</v>
      </c>
      <c r="D19" s="5" t="s">
        <v>121</v>
      </c>
      <c r="E19" s="5"/>
      <c r="F19" s="7" t="s">
        <v>120</v>
      </c>
      <c r="G19" s="5" t="s">
        <v>79</v>
      </c>
      <c r="H19" s="5">
        <v>1</v>
      </c>
      <c r="I19" s="5" t="s">
        <v>95</v>
      </c>
      <c r="J19" s="5">
        <v>2</v>
      </c>
      <c r="K19" s="5">
        <v>1</v>
      </c>
      <c r="L19" s="5">
        <v>0</v>
      </c>
      <c r="M19" s="5">
        <v>0</v>
      </c>
      <c r="N19" s="5">
        <v>0</v>
      </c>
      <c r="O19" s="5">
        <v>0</v>
      </c>
      <c r="P19" s="5">
        <v>0</v>
      </c>
      <c r="Q19" s="5"/>
    </row>
    <row r="20" spans="1:17" x14ac:dyDescent="0.2">
      <c r="A20" s="5">
        <v>177177208</v>
      </c>
      <c r="B20" s="5">
        <v>2016</v>
      </c>
      <c r="C20" s="5">
        <v>161</v>
      </c>
      <c r="D20" s="5" t="s">
        <v>121</v>
      </c>
      <c r="E20" s="5"/>
      <c r="F20" s="7" t="s">
        <v>120</v>
      </c>
      <c r="G20" s="5" t="s">
        <v>81</v>
      </c>
      <c r="H20" s="5">
        <v>1</v>
      </c>
      <c r="I20" s="5" t="s">
        <v>32</v>
      </c>
      <c r="J20" s="5">
        <v>2</v>
      </c>
      <c r="K20" s="5">
        <v>1</v>
      </c>
      <c r="L20" s="5">
        <v>0</v>
      </c>
      <c r="M20" s="5">
        <v>0</v>
      </c>
      <c r="N20" s="5">
        <v>0</v>
      </c>
      <c r="O20" s="5">
        <v>0</v>
      </c>
      <c r="P20" s="5">
        <v>0</v>
      </c>
      <c r="Q20" s="5"/>
    </row>
    <row r="21" spans="1:17" x14ac:dyDescent="0.2">
      <c r="A21" s="5">
        <v>177177209</v>
      </c>
      <c r="B21" s="5">
        <v>2016</v>
      </c>
      <c r="C21" s="5">
        <v>161</v>
      </c>
      <c r="D21" s="5" t="s">
        <v>121</v>
      </c>
      <c r="E21" s="5"/>
      <c r="F21" s="7" t="s">
        <v>120</v>
      </c>
      <c r="G21" s="5" t="s">
        <v>82</v>
      </c>
      <c r="H21" s="5">
        <v>1</v>
      </c>
      <c r="I21" s="5" t="s">
        <v>77</v>
      </c>
      <c r="J21" s="5">
        <v>2</v>
      </c>
      <c r="K21" s="5">
        <v>1</v>
      </c>
      <c r="L21" s="5">
        <v>0</v>
      </c>
      <c r="M21" s="5">
        <v>0</v>
      </c>
      <c r="N21" s="5">
        <v>0</v>
      </c>
      <c r="O21" s="5">
        <v>0</v>
      </c>
      <c r="P21" s="5">
        <v>0</v>
      </c>
      <c r="Q21" s="5"/>
    </row>
    <row r="22" spans="1:17" x14ac:dyDescent="0.2">
      <c r="A22" s="5">
        <v>177177210</v>
      </c>
      <c r="B22" s="5">
        <v>2016</v>
      </c>
      <c r="C22" s="5">
        <v>161</v>
      </c>
      <c r="D22" s="5" t="s">
        <v>121</v>
      </c>
      <c r="E22" s="5"/>
      <c r="F22" s="7" t="s">
        <v>120</v>
      </c>
      <c r="G22" s="5" t="s">
        <v>34</v>
      </c>
      <c r="H22" s="5">
        <v>1</v>
      </c>
      <c r="I22" s="5" t="s">
        <v>78</v>
      </c>
      <c r="J22" s="5">
        <v>2</v>
      </c>
      <c r="K22" s="5">
        <v>1</v>
      </c>
      <c r="L22" s="5">
        <v>0</v>
      </c>
      <c r="M22" s="5">
        <v>0</v>
      </c>
      <c r="N22" s="5">
        <v>0</v>
      </c>
      <c r="O22" s="5">
        <v>0</v>
      </c>
      <c r="P22" s="5">
        <v>0</v>
      </c>
      <c r="Q22" s="5"/>
    </row>
    <row r="23" spans="1:17" x14ac:dyDescent="0.2">
      <c r="A23" s="5">
        <v>177177256</v>
      </c>
      <c r="B23" s="5">
        <v>2016</v>
      </c>
      <c r="C23" s="5">
        <v>162</v>
      </c>
      <c r="D23" s="5" t="s">
        <v>121</v>
      </c>
      <c r="E23" s="5"/>
      <c r="F23" s="7" t="s">
        <v>120</v>
      </c>
      <c r="G23" s="5" t="s">
        <v>84</v>
      </c>
      <c r="H23" s="5">
        <v>1</v>
      </c>
      <c r="I23" s="5" t="s">
        <v>33</v>
      </c>
      <c r="J23" s="5">
        <v>2</v>
      </c>
      <c r="K23" s="5">
        <v>1</v>
      </c>
      <c r="L23" s="5">
        <v>0</v>
      </c>
      <c r="M23" s="5">
        <v>0</v>
      </c>
      <c r="N23" s="5">
        <v>0</v>
      </c>
      <c r="O23" s="5">
        <v>0</v>
      </c>
      <c r="P23" s="5">
        <v>0</v>
      </c>
      <c r="Q23" s="5"/>
    </row>
    <row r="24" spans="1:17" x14ac:dyDescent="0.2">
      <c r="A24" s="5">
        <v>177177257</v>
      </c>
      <c r="B24" s="5">
        <v>2016</v>
      </c>
      <c r="C24" s="5">
        <v>163</v>
      </c>
      <c r="D24" s="5" t="s">
        <v>121</v>
      </c>
      <c r="E24" s="5"/>
      <c r="F24" s="7" t="s">
        <v>120</v>
      </c>
      <c r="G24" s="5" t="s">
        <v>96</v>
      </c>
      <c r="H24" s="5">
        <v>1</v>
      </c>
      <c r="I24" s="5" t="s">
        <v>79</v>
      </c>
      <c r="J24" s="5">
        <v>2</v>
      </c>
      <c r="K24" s="5">
        <v>1</v>
      </c>
      <c r="L24" s="5">
        <v>0</v>
      </c>
      <c r="M24" s="5">
        <v>0</v>
      </c>
      <c r="N24" s="5">
        <v>0</v>
      </c>
      <c r="O24" s="5">
        <v>0</v>
      </c>
      <c r="P24" s="5">
        <v>0</v>
      </c>
      <c r="Q24" s="5"/>
    </row>
    <row r="25" spans="1:17" x14ac:dyDescent="0.2">
      <c r="A25" s="5">
        <v>177177211</v>
      </c>
      <c r="B25" s="5">
        <v>2016</v>
      </c>
      <c r="C25" s="5">
        <v>165</v>
      </c>
      <c r="D25" s="5" t="s">
        <v>121</v>
      </c>
      <c r="E25" s="5"/>
      <c r="F25" s="7" t="s">
        <v>120</v>
      </c>
      <c r="G25" s="5" t="s">
        <v>99</v>
      </c>
      <c r="H25" s="5">
        <v>1</v>
      </c>
      <c r="I25" s="5" t="s">
        <v>80</v>
      </c>
      <c r="J25" s="5">
        <v>2</v>
      </c>
      <c r="K25" s="5">
        <v>1</v>
      </c>
      <c r="L25" s="5">
        <v>0</v>
      </c>
      <c r="M25" s="5">
        <v>0</v>
      </c>
      <c r="N25" s="5">
        <v>0</v>
      </c>
      <c r="O25" s="5">
        <v>0</v>
      </c>
      <c r="P25" s="5">
        <v>0</v>
      </c>
      <c r="Q25" s="5"/>
    </row>
    <row r="26" spans="1:17" x14ac:dyDescent="0.2">
      <c r="A26" s="5">
        <v>177177212</v>
      </c>
      <c r="B26" s="5">
        <v>2016</v>
      </c>
      <c r="C26" s="5">
        <v>166</v>
      </c>
      <c r="D26" s="5" t="s">
        <v>121</v>
      </c>
      <c r="E26" s="5"/>
      <c r="F26" s="7" t="s">
        <v>120</v>
      </c>
      <c r="G26" s="5" t="s">
        <v>89</v>
      </c>
      <c r="H26" s="5">
        <v>1</v>
      </c>
      <c r="I26" s="5" t="s">
        <v>81</v>
      </c>
      <c r="J26" s="5">
        <v>2</v>
      </c>
      <c r="K26" s="5">
        <v>1</v>
      </c>
      <c r="L26" s="5">
        <v>0</v>
      </c>
      <c r="M26" s="5">
        <v>0</v>
      </c>
      <c r="N26" s="5">
        <v>0</v>
      </c>
      <c r="O26" s="5">
        <v>0</v>
      </c>
      <c r="P26" s="5">
        <v>0</v>
      </c>
      <c r="Q26" s="5"/>
    </row>
    <row r="27" spans="1:17" x14ac:dyDescent="0.2">
      <c r="A27" s="5">
        <v>177177155</v>
      </c>
      <c r="B27" s="5">
        <v>2016</v>
      </c>
      <c r="C27" s="5">
        <v>168</v>
      </c>
      <c r="D27" s="5" t="s">
        <v>121</v>
      </c>
      <c r="E27" s="5"/>
      <c r="F27" s="7" t="s">
        <v>120</v>
      </c>
      <c r="G27" s="5" t="s">
        <v>92</v>
      </c>
      <c r="H27" s="5">
        <v>1</v>
      </c>
      <c r="I27" s="5" t="s">
        <v>82</v>
      </c>
      <c r="J27" s="5">
        <v>2</v>
      </c>
      <c r="K27" s="5">
        <v>1</v>
      </c>
      <c r="L27" s="5">
        <v>0</v>
      </c>
      <c r="M27" s="5">
        <v>0</v>
      </c>
      <c r="N27" s="5">
        <v>0</v>
      </c>
      <c r="O27" s="5">
        <v>0</v>
      </c>
      <c r="P27" s="5">
        <v>0</v>
      </c>
      <c r="Q27" s="5"/>
    </row>
    <row r="28" spans="1:17" x14ac:dyDescent="0.2">
      <c r="A28" s="5">
        <v>177177156</v>
      </c>
      <c r="B28" s="5">
        <v>2016</v>
      </c>
      <c r="C28" s="5">
        <v>173</v>
      </c>
      <c r="D28" s="5" t="s">
        <v>121</v>
      </c>
      <c r="E28" s="5"/>
      <c r="F28" s="7" t="s">
        <v>120</v>
      </c>
      <c r="G28" s="5" t="s">
        <v>46</v>
      </c>
      <c r="H28" s="5">
        <v>1</v>
      </c>
      <c r="I28" s="5" t="s">
        <v>34</v>
      </c>
      <c r="J28" s="5">
        <v>2</v>
      </c>
      <c r="K28" s="5">
        <v>1</v>
      </c>
      <c r="L28" s="5">
        <v>0</v>
      </c>
      <c r="M28" s="5">
        <v>0</v>
      </c>
      <c r="N28" s="5">
        <v>0</v>
      </c>
      <c r="O28" s="5">
        <v>0</v>
      </c>
      <c r="P28" s="5">
        <v>0</v>
      </c>
      <c r="Q28" s="5"/>
    </row>
    <row r="29" spans="1:17" x14ac:dyDescent="0.2">
      <c r="A29" s="5">
        <v>177177179</v>
      </c>
      <c r="B29" s="5">
        <v>2016</v>
      </c>
      <c r="C29" s="5">
        <v>174</v>
      </c>
      <c r="D29" s="5" t="s">
        <v>121</v>
      </c>
      <c r="E29" s="5"/>
      <c r="F29" s="7" t="s">
        <v>120</v>
      </c>
      <c r="G29" s="5" t="s">
        <v>47</v>
      </c>
      <c r="H29" s="5">
        <v>1</v>
      </c>
      <c r="I29" s="5" t="s">
        <v>83</v>
      </c>
      <c r="J29" s="5">
        <v>2</v>
      </c>
      <c r="K29" s="5">
        <v>1</v>
      </c>
      <c r="L29" s="5">
        <v>0</v>
      </c>
      <c r="M29" s="5">
        <v>0</v>
      </c>
      <c r="N29" s="5">
        <v>0</v>
      </c>
      <c r="O29" s="5">
        <v>0</v>
      </c>
      <c r="P29" s="5">
        <v>0</v>
      </c>
      <c r="Q29" s="5"/>
    </row>
    <row r="30" spans="1:17" x14ac:dyDescent="0.2">
      <c r="A30" s="5">
        <v>177177178</v>
      </c>
      <c r="B30" s="5">
        <v>2016</v>
      </c>
      <c r="C30" s="5">
        <v>174</v>
      </c>
      <c r="D30" s="5" t="s">
        <v>121</v>
      </c>
      <c r="E30" s="5"/>
      <c r="F30" s="7" t="s">
        <v>120</v>
      </c>
      <c r="G30" s="5" t="s">
        <v>48</v>
      </c>
      <c r="H30" s="5">
        <v>1</v>
      </c>
      <c r="I30" s="5" t="s">
        <v>84</v>
      </c>
      <c r="J30" s="5">
        <v>2</v>
      </c>
      <c r="K30" s="5">
        <v>1</v>
      </c>
      <c r="L30" s="5">
        <v>0</v>
      </c>
      <c r="M30" s="5">
        <v>0</v>
      </c>
      <c r="N30" s="5">
        <v>0</v>
      </c>
      <c r="O30" s="5">
        <v>0</v>
      </c>
      <c r="P30" s="5">
        <v>0</v>
      </c>
      <c r="Q30" s="5"/>
    </row>
    <row r="31" spans="1:17" x14ac:dyDescent="0.2">
      <c r="A31" s="5">
        <v>177177185</v>
      </c>
      <c r="B31" s="5">
        <v>2016</v>
      </c>
      <c r="C31" s="5">
        <v>176</v>
      </c>
      <c r="D31" s="5" t="s">
        <v>121</v>
      </c>
      <c r="E31" s="5"/>
      <c r="F31" s="7" t="s">
        <v>120</v>
      </c>
      <c r="G31" s="5" t="s">
        <v>62</v>
      </c>
      <c r="H31" s="5">
        <v>1</v>
      </c>
      <c r="I31" s="5" t="s">
        <v>35</v>
      </c>
      <c r="J31" s="5">
        <v>2</v>
      </c>
      <c r="K31" s="5">
        <v>1</v>
      </c>
      <c r="L31" s="5">
        <v>0</v>
      </c>
      <c r="M31" s="5">
        <v>0</v>
      </c>
      <c r="N31" s="5">
        <v>0</v>
      </c>
      <c r="O31" s="5">
        <v>0</v>
      </c>
      <c r="P31" s="5">
        <v>0</v>
      </c>
      <c r="Q31" s="5"/>
    </row>
    <row r="32" spans="1:17" x14ac:dyDescent="0.2">
      <c r="A32" s="5">
        <v>251110618</v>
      </c>
      <c r="B32" s="5">
        <v>2017</v>
      </c>
      <c r="C32" s="5">
        <v>157</v>
      </c>
      <c r="D32" s="5" t="s">
        <v>121</v>
      </c>
      <c r="E32" s="5"/>
      <c r="F32" s="7" t="s">
        <v>107</v>
      </c>
      <c r="G32" s="5" t="s">
        <v>26</v>
      </c>
      <c r="H32" s="5">
        <v>1</v>
      </c>
      <c r="I32" s="5" t="s">
        <v>85</v>
      </c>
      <c r="J32" s="5">
        <v>2</v>
      </c>
      <c r="K32" s="5">
        <v>1</v>
      </c>
      <c r="L32" s="5">
        <v>0</v>
      </c>
      <c r="M32" s="5">
        <v>0</v>
      </c>
      <c r="N32" s="5">
        <v>0</v>
      </c>
      <c r="O32" s="5">
        <v>0</v>
      </c>
      <c r="P32" s="5">
        <v>0</v>
      </c>
      <c r="Q32" s="5"/>
    </row>
    <row r="33" spans="1:17" x14ac:dyDescent="0.2">
      <c r="A33" s="5">
        <v>177177254</v>
      </c>
      <c r="B33" s="5">
        <v>2017</v>
      </c>
      <c r="C33" s="5">
        <v>161</v>
      </c>
      <c r="D33" s="5" t="s">
        <v>121</v>
      </c>
      <c r="E33" s="5"/>
      <c r="F33" s="7" t="s">
        <v>107</v>
      </c>
      <c r="G33" s="5" t="s">
        <v>127</v>
      </c>
      <c r="H33" s="5">
        <v>1</v>
      </c>
      <c r="I33" s="5" t="s">
        <v>96</v>
      </c>
      <c r="J33" s="5">
        <v>2</v>
      </c>
      <c r="K33" s="5">
        <v>1</v>
      </c>
      <c r="L33" s="5">
        <v>0</v>
      </c>
      <c r="M33" s="5">
        <v>0</v>
      </c>
      <c r="N33" s="5">
        <v>0</v>
      </c>
      <c r="O33" s="5">
        <v>0</v>
      </c>
      <c r="P33" s="5">
        <v>0</v>
      </c>
      <c r="Q33" s="5"/>
    </row>
    <row r="34" spans="1:17" x14ac:dyDescent="0.2">
      <c r="A34" s="5">
        <v>263126906</v>
      </c>
      <c r="B34" s="5">
        <v>2017</v>
      </c>
      <c r="C34" s="5">
        <v>161</v>
      </c>
      <c r="D34" s="5" t="s">
        <v>121</v>
      </c>
      <c r="E34" s="5"/>
      <c r="F34" s="7" t="s">
        <v>107</v>
      </c>
      <c r="G34" s="5" t="s">
        <v>122</v>
      </c>
      <c r="H34" s="5">
        <v>1</v>
      </c>
      <c r="I34" s="5" t="s">
        <v>36</v>
      </c>
      <c r="J34" s="5">
        <v>2</v>
      </c>
      <c r="K34" s="5">
        <v>1</v>
      </c>
      <c r="L34" s="5">
        <v>0</v>
      </c>
      <c r="M34" s="5">
        <v>0</v>
      </c>
      <c r="N34" s="5">
        <v>0</v>
      </c>
      <c r="O34" s="5">
        <v>0</v>
      </c>
      <c r="P34" s="5">
        <v>0</v>
      </c>
      <c r="Q34" s="5"/>
    </row>
    <row r="35" spans="1:17" x14ac:dyDescent="0.2">
      <c r="A35" s="5">
        <v>177177257</v>
      </c>
      <c r="B35" s="5">
        <v>2017</v>
      </c>
      <c r="C35" s="5">
        <v>161</v>
      </c>
      <c r="D35" s="5" t="s">
        <v>121</v>
      </c>
      <c r="E35" s="5"/>
      <c r="F35" s="7" t="s">
        <v>107</v>
      </c>
      <c r="G35" s="5" t="s">
        <v>128</v>
      </c>
      <c r="H35" s="5">
        <v>1</v>
      </c>
      <c r="I35" s="5" t="s">
        <v>86</v>
      </c>
      <c r="J35" s="5">
        <v>2</v>
      </c>
      <c r="K35" s="5">
        <v>1</v>
      </c>
      <c r="L35" s="5">
        <v>0</v>
      </c>
      <c r="M35" s="5">
        <v>0</v>
      </c>
      <c r="N35" s="5">
        <v>0</v>
      </c>
      <c r="O35" s="5">
        <v>0</v>
      </c>
      <c r="P35" s="5">
        <v>0</v>
      </c>
      <c r="Q35" s="5"/>
    </row>
    <row r="36" spans="1:17" x14ac:dyDescent="0.2">
      <c r="A36" s="5">
        <v>177177256</v>
      </c>
      <c r="B36" s="5">
        <v>2017</v>
      </c>
      <c r="C36" s="5">
        <v>158</v>
      </c>
      <c r="D36" s="5" t="s">
        <v>121</v>
      </c>
      <c r="E36" s="5"/>
      <c r="F36" s="7" t="s">
        <v>107</v>
      </c>
      <c r="G36" s="5" t="s">
        <v>66</v>
      </c>
      <c r="H36" s="5">
        <v>1</v>
      </c>
      <c r="I36" s="5" t="s">
        <v>97</v>
      </c>
      <c r="J36" s="5">
        <v>2</v>
      </c>
      <c r="K36" s="5">
        <v>1</v>
      </c>
      <c r="L36" s="5">
        <v>0</v>
      </c>
      <c r="M36" s="5">
        <v>0</v>
      </c>
      <c r="N36" s="5">
        <v>0</v>
      </c>
      <c r="O36" s="5">
        <v>0</v>
      </c>
      <c r="P36" s="5">
        <v>0</v>
      </c>
      <c r="Q36" s="5"/>
    </row>
    <row r="37" spans="1:17" x14ac:dyDescent="0.2">
      <c r="A37" s="5">
        <v>177177255</v>
      </c>
      <c r="B37" s="5">
        <v>2017</v>
      </c>
      <c r="C37" s="5">
        <v>158</v>
      </c>
      <c r="D37" s="5" t="s">
        <v>121</v>
      </c>
      <c r="E37" s="5"/>
      <c r="F37" s="7" t="s">
        <v>107</v>
      </c>
      <c r="G37" s="5" t="s">
        <v>67</v>
      </c>
      <c r="H37" s="5">
        <v>1</v>
      </c>
      <c r="I37" s="5" t="s">
        <v>37</v>
      </c>
      <c r="J37" s="5">
        <v>2</v>
      </c>
      <c r="K37" s="5">
        <v>1</v>
      </c>
      <c r="L37" s="5">
        <v>0</v>
      </c>
      <c r="M37" s="5">
        <v>0</v>
      </c>
      <c r="N37" s="5">
        <v>0</v>
      </c>
      <c r="O37" s="5">
        <v>0</v>
      </c>
      <c r="P37" s="5">
        <v>0</v>
      </c>
      <c r="Q37" s="5"/>
    </row>
    <row r="38" spans="1:17" x14ac:dyDescent="0.2">
      <c r="A38" s="5">
        <v>177177165</v>
      </c>
      <c r="B38" s="5">
        <v>2017</v>
      </c>
      <c r="C38" s="5">
        <v>158</v>
      </c>
      <c r="D38" s="5" t="s">
        <v>121</v>
      </c>
      <c r="E38" s="5"/>
      <c r="F38" s="7" t="s">
        <v>107</v>
      </c>
      <c r="G38" s="5" t="s">
        <v>27</v>
      </c>
      <c r="H38" s="5">
        <v>1</v>
      </c>
      <c r="I38" s="5" t="s">
        <v>90</v>
      </c>
      <c r="J38" s="5">
        <v>2</v>
      </c>
      <c r="K38" s="5">
        <v>1</v>
      </c>
      <c r="L38" s="5">
        <v>0</v>
      </c>
      <c r="M38" s="5">
        <v>0</v>
      </c>
      <c r="N38" s="5">
        <v>0</v>
      </c>
      <c r="O38" s="5">
        <v>0</v>
      </c>
      <c r="P38" s="5">
        <v>0</v>
      </c>
      <c r="Q38" s="5"/>
    </row>
    <row r="39" spans="1:17" x14ac:dyDescent="0.2">
      <c r="A39" s="5">
        <v>177177166</v>
      </c>
      <c r="B39" s="5">
        <v>2017</v>
      </c>
      <c r="C39" s="5">
        <v>159</v>
      </c>
      <c r="D39" s="5" t="s">
        <v>121</v>
      </c>
      <c r="E39" s="5"/>
      <c r="F39" s="7" t="s">
        <v>107</v>
      </c>
      <c r="G39" s="5" t="s">
        <v>68</v>
      </c>
      <c r="H39" s="5">
        <v>1</v>
      </c>
      <c r="I39" s="5" t="s">
        <v>101</v>
      </c>
      <c r="J39" s="5">
        <v>2</v>
      </c>
      <c r="K39" s="5">
        <v>1</v>
      </c>
      <c r="L39" s="5">
        <v>0</v>
      </c>
      <c r="M39" s="5">
        <v>0</v>
      </c>
      <c r="N39" s="5">
        <v>0</v>
      </c>
      <c r="O39" s="5">
        <v>0</v>
      </c>
      <c r="P39" s="5">
        <v>0</v>
      </c>
      <c r="Q39" s="5"/>
    </row>
    <row r="40" spans="1:17" x14ac:dyDescent="0.2">
      <c r="A40" s="5">
        <v>177177208</v>
      </c>
      <c r="B40" s="5">
        <v>2017</v>
      </c>
      <c r="C40" s="5">
        <v>159</v>
      </c>
      <c r="D40" s="5" t="s">
        <v>121</v>
      </c>
      <c r="E40" s="5"/>
      <c r="F40" s="7" t="s">
        <v>107</v>
      </c>
      <c r="G40" s="5" t="s">
        <v>69</v>
      </c>
      <c r="H40" s="5">
        <v>1</v>
      </c>
      <c r="I40" s="5" t="s">
        <v>41</v>
      </c>
      <c r="J40" s="5">
        <v>2</v>
      </c>
      <c r="K40" s="5">
        <v>1</v>
      </c>
      <c r="L40" s="5">
        <v>0</v>
      </c>
      <c r="M40" s="5">
        <v>0</v>
      </c>
      <c r="N40" s="5">
        <v>0</v>
      </c>
      <c r="O40" s="5">
        <v>0</v>
      </c>
      <c r="P40" s="5">
        <v>0</v>
      </c>
      <c r="Q40" s="5"/>
    </row>
    <row r="41" spans="1:17" x14ac:dyDescent="0.2">
      <c r="A41" s="5">
        <v>251110573</v>
      </c>
      <c r="B41" s="5">
        <v>2017</v>
      </c>
      <c r="C41" s="5">
        <v>160</v>
      </c>
      <c r="D41" s="5" t="s">
        <v>121</v>
      </c>
      <c r="E41" s="5"/>
      <c r="F41" s="7" t="s">
        <v>107</v>
      </c>
      <c r="G41" s="5" t="s">
        <v>28</v>
      </c>
      <c r="H41" s="5">
        <v>1</v>
      </c>
      <c r="I41" s="5" t="s">
        <v>91</v>
      </c>
      <c r="J41" s="5">
        <v>2</v>
      </c>
      <c r="K41" s="5">
        <v>1</v>
      </c>
      <c r="L41" s="5">
        <v>0</v>
      </c>
      <c r="M41" s="5">
        <v>0</v>
      </c>
      <c r="N41" s="5">
        <v>0</v>
      </c>
      <c r="O41" s="5">
        <v>0</v>
      </c>
      <c r="P41" s="5">
        <v>0</v>
      </c>
      <c r="Q41" s="5"/>
    </row>
    <row r="42" spans="1:17" x14ac:dyDescent="0.2">
      <c r="A42" s="5">
        <v>177177110</v>
      </c>
      <c r="B42" s="5">
        <v>2017</v>
      </c>
      <c r="C42" s="5">
        <v>160</v>
      </c>
      <c r="D42" s="5" t="s">
        <v>121</v>
      </c>
      <c r="E42" s="5"/>
      <c r="F42" s="7" t="s">
        <v>107</v>
      </c>
      <c r="G42" s="5" t="s">
        <v>70</v>
      </c>
      <c r="H42" s="5">
        <v>1</v>
      </c>
      <c r="I42" s="5" t="s">
        <v>102</v>
      </c>
      <c r="J42" s="5">
        <v>2</v>
      </c>
      <c r="K42" s="5">
        <v>1</v>
      </c>
      <c r="L42" s="5">
        <v>0</v>
      </c>
      <c r="M42" s="5">
        <v>0</v>
      </c>
      <c r="N42" s="5">
        <v>0</v>
      </c>
      <c r="O42" s="5">
        <v>0</v>
      </c>
      <c r="P42" s="5">
        <v>0</v>
      </c>
      <c r="Q42" s="5"/>
    </row>
    <row r="43" spans="1:17" x14ac:dyDescent="0.2">
      <c r="A43" s="5">
        <v>263126905</v>
      </c>
      <c r="B43" s="5">
        <v>2017</v>
      </c>
      <c r="C43" s="5">
        <v>160</v>
      </c>
      <c r="D43" s="5" t="s">
        <v>121</v>
      </c>
      <c r="E43" s="5"/>
      <c r="F43" s="7" t="s">
        <v>107</v>
      </c>
      <c r="G43" s="5" t="s">
        <v>71</v>
      </c>
      <c r="H43" s="5">
        <v>1</v>
      </c>
      <c r="I43" s="5" t="s">
        <v>42</v>
      </c>
      <c r="J43" s="5">
        <v>2</v>
      </c>
      <c r="K43" s="5">
        <v>1</v>
      </c>
      <c r="L43" s="5">
        <v>0</v>
      </c>
      <c r="M43" s="5">
        <v>0</v>
      </c>
      <c r="N43" s="5">
        <v>0</v>
      </c>
      <c r="O43" s="5">
        <v>0</v>
      </c>
      <c r="P43" s="5">
        <v>0</v>
      </c>
      <c r="Q43" s="5"/>
    </row>
    <row r="44" spans="1:17" x14ac:dyDescent="0.2">
      <c r="A44" s="5">
        <v>177177167</v>
      </c>
      <c r="B44" s="5">
        <v>2017</v>
      </c>
      <c r="C44" s="5">
        <v>162</v>
      </c>
      <c r="D44" s="5" t="s">
        <v>121</v>
      </c>
      <c r="E44" s="5"/>
      <c r="F44" s="7" t="s">
        <v>107</v>
      </c>
      <c r="G44" s="5" t="s">
        <v>29</v>
      </c>
      <c r="H44" s="5">
        <v>1</v>
      </c>
      <c r="I44" s="5" t="s">
        <v>92</v>
      </c>
      <c r="J44" s="5">
        <v>2</v>
      </c>
      <c r="K44" s="5">
        <v>1</v>
      </c>
      <c r="L44" s="5">
        <v>0</v>
      </c>
      <c r="M44" s="5">
        <v>0</v>
      </c>
      <c r="N44" s="5">
        <v>0</v>
      </c>
      <c r="O44" s="5">
        <v>0</v>
      </c>
      <c r="P44" s="5">
        <v>0</v>
      </c>
      <c r="Q44" s="5"/>
    </row>
    <row r="45" spans="1:17" x14ac:dyDescent="0.2">
      <c r="A45" s="5">
        <v>177177168</v>
      </c>
      <c r="B45" s="5">
        <v>2017</v>
      </c>
      <c r="C45" s="5">
        <v>162</v>
      </c>
      <c r="D45" s="5" t="s">
        <v>121</v>
      </c>
      <c r="E45" s="5"/>
      <c r="F45" s="7" t="s">
        <v>107</v>
      </c>
      <c r="G45" s="5" t="s">
        <v>72</v>
      </c>
      <c r="H45" s="5">
        <v>1</v>
      </c>
      <c r="I45" s="5" t="s">
        <v>103</v>
      </c>
      <c r="J45" s="5">
        <v>2</v>
      </c>
      <c r="K45" s="5">
        <v>1</v>
      </c>
      <c r="L45" s="5">
        <v>0</v>
      </c>
      <c r="M45" s="5">
        <v>0</v>
      </c>
      <c r="N45" s="5">
        <v>0</v>
      </c>
      <c r="O45" s="5">
        <v>0</v>
      </c>
      <c r="P45" s="5">
        <v>0</v>
      </c>
      <c r="Q45" s="5"/>
    </row>
    <row r="46" spans="1:17" x14ac:dyDescent="0.2">
      <c r="A46" s="5">
        <v>177177169</v>
      </c>
      <c r="B46" s="5">
        <v>2017</v>
      </c>
      <c r="C46" s="5">
        <v>162</v>
      </c>
      <c r="D46" s="5" t="s">
        <v>121</v>
      </c>
      <c r="E46" s="5"/>
      <c r="F46" s="7" t="s">
        <v>107</v>
      </c>
      <c r="G46" s="5" t="s">
        <v>73</v>
      </c>
      <c r="H46" s="5">
        <v>1</v>
      </c>
      <c r="I46" s="5" t="s">
        <v>43</v>
      </c>
      <c r="J46" s="5">
        <v>2</v>
      </c>
      <c r="K46" s="5">
        <v>1</v>
      </c>
      <c r="L46" s="5">
        <v>0</v>
      </c>
      <c r="M46" s="5">
        <v>0</v>
      </c>
      <c r="N46" s="5">
        <v>0</v>
      </c>
      <c r="O46" s="5">
        <v>0</v>
      </c>
      <c r="P46" s="5">
        <v>0</v>
      </c>
      <c r="Q46" s="5"/>
    </row>
    <row r="47" spans="1:17" x14ac:dyDescent="0.2">
      <c r="A47" s="5">
        <v>177177170</v>
      </c>
      <c r="B47" s="5">
        <v>2017</v>
      </c>
      <c r="C47" s="5">
        <v>162</v>
      </c>
      <c r="D47" s="5" t="s">
        <v>121</v>
      </c>
      <c r="E47" s="5"/>
      <c r="F47" s="7" t="s">
        <v>107</v>
      </c>
      <c r="G47" s="5" t="s">
        <v>30</v>
      </c>
      <c r="H47" s="5">
        <v>1</v>
      </c>
      <c r="I47" s="5" t="s">
        <v>104</v>
      </c>
      <c r="J47" s="5">
        <v>2</v>
      </c>
      <c r="K47" s="5">
        <v>1</v>
      </c>
      <c r="L47" s="5">
        <v>0</v>
      </c>
      <c r="M47" s="5">
        <v>0</v>
      </c>
      <c r="N47" s="5">
        <v>0</v>
      </c>
      <c r="O47" s="5">
        <v>0</v>
      </c>
      <c r="P47" s="5">
        <v>0</v>
      </c>
      <c r="Q47" s="5"/>
    </row>
    <row r="48" spans="1:17" x14ac:dyDescent="0.2">
      <c r="A48" s="5">
        <v>263126907</v>
      </c>
      <c r="B48" s="5">
        <v>2017</v>
      </c>
      <c r="C48" s="5">
        <v>163</v>
      </c>
      <c r="D48" s="5" t="s">
        <v>121</v>
      </c>
      <c r="E48" s="5"/>
      <c r="F48" s="7" t="s">
        <v>107</v>
      </c>
      <c r="G48" s="5" t="s">
        <v>74</v>
      </c>
      <c r="H48" s="5">
        <v>1</v>
      </c>
      <c r="I48" s="5" t="s">
        <v>44</v>
      </c>
      <c r="J48" s="5">
        <v>2</v>
      </c>
      <c r="K48" s="5">
        <v>1</v>
      </c>
      <c r="L48" s="5">
        <v>0</v>
      </c>
      <c r="M48" s="5">
        <v>0</v>
      </c>
      <c r="N48" s="5">
        <v>0</v>
      </c>
      <c r="O48" s="5">
        <v>0</v>
      </c>
      <c r="P48" s="5">
        <v>0</v>
      </c>
      <c r="Q48" s="5"/>
    </row>
    <row r="49" spans="1:17" x14ac:dyDescent="0.2">
      <c r="A49" s="5">
        <v>177177232</v>
      </c>
      <c r="B49" s="5">
        <v>2017</v>
      </c>
      <c r="C49" s="5">
        <v>164</v>
      </c>
      <c r="D49" s="5" t="s">
        <v>121</v>
      </c>
      <c r="E49" s="5"/>
      <c r="F49" s="7" t="s">
        <v>107</v>
      </c>
      <c r="G49" s="5" t="s">
        <v>75</v>
      </c>
      <c r="H49" s="5">
        <v>1</v>
      </c>
      <c r="I49" s="5" t="s">
        <v>93</v>
      </c>
      <c r="J49" s="5">
        <v>2</v>
      </c>
      <c r="K49" s="5">
        <v>1</v>
      </c>
      <c r="L49" s="5">
        <v>0</v>
      </c>
      <c r="M49" s="5">
        <v>0</v>
      </c>
      <c r="N49" s="5">
        <v>0</v>
      </c>
      <c r="O49" s="5">
        <v>0</v>
      </c>
      <c r="P49" s="5">
        <v>0</v>
      </c>
      <c r="Q49" s="5"/>
    </row>
    <row r="50" spans="1:17" x14ac:dyDescent="0.2">
      <c r="A50" s="5">
        <v>177177172</v>
      </c>
      <c r="B50" s="5">
        <v>2017</v>
      </c>
      <c r="C50" s="5">
        <v>164</v>
      </c>
      <c r="D50" s="5" t="s">
        <v>121</v>
      </c>
      <c r="E50" s="5"/>
      <c r="F50" s="7" t="s">
        <v>107</v>
      </c>
      <c r="G50" s="5" t="s">
        <v>31</v>
      </c>
      <c r="H50" s="5">
        <v>1</v>
      </c>
      <c r="I50" s="5" t="s">
        <v>105</v>
      </c>
      <c r="J50" s="5">
        <v>2</v>
      </c>
      <c r="K50" s="5">
        <v>1</v>
      </c>
      <c r="L50" s="5">
        <v>0</v>
      </c>
      <c r="M50" s="5">
        <v>0</v>
      </c>
      <c r="N50" s="5">
        <v>0</v>
      </c>
      <c r="O50" s="5">
        <v>0</v>
      </c>
      <c r="P50" s="5">
        <v>0</v>
      </c>
      <c r="Q50" s="5"/>
    </row>
    <row r="51" spans="1:17" x14ac:dyDescent="0.2">
      <c r="A51" s="5">
        <v>177177117</v>
      </c>
      <c r="B51" s="5">
        <v>2017</v>
      </c>
      <c r="C51" s="5">
        <v>164</v>
      </c>
      <c r="D51" s="5" t="s">
        <v>121</v>
      </c>
      <c r="E51" s="5"/>
      <c r="F51" s="7" t="s">
        <v>107</v>
      </c>
      <c r="G51" s="5" t="s">
        <v>76</v>
      </c>
      <c r="H51" s="5">
        <v>1</v>
      </c>
      <c r="I51" s="5" t="s">
        <v>45</v>
      </c>
      <c r="J51" s="5">
        <v>2</v>
      </c>
      <c r="K51" s="5">
        <v>1</v>
      </c>
      <c r="L51" s="5">
        <v>0</v>
      </c>
      <c r="M51" s="5">
        <v>0</v>
      </c>
      <c r="N51" s="5">
        <v>0</v>
      </c>
      <c r="O51" s="5">
        <v>0</v>
      </c>
      <c r="P51" s="5">
        <v>0</v>
      </c>
      <c r="Q51" s="5"/>
    </row>
    <row r="52" spans="1:17" x14ac:dyDescent="0.2">
      <c r="A52" s="5">
        <v>263126909</v>
      </c>
      <c r="B52" s="5">
        <v>2017</v>
      </c>
      <c r="C52" s="5">
        <v>165</v>
      </c>
      <c r="D52" s="5" t="s">
        <v>121</v>
      </c>
      <c r="E52" s="5"/>
      <c r="F52" s="7" t="s">
        <v>107</v>
      </c>
      <c r="G52" s="5" t="s">
        <v>123</v>
      </c>
      <c r="H52" s="5">
        <v>1</v>
      </c>
      <c r="I52" s="5" t="s">
        <v>94</v>
      </c>
      <c r="J52" s="5">
        <v>2</v>
      </c>
      <c r="K52" s="5">
        <v>1</v>
      </c>
      <c r="L52" s="5">
        <v>0</v>
      </c>
      <c r="M52" s="5">
        <v>0</v>
      </c>
      <c r="N52" s="5">
        <v>0</v>
      </c>
      <c r="O52" s="5">
        <v>0</v>
      </c>
      <c r="P52" s="5">
        <v>0</v>
      </c>
      <c r="Q52" s="5"/>
    </row>
    <row r="53" spans="1:17" x14ac:dyDescent="0.2">
      <c r="A53" s="5">
        <v>263126910</v>
      </c>
      <c r="B53" s="5">
        <v>2017</v>
      </c>
      <c r="C53" s="5">
        <v>165</v>
      </c>
      <c r="D53" s="5" t="s">
        <v>121</v>
      </c>
      <c r="E53" s="5"/>
      <c r="F53" s="7" t="s">
        <v>107</v>
      </c>
      <c r="G53" s="5" t="s">
        <v>129</v>
      </c>
      <c r="H53" s="5">
        <v>1</v>
      </c>
      <c r="I53" s="5" t="s">
        <v>106</v>
      </c>
      <c r="J53" s="5">
        <v>2</v>
      </c>
      <c r="K53" s="5">
        <v>1</v>
      </c>
      <c r="L53" s="5">
        <v>0</v>
      </c>
      <c r="M53" s="5">
        <v>0</v>
      </c>
      <c r="N53" s="5">
        <v>0</v>
      </c>
      <c r="O53" s="5">
        <v>0</v>
      </c>
      <c r="P53" s="5">
        <v>0</v>
      </c>
      <c r="Q53" s="5"/>
    </row>
    <row r="54" spans="1:17" x14ac:dyDescent="0.2">
      <c r="A54" s="5">
        <v>263126911</v>
      </c>
      <c r="B54" s="5">
        <v>2017</v>
      </c>
      <c r="C54" s="5">
        <v>165</v>
      </c>
      <c r="D54" s="5" t="s">
        <v>121</v>
      </c>
      <c r="E54" s="5"/>
      <c r="F54" s="7" t="s">
        <v>107</v>
      </c>
      <c r="G54" s="5" t="s">
        <v>124</v>
      </c>
      <c r="H54" s="5">
        <v>1</v>
      </c>
      <c r="I54" s="5" t="s">
        <v>46</v>
      </c>
      <c r="J54" s="5">
        <v>2</v>
      </c>
      <c r="K54" s="5">
        <v>1</v>
      </c>
      <c r="L54" s="5">
        <v>0</v>
      </c>
      <c r="M54" s="5">
        <v>0</v>
      </c>
      <c r="N54" s="5">
        <v>0</v>
      </c>
      <c r="O54" s="5">
        <v>0</v>
      </c>
      <c r="P54" s="5">
        <v>0</v>
      </c>
      <c r="Q54" s="5"/>
    </row>
    <row r="55" spans="1:17" x14ac:dyDescent="0.2">
      <c r="A55" s="5">
        <v>263126908</v>
      </c>
      <c r="B55" s="5">
        <v>2017</v>
      </c>
      <c r="C55" s="5">
        <v>165</v>
      </c>
      <c r="D55" s="5" t="s">
        <v>121</v>
      </c>
      <c r="E55" s="5"/>
      <c r="F55" s="7" t="s">
        <v>107</v>
      </c>
      <c r="G55" s="5" t="s">
        <v>34</v>
      </c>
      <c r="H55" s="5">
        <v>1</v>
      </c>
      <c r="I55" s="5" t="s">
        <v>47</v>
      </c>
      <c r="J55" s="5">
        <v>2</v>
      </c>
      <c r="K55" s="5">
        <v>1</v>
      </c>
      <c r="L55" s="5">
        <v>0</v>
      </c>
      <c r="M55" s="5">
        <v>0</v>
      </c>
      <c r="N55" s="5">
        <v>0</v>
      </c>
      <c r="O55" s="5">
        <v>0</v>
      </c>
      <c r="P55" s="5">
        <v>0</v>
      </c>
      <c r="Q55" s="5"/>
    </row>
    <row r="56" spans="1:17" x14ac:dyDescent="0.2">
      <c r="A56" s="5">
        <v>263126915</v>
      </c>
      <c r="B56" s="5">
        <v>2017</v>
      </c>
      <c r="C56" s="5">
        <v>166</v>
      </c>
      <c r="D56" s="5" t="s">
        <v>121</v>
      </c>
      <c r="E56" s="5"/>
      <c r="F56" s="7" t="s">
        <v>107</v>
      </c>
      <c r="G56" s="5" t="s">
        <v>83</v>
      </c>
      <c r="H56" s="5">
        <v>1</v>
      </c>
      <c r="I56" s="5" t="s">
        <v>48</v>
      </c>
      <c r="J56" s="5">
        <v>2</v>
      </c>
      <c r="K56" s="5">
        <v>1</v>
      </c>
      <c r="L56" s="5">
        <v>0</v>
      </c>
      <c r="M56" s="5">
        <v>0</v>
      </c>
      <c r="N56" s="5">
        <v>0</v>
      </c>
      <c r="O56" s="5">
        <v>0</v>
      </c>
      <c r="P56" s="5">
        <v>0</v>
      </c>
      <c r="Q56" s="5"/>
    </row>
    <row r="57" spans="1:17" x14ac:dyDescent="0.2">
      <c r="A57" s="5">
        <v>263126921</v>
      </c>
      <c r="B57" s="5">
        <v>2017</v>
      </c>
      <c r="C57" s="5">
        <v>169</v>
      </c>
      <c r="D57" s="5" t="s">
        <v>121</v>
      </c>
      <c r="E57" s="5"/>
      <c r="F57" s="7" t="s">
        <v>107</v>
      </c>
      <c r="G57" s="5" t="s">
        <v>125</v>
      </c>
      <c r="H57" s="5">
        <v>1</v>
      </c>
      <c r="I57" s="5" t="s">
        <v>49</v>
      </c>
      <c r="J57" s="5">
        <v>2</v>
      </c>
      <c r="K57" s="5">
        <v>1</v>
      </c>
      <c r="L57" s="5">
        <v>0</v>
      </c>
      <c r="M57" s="5">
        <v>0</v>
      </c>
      <c r="N57" s="5">
        <v>0</v>
      </c>
      <c r="O57" s="5">
        <v>0</v>
      </c>
      <c r="P57" s="5">
        <v>0</v>
      </c>
      <c r="Q57" s="5"/>
    </row>
    <row r="58" spans="1:17" x14ac:dyDescent="0.2">
      <c r="A58" s="5">
        <v>263126922</v>
      </c>
      <c r="B58" s="5">
        <v>2017</v>
      </c>
      <c r="C58" s="5">
        <v>170</v>
      </c>
      <c r="D58" s="5" t="s">
        <v>121</v>
      </c>
      <c r="E58" s="5"/>
      <c r="F58" s="7" t="s">
        <v>107</v>
      </c>
      <c r="G58" s="5" t="s">
        <v>126</v>
      </c>
      <c r="H58" s="5">
        <v>1</v>
      </c>
      <c r="I58" s="5" t="s">
        <v>50</v>
      </c>
      <c r="J58" s="5">
        <v>2</v>
      </c>
      <c r="K58" s="5">
        <v>1</v>
      </c>
      <c r="L58" s="5">
        <v>0</v>
      </c>
      <c r="M58" s="5">
        <v>0</v>
      </c>
      <c r="N58" s="5">
        <v>0</v>
      </c>
      <c r="O58" s="5">
        <v>0</v>
      </c>
      <c r="P58" s="5">
        <v>0</v>
      </c>
      <c r="Q58" s="5"/>
    </row>
    <row r="59" spans="1:17" x14ac:dyDescent="0.2">
      <c r="A59" s="5">
        <v>263126923</v>
      </c>
      <c r="B59" s="5">
        <v>2017</v>
      </c>
      <c r="C59" s="5">
        <v>170</v>
      </c>
      <c r="D59" s="5" t="s">
        <v>121</v>
      </c>
      <c r="E59" s="5"/>
      <c r="F59" s="7" t="s">
        <v>107</v>
      </c>
      <c r="G59" s="5" t="s">
        <v>130</v>
      </c>
      <c r="H59" s="5">
        <v>1</v>
      </c>
      <c r="I59" s="5" t="s">
        <v>51</v>
      </c>
      <c r="J59" s="5">
        <v>2</v>
      </c>
      <c r="K59" s="5">
        <v>1</v>
      </c>
      <c r="L59" s="5">
        <v>0</v>
      </c>
      <c r="M59" s="5">
        <v>0</v>
      </c>
      <c r="N59" s="5">
        <v>0</v>
      </c>
      <c r="O59" s="5">
        <v>0</v>
      </c>
      <c r="P59" s="5">
        <v>0</v>
      </c>
      <c r="Q59" s="5"/>
    </row>
    <row r="60" spans="1:17" x14ac:dyDescent="0.2">
      <c r="A60" s="5">
        <v>177177210</v>
      </c>
      <c r="B60" s="5">
        <v>2017</v>
      </c>
      <c r="C60" s="5">
        <v>167</v>
      </c>
      <c r="D60" s="5" t="s">
        <v>121</v>
      </c>
      <c r="E60" s="5"/>
      <c r="F60" s="7" t="s">
        <v>107</v>
      </c>
      <c r="G60" s="5" t="s">
        <v>84</v>
      </c>
      <c r="H60" s="5">
        <v>1</v>
      </c>
      <c r="I60" s="5" t="s">
        <v>52</v>
      </c>
      <c r="J60" s="5">
        <v>2</v>
      </c>
      <c r="K60" s="5">
        <v>1</v>
      </c>
      <c r="L60" s="5">
        <v>0</v>
      </c>
      <c r="M60" s="5">
        <v>0</v>
      </c>
      <c r="N60" s="5">
        <v>0</v>
      </c>
      <c r="O60" s="5">
        <v>0</v>
      </c>
      <c r="P60" s="5">
        <v>0</v>
      </c>
      <c r="Q60" s="5"/>
    </row>
    <row r="61" spans="1:17" x14ac:dyDescent="0.2">
      <c r="A61" s="5">
        <v>263126919</v>
      </c>
      <c r="B61" s="5">
        <v>2017</v>
      </c>
      <c r="C61" s="5">
        <v>168</v>
      </c>
      <c r="D61" s="5" t="s">
        <v>121</v>
      </c>
      <c r="E61" s="5"/>
      <c r="F61" s="7" t="s">
        <v>107</v>
      </c>
      <c r="G61" s="5" t="s">
        <v>85</v>
      </c>
      <c r="H61" s="5">
        <v>1</v>
      </c>
      <c r="I61" s="5" t="s">
        <v>53</v>
      </c>
      <c r="J61" s="5">
        <v>2</v>
      </c>
      <c r="K61" s="5">
        <v>1</v>
      </c>
      <c r="L61" s="5">
        <v>0</v>
      </c>
      <c r="M61" s="5">
        <v>0</v>
      </c>
      <c r="N61" s="5">
        <v>0</v>
      </c>
      <c r="O61" s="5">
        <v>0</v>
      </c>
      <c r="P61" s="5">
        <v>0</v>
      </c>
      <c r="Q61" s="5"/>
    </row>
    <row r="62" spans="1:17" x14ac:dyDescent="0.2">
      <c r="A62" s="5">
        <v>177177229</v>
      </c>
      <c r="B62" s="5">
        <v>2017</v>
      </c>
      <c r="C62" s="5">
        <v>168</v>
      </c>
      <c r="D62" s="5" t="s">
        <v>121</v>
      </c>
      <c r="E62" s="5"/>
      <c r="F62" s="7" t="s">
        <v>107</v>
      </c>
      <c r="G62" s="5" t="s">
        <v>96</v>
      </c>
      <c r="H62" s="5">
        <v>1</v>
      </c>
      <c r="I62" s="5" t="s">
        <v>54</v>
      </c>
      <c r="J62" s="5">
        <v>2</v>
      </c>
      <c r="K62" s="5">
        <v>1</v>
      </c>
      <c r="L62" s="5">
        <v>0</v>
      </c>
      <c r="M62" s="5">
        <v>0</v>
      </c>
      <c r="N62" s="5">
        <v>0</v>
      </c>
      <c r="O62" s="5">
        <v>0</v>
      </c>
      <c r="P62" s="5">
        <v>0</v>
      </c>
      <c r="Q62" s="5"/>
    </row>
    <row r="63" spans="1:17" x14ac:dyDescent="0.2">
      <c r="A63" s="5">
        <v>263126918</v>
      </c>
      <c r="B63" s="5">
        <v>2017</v>
      </c>
      <c r="C63" s="5">
        <v>168</v>
      </c>
      <c r="D63" s="5" t="s">
        <v>121</v>
      </c>
      <c r="E63" s="5"/>
      <c r="F63" s="7" t="s">
        <v>107</v>
      </c>
      <c r="G63" s="5" t="s">
        <v>36</v>
      </c>
      <c r="H63" s="5">
        <v>1</v>
      </c>
      <c r="I63" s="5" t="s">
        <v>55</v>
      </c>
      <c r="J63" s="5">
        <v>2</v>
      </c>
      <c r="K63" s="5">
        <v>1</v>
      </c>
      <c r="L63" s="5">
        <v>0</v>
      </c>
      <c r="M63" s="5">
        <v>0</v>
      </c>
      <c r="N63" s="5">
        <v>0</v>
      </c>
      <c r="O63" s="5">
        <v>0</v>
      </c>
      <c r="P63" s="5">
        <v>0</v>
      </c>
      <c r="Q63" s="5"/>
    </row>
    <row r="64" spans="1:17" x14ac:dyDescent="0.2">
      <c r="A64" s="5">
        <v>263126916</v>
      </c>
      <c r="B64" s="5">
        <v>2017</v>
      </c>
      <c r="C64" s="5">
        <v>168</v>
      </c>
      <c r="D64" s="5" t="s">
        <v>121</v>
      </c>
      <c r="E64" s="5"/>
      <c r="F64" s="7" t="s">
        <v>107</v>
      </c>
      <c r="G64" s="5" t="s">
        <v>86</v>
      </c>
      <c r="H64" s="5">
        <v>1</v>
      </c>
      <c r="I64" s="5" t="s">
        <v>56</v>
      </c>
      <c r="J64" s="5">
        <v>2</v>
      </c>
      <c r="K64" s="5">
        <v>1</v>
      </c>
      <c r="L64" s="5">
        <v>0</v>
      </c>
      <c r="M64" s="5">
        <v>0</v>
      </c>
      <c r="N64" s="5">
        <v>0</v>
      </c>
      <c r="O64" s="5">
        <v>0</v>
      </c>
      <c r="P64" s="5">
        <v>0</v>
      </c>
      <c r="Q64" s="5"/>
    </row>
    <row r="65" spans="1:17" x14ac:dyDescent="0.2">
      <c r="A65" s="5">
        <v>263126917</v>
      </c>
      <c r="B65" s="5">
        <v>2017</v>
      </c>
      <c r="C65" s="5">
        <v>168</v>
      </c>
      <c r="D65" s="5" t="s">
        <v>121</v>
      </c>
      <c r="E65" s="5"/>
      <c r="F65" s="7" t="s">
        <v>107</v>
      </c>
      <c r="G65" s="5" t="s">
        <v>97</v>
      </c>
      <c r="H65" s="5">
        <v>1</v>
      </c>
      <c r="I65" s="5" t="s">
        <v>57</v>
      </c>
      <c r="J65" s="5">
        <v>2</v>
      </c>
      <c r="K65" s="5">
        <v>1</v>
      </c>
      <c r="L65" s="5">
        <v>0</v>
      </c>
      <c r="M65" s="5">
        <v>0</v>
      </c>
      <c r="N65" s="5">
        <v>0</v>
      </c>
      <c r="O65" s="5">
        <v>0</v>
      </c>
      <c r="P65" s="5">
        <v>0</v>
      </c>
      <c r="Q65" s="5"/>
    </row>
    <row r="66" spans="1:17" x14ac:dyDescent="0.2">
      <c r="A66" s="5">
        <v>263126920</v>
      </c>
      <c r="B66" s="5">
        <v>2017</v>
      </c>
      <c r="C66" s="5">
        <v>169</v>
      </c>
      <c r="D66" s="5" t="s">
        <v>121</v>
      </c>
      <c r="E66" s="5"/>
      <c r="F66" s="7" t="s">
        <v>107</v>
      </c>
      <c r="G66" s="5" t="s">
        <v>37</v>
      </c>
      <c r="H66" s="5">
        <v>1</v>
      </c>
      <c r="I66" s="5" t="s">
        <v>58</v>
      </c>
      <c r="J66" s="5">
        <v>2</v>
      </c>
      <c r="K66" s="5">
        <v>1</v>
      </c>
      <c r="L66" s="5">
        <v>0</v>
      </c>
      <c r="M66" s="5">
        <v>0</v>
      </c>
      <c r="N66" s="5">
        <v>0</v>
      </c>
      <c r="O66" s="5">
        <v>0</v>
      </c>
      <c r="P66" s="5">
        <v>0</v>
      </c>
      <c r="Q66" s="5"/>
    </row>
    <row r="67" spans="1:17" x14ac:dyDescent="0.2">
      <c r="A67" s="5">
        <v>263126926</v>
      </c>
      <c r="B67" s="5">
        <v>2017</v>
      </c>
      <c r="C67" s="5">
        <v>171</v>
      </c>
      <c r="D67" s="5" t="s">
        <v>121</v>
      </c>
      <c r="E67" s="5"/>
      <c r="F67" s="7" t="s">
        <v>107</v>
      </c>
      <c r="G67" s="5" t="s">
        <v>87</v>
      </c>
      <c r="H67" s="5">
        <v>1</v>
      </c>
      <c r="I67" s="5" t="s">
        <v>59</v>
      </c>
      <c r="J67" s="5">
        <v>2</v>
      </c>
      <c r="K67" s="5">
        <v>1</v>
      </c>
      <c r="L67" s="5">
        <v>0</v>
      </c>
      <c r="M67" s="5">
        <v>0</v>
      </c>
      <c r="N67" s="5">
        <v>0</v>
      </c>
      <c r="O67" s="5">
        <v>0</v>
      </c>
      <c r="P67" s="5">
        <v>0</v>
      </c>
      <c r="Q67" s="5"/>
    </row>
    <row r="68" spans="1:17" x14ac:dyDescent="0.2">
      <c r="A68" s="5">
        <v>263126928</v>
      </c>
      <c r="B68" s="5">
        <v>2017</v>
      </c>
      <c r="C68" s="5">
        <v>172</v>
      </c>
      <c r="D68" s="5" t="s">
        <v>121</v>
      </c>
      <c r="E68" s="5"/>
      <c r="F68" s="7" t="s">
        <v>107</v>
      </c>
      <c r="G68" s="5" t="s">
        <v>98</v>
      </c>
      <c r="H68" s="5">
        <v>1</v>
      </c>
      <c r="I68" s="5" t="s">
        <v>60</v>
      </c>
      <c r="J68" s="5">
        <v>2</v>
      </c>
      <c r="K68" s="5">
        <v>1</v>
      </c>
      <c r="L68" s="5">
        <v>0</v>
      </c>
      <c r="M68" s="5">
        <v>0</v>
      </c>
      <c r="N68" s="5">
        <v>0</v>
      </c>
      <c r="O68" s="5">
        <v>0</v>
      </c>
      <c r="P68" s="5">
        <v>0</v>
      </c>
      <c r="Q68" s="5"/>
    </row>
    <row r="69" spans="1:17" x14ac:dyDescent="0.2">
      <c r="A69" s="5">
        <v>177177274</v>
      </c>
      <c r="B69" s="5">
        <v>2017</v>
      </c>
      <c r="C69" s="5">
        <v>172</v>
      </c>
      <c r="D69" s="5" t="s">
        <v>121</v>
      </c>
      <c r="E69" s="5"/>
      <c r="F69" s="7" t="s">
        <v>107</v>
      </c>
      <c r="G69" s="5" t="s">
        <v>38</v>
      </c>
      <c r="H69" s="5">
        <v>1</v>
      </c>
      <c r="I69" s="5" t="s">
        <v>61</v>
      </c>
      <c r="J69" s="5">
        <v>2</v>
      </c>
      <c r="K69" s="5">
        <v>1</v>
      </c>
      <c r="L69" s="5">
        <v>0</v>
      </c>
      <c r="M69" s="5">
        <v>0</v>
      </c>
      <c r="N69" s="5">
        <v>0</v>
      </c>
      <c r="O69" s="5">
        <v>0</v>
      </c>
      <c r="P69" s="5">
        <v>0</v>
      </c>
      <c r="Q69" s="5"/>
    </row>
    <row r="70" spans="1:17" x14ac:dyDescent="0.2">
      <c r="A70" s="5">
        <v>263126929</v>
      </c>
      <c r="B70" s="5">
        <v>2017</v>
      </c>
      <c r="C70" s="5">
        <v>172</v>
      </c>
      <c r="D70" s="5" t="s">
        <v>121</v>
      </c>
      <c r="E70" s="5"/>
      <c r="F70" s="7" t="s">
        <v>107</v>
      </c>
      <c r="G70" s="5" t="s">
        <v>88</v>
      </c>
      <c r="H70" s="5">
        <v>1</v>
      </c>
      <c r="I70" s="5" t="s">
        <v>62</v>
      </c>
      <c r="J70" s="5">
        <v>2</v>
      </c>
      <c r="K70" s="5">
        <v>1</v>
      </c>
      <c r="L70" s="5">
        <v>0</v>
      </c>
      <c r="M70" s="5">
        <v>0</v>
      </c>
      <c r="N70" s="5">
        <v>0</v>
      </c>
      <c r="O70" s="5">
        <v>0</v>
      </c>
      <c r="P70" s="5">
        <v>0</v>
      </c>
      <c r="Q70" s="5"/>
    </row>
    <row r="71" spans="1:17" x14ac:dyDescent="0.2">
      <c r="A71" s="5">
        <v>263126930</v>
      </c>
      <c r="B71" s="5">
        <v>2017</v>
      </c>
      <c r="C71" s="5">
        <v>173</v>
      </c>
      <c r="D71" s="5" t="s">
        <v>121</v>
      </c>
      <c r="E71" s="5"/>
      <c r="F71" s="7" t="s">
        <v>107</v>
      </c>
      <c r="G71" s="5" t="s">
        <v>99</v>
      </c>
      <c r="H71" s="5">
        <v>1</v>
      </c>
      <c r="I71" s="5" t="s">
        <v>63</v>
      </c>
      <c r="J71" s="5">
        <v>2</v>
      </c>
      <c r="K71" s="5">
        <v>1</v>
      </c>
      <c r="L71" s="5">
        <v>0</v>
      </c>
      <c r="M71" s="5">
        <v>0</v>
      </c>
      <c r="N71" s="5">
        <v>0</v>
      </c>
      <c r="O71" s="5">
        <v>0</v>
      </c>
      <c r="P71" s="5">
        <v>0</v>
      </c>
      <c r="Q71" s="5"/>
    </row>
    <row r="72" spans="1:17" x14ac:dyDescent="0.2">
      <c r="A72" s="5">
        <v>263126950</v>
      </c>
      <c r="B72" s="5">
        <v>2017</v>
      </c>
      <c r="C72" s="5">
        <v>179</v>
      </c>
      <c r="D72" s="5" t="s">
        <v>121</v>
      </c>
      <c r="E72" s="5"/>
      <c r="F72" s="7" t="s">
        <v>107</v>
      </c>
      <c r="G72" s="5" t="s">
        <v>131</v>
      </c>
      <c r="H72" s="5">
        <v>1</v>
      </c>
      <c r="I72" s="5" t="s">
        <v>64</v>
      </c>
      <c r="J72" s="5">
        <v>2</v>
      </c>
      <c r="K72" s="5">
        <v>1</v>
      </c>
      <c r="L72" s="5">
        <v>0</v>
      </c>
      <c r="M72" s="5">
        <v>0</v>
      </c>
      <c r="N72" s="5">
        <v>0</v>
      </c>
      <c r="O72" s="5">
        <v>0</v>
      </c>
      <c r="P72" s="5">
        <v>0</v>
      </c>
      <c r="Q72" s="5"/>
    </row>
    <row r="73" spans="1:17" x14ac:dyDescent="0.2">
      <c r="A73" s="5">
        <v>262125706</v>
      </c>
      <c r="B73" s="5">
        <v>2016</v>
      </c>
      <c r="C73" s="5">
        <v>140</v>
      </c>
      <c r="D73" s="5" t="s">
        <v>23</v>
      </c>
      <c r="E73" s="5"/>
      <c r="F73" s="6">
        <v>1</v>
      </c>
      <c r="G73" s="5" t="s">
        <v>67</v>
      </c>
      <c r="H73" s="5">
        <v>2</v>
      </c>
      <c r="I73" s="5" t="s">
        <v>26</v>
      </c>
      <c r="J73" s="5">
        <v>2</v>
      </c>
      <c r="K73" s="5">
        <v>1</v>
      </c>
      <c r="L73" s="5">
        <v>0</v>
      </c>
      <c r="M73" s="5">
        <v>1</v>
      </c>
      <c r="N73" s="5">
        <v>1</v>
      </c>
      <c r="O73" s="5">
        <v>0</v>
      </c>
      <c r="P73" s="5">
        <v>0</v>
      </c>
      <c r="Q73" s="5"/>
    </row>
    <row r="74" spans="1:17" x14ac:dyDescent="0.2">
      <c r="A74" s="5">
        <v>272107202</v>
      </c>
      <c r="B74" s="5">
        <v>2016</v>
      </c>
      <c r="C74" s="5">
        <v>141</v>
      </c>
      <c r="D74" s="5" t="s">
        <v>23</v>
      </c>
      <c r="E74" s="5"/>
      <c r="F74" s="6">
        <v>1</v>
      </c>
      <c r="G74" s="5" t="s">
        <v>68</v>
      </c>
      <c r="H74" s="5">
        <v>2</v>
      </c>
      <c r="I74" s="5" t="s">
        <v>66</v>
      </c>
      <c r="J74" s="5">
        <v>1</v>
      </c>
      <c r="K74" s="5">
        <v>1</v>
      </c>
      <c r="L74" s="5">
        <v>0</v>
      </c>
      <c r="M74" s="5">
        <v>0</v>
      </c>
      <c r="N74" s="5">
        <v>0</v>
      </c>
      <c r="O74" s="5">
        <v>1</v>
      </c>
      <c r="P74" s="5">
        <v>0</v>
      </c>
      <c r="Q74" s="5"/>
    </row>
    <row r="75" spans="1:17" x14ac:dyDescent="0.2">
      <c r="A75" s="5">
        <v>263113705</v>
      </c>
      <c r="B75" s="5">
        <v>2016</v>
      </c>
      <c r="C75" s="5">
        <v>141</v>
      </c>
      <c r="D75" s="5" t="s">
        <v>23</v>
      </c>
      <c r="E75" s="5"/>
      <c r="F75" s="6">
        <v>1</v>
      </c>
      <c r="G75" s="5" t="s">
        <v>69</v>
      </c>
      <c r="H75" s="5">
        <v>2</v>
      </c>
      <c r="I75" s="5" t="s">
        <v>67</v>
      </c>
      <c r="J75" s="5">
        <v>2</v>
      </c>
      <c r="K75" s="5">
        <v>1</v>
      </c>
      <c r="L75" s="5">
        <v>0</v>
      </c>
      <c r="M75" s="5">
        <v>0</v>
      </c>
      <c r="N75" s="5">
        <v>0</v>
      </c>
      <c r="O75" s="5">
        <v>0</v>
      </c>
      <c r="P75" s="5">
        <v>0</v>
      </c>
      <c r="Q75" s="5"/>
    </row>
    <row r="76" spans="1:17" x14ac:dyDescent="0.2">
      <c r="A76" s="5">
        <v>259122567</v>
      </c>
      <c r="B76" s="5">
        <v>2016</v>
      </c>
      <c r="C76" s="5">
        <v>141</v>
      </c>
      <c r="D76" s="5" t="s">
        <v>23</v>
      </c>
      <c r="E76" s="5"/>
      <c r="F76" s="6">
        <v>1</v>
      </c>
      <c r="G76" s="5" t="s">
        <v>70</v>
      </c>
      <c r="H76" s="5">
        <v>2</v>
      </c>
      <c r="I76" s="5" t="s">
        <v>27</v>
      </c>
      <c r="J76" s="5">
        <v>2</v>
      </c>
      <c r="K76" s="5">
        <v>1</v>
      </c>
      <c r="L76" s="5">
        <v>0</v>
      </c>
      <c r="M76" s="5">
        <v>1</v>
      </c>
      <c r="N76" s="5">
        <v>1</v>
      </c>
      <c r="O76" s="5">
        <v>0</v>
      </c>
      <c r="P76" s="5">
        <v>0</v>
      </c>
      <c r="Q76" s="5"/>
    </row>
    <row r="77" spans="1:17" x14ac:dyDescent="0.2">
      <c r="A77" s="5">
        <v>272107201</v>
      </c>
      <c r="B77" s="5">
        <v>2016</v>
      </c>
      <c r="C77" s="5">
        <v>141</v>
      </c>
      <c r="D77" s="5" t="s">
        <v>23</v>
      </c>
      <c r="E77" s="5"/>
      <c r="F77" s="6">
        <v>1</v>
      </c>
      <c r="G77" s="5" t="s">
        <v>29</v>
      </c>
      <c r="H77" s="5">
        <v>2</v>
      </c>
      <c r="I77" s="5" t="s">
        <v>68</v>
      </c>
      <c r="J77" s="5">
        <v>1</v>
      </c>
      <c r="K77" s="5">
        <v>1</v>
      </c>
      <c r="L77" s="5">
        <v>0</v>
      </c>
      <c r="M77" s="5">
        <v>0</v>
      </c>
      <c r="N77" s="5">
        <v>0</v>
      </c>
      <c r="O77" s="5">
        <v>1</v>
      </c>
      <c r="P77" s="5">
        <v>0</v>
      </c>
      <c r="Q77" s="5"/>
    </row>
    <row r="78" spans="1:17" x14ac:dyDescent="0.2">
      <c r="A78" s="5">
        <v>263113799</v>
      </c>
      <c r="B78" s="5">
        <v>2016</v>
      </c>
      <c r="C78" s="5">
        <v>142</v>
      </c>
      <c r="D78" s="5" t="s">
        <v>23</v>
      </c>
      <c r="E78" s="5"/>
      <c r="F78" s="6">
        <v>1</v>
      </c>
      <c r="G78" s="5" t="s">
        <v>73</v>
      </c>
      <c r="H78" s="5">
        <v>2</v>
      </c>
      <c r="I78" s="5" t="s">
        <v>69</v>
      </c>
      <c r="J78" s="5">
        <v>1</v>
      </c>
      <c r="K78" s="5">
        <v>1</v>
      </c>
      <c r="L78" s="5">
        <v>0</v>
      </c>
      <c r="M78" s="5">
        <v>0</v>
      </c>
      <c r="N78" s="5">
        <v>0</v>
      </c>
      <c r="O78" s="5">
        <v>1</v>
      </c>
      <c r="P78" s="5">
        <v>0</v>
      </c>
      <c r="Q78" s="5"/>
    </row>
    <row r="79" spans="1:17" x14ac:dyDescent="0.2">
      <c r="A79" s="5">
        <v>263113715</v>
      </c>
      <c r="B79" s="5">
        <v>2016</v>
      </c>
      <c r="C79" s="5">
        <v>142</v>
      </c>
      <c r="D79" s="5" t="s">
        <v>23</v>
      </c>
      <c r="E79" s="5"/>
      <c r="F79" s="6">
        <v>1</v>
      </c>
      <c r="G79" s="5" t="s">
        <v>74</v>
      </c>
      <c r="H79" s="5">
        <v>2</v>
      </c>
      <c r="I79" s="5" t="s">
        <v>28</v>
      </c>
      <c r="J79" s="5">
        <v>2</v>
      </c>
      <c r="K79" s="5">
        <v>1</v>
      </c>
      <c r="L79" s="5">
        <v>0</v>
      </c>
      <c r="M79" s="5">
        <v>1</v>
      </c>
      <c r="N79" s="5">
        <v>1</v>
      </c>
      <c r="O79" s="5">
        <v>0</v>
      </c>
      <c r="P79" s="5">
        <v>0</v>
      </c>
      <c r="Q79" s="5"/>
    </row>
    <row r="80" spans="1:17" x14ac:dyDescent="0.2">
      <c r="A80" s="5">
        <v>272107203</v>
      </c>
      <c r="B80" s="5">
        <v>2016</v>
      </c>
      <c r="C80" s="5">
        <v>143</v>
      </c>
      <c r="D80" s="5" t="s">
        <v>23</v>
      </c>
      <c r="E80" s="5"/>
      <c r="F80" s="6">
        <v>1</v>
      </c>
      <c r="G80" s="5" t="s">
        <v>31</v>
      </c>
      <c r="H80" s="5">
        <v>2</v>
      </c>
      <c r="I80" s="5" t="s">
        <v>70</v>
      </c>
      <c r="J80" s="5">
        <v>1</v>
      </c>
      <c r="K80" s="5">
        <v>1</v>
      </c>
      <c r="L80" s="5">
        <v>0</v>
      </c>
      <c r="M80" s="5">
        <v>0</v>
      </c>
      <c r="N80" s="5">
        <v>0</v>
      </c>
      <c r="O80" s="5">
        <v>1</v>
      </c>
      <c r="P80" s="5">
        <v>0</v>
      </c>
      <c r="Q80" s="5"/>
    </row>
    <row r="81" spans="1:17" x14ac:dyDescent="0.2">
      <c r="A81" s="5">
        <v>240150270</v>
      </c>
      <c r="B81" s="5">
        <v>2016</v>
      </c>
      <c r="C81" s="5">
        <v>143</v>
      </c>
      <c r="D81" s="5" t="s">
        <v>23</v>
      </c>
      <c r="E81" s="5"/>
      <c r="F81" s="6">
        <v>1</v>
      </c>
      <c r="G81" s="5" t="s">
        <v>76</v>
      </c>
      <c r="H81" s="5">
        <v>2</v>
      </c>
      <c r="I81" s="5" t="s">
        <v>71</v>
      </c>
      <c r="J81" s="5">
        <v>2</v>
      </c>
      <c r="K81" s="5">
        <v>1</v>
      </c>
      <c r="L81" s="5">
        <v>0</v>
      </c>
      <c r="M81" s="5">
        <v>1</v>
      </c>
      <c r="N81" s="5">
        <v>1</v>
      </c>
      <c r="O81" s="5">
        <v>0</v>
      </c>
      <c r="P81" s="5">
        <v>0</v>
      </c>
      <c r="Q81" s="5"/>
    </row>
    <row r="82" spans="1:17" x14ac:dyDescent="0.2">
      <c r="A82" s="5">
        <v>262125801</v>
      </c>
      <c r="B82" s="5">
        <v>2016</v>
      </c>
      <c r="C82" s="5">
        <v>143</v>
      </c>
      <c r="D82" s="5" t="s">
        <v>23</v>
      </c>
      <c r="E82" s="5"/>
      <c r="F82" s="6">
        <v>1</v>
      </c>
      <c r="G82" s="5" t="s">
        <v>77</v>
      </c>
      <c r="H82" s="5">
        <v>2</v>
      </c>
      <c r="I82" s="5" t="s">
        <v>29</v>
      </c>
      <c r="J82" s="5">
        <v>2</v>
      </c>
      <c r="K82" s="5">
        <v>1</v>
      </c>
      <c r="L82" s="5">
        <v>0</v>
      </c>
      <c r="M82" s="5">
        <v>1</v>
      </c>
      <c r="N82" s="5">
        <v>1</v>
      </c>
      <c r="O82" s="5">
        <v>0</v>
      </c>
      <c r="P82" s="5">
        <v>0</v>
      </c>
      <c r="Q82" s="5"/>
    </row>
    <row r="83" spans="1:17" x14ac:dyDescent="0.2">
      <c r="A83" s="5">
        <v>272107205</v>
      </c>
      <c r="B83" s="5">
        <v>2016</v>
      </c>
      <c r="C83" s="5">
        <v>143</v>
      </c>
      <c r="D83" s="5" t="s">
        <v>23</v>
      </c>
      <c r="E83" s="5"/>
      <c r="F83" s="6">
        <v>1</v>
      </c>
      <c r="G83" s="5" t="s">
        <v>78</v>
      </c>
      <c r="H83" s="5">
        <v>2</v>
      </c>
      <c r="I83" s="5" t="s">
        <v>72</v>
      </c>
      <c r="J83" s="5">
        <v>2</v>
      </c>
      <c r="K83" s="5">
        <v>1</v>
      </c>
      <c r="L83" s="5">
        <v>0</v>
      </c>
      <c r="M83" s="5">
        <v>0</v>
      </c>
      <c r="N83" s="5">
        <v>0</v>
      </c>
      <c r="O83" s="5">
        <v>0</v>
      </c>
      <c r="P83" s="5">
        <v>0</v>
      </c>
      <c r="Q83" s="5"/>
    </row>
    <row r="84" spans="1:17" x14ac:dyDescent="0.2">
      <c r="A84" s="5">
        <v>272107206</v>
      </c>
      <c r="B84" s="5">
        <v>2016</v>
      </c>
      <c r="C84" s="5">
        <v>144</v>
      </c>
      <c r="D84" s="5" t="s">
        <v>23</v>
      </c>
      <c r="E84" s="5"/>
      <c r="F84" s="6">
        <v>1</v>
      </c>
      <c r="G84" s="5" t="s">
        <v>81</v>
      </c>
      <c r="H84" s="5">
        <v>2</v>
      </c>
      <c r="I84" s="5" t="s">
        <v>73</v>
      </c>
      <c r="J84" s="5">
        <v>2</v>
      </c>
      <c r="K84" s="5">
        <v>1</v>
      </c>
      <c r="L84" s="5">
        <v>0</v>
      </c>
      <c r="M84" s="5">
        <v>0</v>
      </c>
      <c r="N84" s="5">
        <v>0</v>
      </c>
      <c r="O84" s="5">
        <v>0</v>
      </c>
      <c r="P84" s="5">
        <v>0</v>
      </c>
      <c r="Q84" s="5"/>
    </row>
    <row r="85" spans="1:17" x14ac:dyDescent="0.2">
      <c r="A85" s="5">
        <v>263114028</v>
      </c>
      <c r="B85" s="5">
        <v>2016</v>
      </c>
      <c r="C85" s="5">
        <v>144</v>
      </c>
      <c r="D85" s="5" t="s">
        <v>23</v>
      </c>
      <c r="E85" s="5"/>
      <c r="F85" s="6">
        <v>1</v>
      </c>
      <c r="G85" s="5" t="s">
        <v>82</v>
      </c>
      <c r="H85" s="5">
        <v>2</v>
      </c>
      <c r="I85" s="5" t="s">
        <v>30</v>
      </c>
      <c r="J85" s="5">
        <v>2</v>
      </c>
      <c r="K85" s="5">
        <v>1</v>
      </c>
      <c r="L85" s="5">
        <v>0</v>
      </c>
      <c r="M85" s="5">
        <v>0</v>
      </c>
      <c r="N85" s="5">
        <v>0</v>
      </c>
      <c r="O85" s="5">
        <v>0</v>
      </c>
      <c r="P85" s="5">
        <v>0</v>
      </c>
      <c r="Q85" s="5"/>
    </row>
    <row r="86" spans="1:17" x14ac:dyDescent="0.2">
      <c r="A86" s="5">
        <v>262125474</v>
      </c>
      <c r="B86" s="5">
        <v>2016</v>
      </c>
      <c r="C86" s="5">
        <v>144</v>
      </c>
      <c r="D86" s="5" t="s">
        <v>23</v>
      </c>
      <c r="E86" s="5"/>
      <c r="F86" s="6">
        <v>1</v>
      </c>
      <c r="G86" s="5" t="s">
        <v>83</v>
      </c>
      <c r="H86" s="5">
        <v>2</v>
      </c>
      <c r="I86" s="5" t="s">
        <v>74</v>
      </c>
      <c r="J86" s="5">
        <v>2</v>
      </c>
      <c r="K86" s="5">
        <v>1</v>
      </c>
      <c r="L86" s="5">
        <v>0</v>
      </c>
      <c r="M86" s="5">
        <v>0</v>
      </c>
      <c r="N86" s="5">
        <v>0</v>
      </c>
      <c r="O86" s="5">
        <v>0</v>
      </c>
      <c r="P86" s="5">
        <v>0</v>
      </c>
      <c r="Q86" s="5"/>
    </row>
    <row r="87" spans="1:17" x14ac:dyDescent="0.2">
      <c r="A87" s="5">
        <v>272107207</v>
      </c>
      <c r="B87" s="5">
        <v>2016</v>
      </c>
      <c r="C87" s="5">
        <v>144</v>
      </c>
      <c r="D87" s="5" t="s">
        <v>23</v>
      </c>
      <c r="E87" s="5"/>
      <c r="F87" s="6">
        <v>1</v>
      </c>
      <c r="G87" s="5" t="s">
        <v>96</v>
      </c>
      <c r="H87" s="5">
        <v>2</v>
      </c>
      <c r="I87" s="5" t="s">
        <v>75</v>
      </c>
      <c r="J87" s="5">
        <v>2</v>
      </c>
      <c r="K87" s="5">
        <v>1</v>
      </c>
      <c r="L87" s="5">
        <v>0</v>
      </c>
      <c r="M87" s="5">
        <v>0</v>
      </c>
      <c r="N87" s="5">
        <v>0</v>
      </c>
      <c r="O87" s="5">
        <v>0</v>
      </c>
      <c r="P87" s="5">
        <v>0</v>
      </c>
      <c r="Q87" s="5"/>
    </row>
    <row r="88" spans="1:17" x14ac:dyDescent="0.2">
      <c r="A88" s="5">
        <v>240134801</v>
      </c>
      <c r="B88" s="5">
        <v>2016</v>
      </c>
      <c r="C88" s="5">
        <v>145</v>
      </c>
      <c r="D88" s="5" t="s">
        <v>23</v>
      </c>
      <c r="E88" s="5"/>
      <c r="F88" s="6">
        <v>1</v>
      </c>
      <c r="G88" s="5" t="s">
        <v>97</v>
      </c>
      <c r="H88" s="5">
        <v>2</v>
      </c>
      <c r="I88" s="5" t="s">
        <v>31</v>
      </c>
      <c r="J88" s="5">
        <v>1</v>
      </c>
      <c r="K88" s="5">
        <v>1</v>
      </c>
      <c r="L88" s="5">
        <v>0</v>
      </c>
      <c r="M88" s="5">
        <v>0</v>
      </c>
      <c r="N88" s="5">
        <v>0</v>
      </c>
      <c r="O88" s="5">
        <v>1</v>
      </c>
      <c r="P88" s="5">
        <v>0</v>
      </c>
      <c r="Q88" s="5"/>
    </row>
    <row r="89" spans="1:17" x14ac:dyDescent="0.2">
      <c r="A89" s="5">
        <v>156181126</v>
      </c>
      <c r="B89" s="5">
        <v>2016</v>
      </c>
      <c r="C89" s="5">
        <v>145</v>
      </c>
      <c r="D89" s="5" t="s">
        <v>23</v>
      </c>
      <c r="E89" s="5"/>
      <c r="F89" s="6">
        <v>1</v>
      </c>
      <c r="G89" s="5" t="s">
        <v>37</v>
      </c>
      <c r="H89" s="5">
        <v>2</v>
      </c>
      <c r="I89" s="5" t="s">
        <v>76</v>
      </c>
      <c r="J89" s="5">
        <v>1</v>
      </c>
      <c r="K89" s="5">
        <v>1</v>
      </c>
      <c r="L89" s="5">
        <v>0</v>
      </c>
      <c r="M89" s="5">
        <v>0</v>
      </c>
      <c r="N89" s="5">
        <v>0</v>
      </c>
      <c r="O89" s="5">
        <v>1</v>
      </c>
      <c r="P89" s="5">
        <v>0</v>
      </c>
      <c r="Q89" s="5"/>
    </row>
    <row r="90" spans="1:17" x14ac:dyDescent="0.2">
      <c r="A90" s="5">
        <v>262125983</v>
      </c>
      <c r="B90" s="5">
        <v>2016</v>
      </c>
      <c r="C90" s="5">
        <v>145</v>
      </c>
      <c r="D90" s="5" t="s">
        <v>23</v>
      </c>
      <c r="E90" s="5"/>
      <c r="F90" s="6">
        <v>1</v>
      </c>
      <c r="G90" s="5" t="s">
        <v>87</v>
      </c>
      <c r="H90" s="5">
        <v>2</v>
      </c>
      <c r="I90" s="5" t="s">
        <v>95</v>
      </c>
      <c r="J90" s="5">
        <v>1</v>
      </c>
      <c r="K90" s="5">
        <v>1</v>
      </c>
      <c r="L90" s="5">
        <v>0</v>
      </c>
      <c r="M90" s="5">
        <v>0</v>
      </c>
      <c r="N90" s="5">
        <v>0</v>
      </c>
      <c r="O90" s="5">
        <v>1</v>
      </c>
      <c r="P90" s="5">
        <v>0</v>
      </c>
      <c r="Q90" s="5"/>
    </row>
    <row r="91" spans="1:17" x14ac:dyDescent="0.2">
      <c r="A91" s="5">
        <v>272107209</v>
      </c>
      <c r="B91" s="5">
        <v>2016</v>
      </c>
      <c r="C91" s="5">
        <v>145</v>
      </c>
      <c r="D91" s="5" t="s">
        <v>23</v>
      </c>
      <c r="E91" s="5"/>
      <c r="F91" s="6">
        <v>1</v>
      </c>
      <c r="G91" s="5" t="s">
        <v>98</v>
      </c>
      <c r="H91" s="5">
        <v>2</v>
      </c>
      <c r="I91" s="5" t="s">
        <v>32</v>
      </c>
      <c r="J91" s="5">
        <v>2</v>
      </c>
      <c r="K91" s="5">
        <v>1</v>
      </c>
      <c r="L91" s="5">
        <v>0</v>
      </c>
      <c r="M91" s="5">
        <v>0</v>
      </c>
      <c r="N91" s="5">
        <v>0</v>
      </c>
      <c r="O91" s="5">
        <v>0</v>
      </c>
      <c r="P91" s="5">
        <v>0</v>
      </c>
      <c r="Q91" s="5"/>
    </row>
    <row r="92" spans="1:17" x14ac:dyDescent="0.2">
      <c r="A92" s="5">
        <v>272107211</v>
      </c>
      <c r="B92" s="5">
        <v>2016</v>
      </c>
      <c r="C92" s="5">
        <v>146</v>
      </c>
      <c r="D92" s="5" t="s">
        <v>23</v>
      </c>
      <c r="E92" s="5"/>
      <c r="F92" s="6">
        <v>1</v>
      </c>
      <c r="G92" s="5" t="s">
        <v>39</v>
      </c>
      <c r="H92" s="5">
        <v>2</v>
      </c>
      <c r="I92" s="5" t="s">
        <v>77</v>
      </c>
      <c r="J92" s="5">
        <v>2</v>
      </c>
      <c r="K92" s="5">
        <v>1</v>
      </c>
      <c r="L92" s="5">
        <v>0</v>
      </c>
      <c r="M92" s="5">
        <v>0</v>
      </c>
      <c r="N92" s="5">
        <v>0</v>
      </c>
      <c r="O92" s="5">
        <v>0</v>
      </c>
      <c r="P92" s="5">
        <v>0</v>
      </c>
      <c r="Q92" s="5"/>
    </row>
    <row r="93" spans="1:17" x14ac:dyDescent="0.2">
      <c r="A93" s="5">
        <v>272107213</v>
      </c>
      <c r="B93" s="5">
        <v>2016</v>
      </c>
      <c r="C93" s="5">
        <v>146</v>
      </c>
      <c r="D93" s="5" t="s">
        <v>23</v>
      </c>
      <c r="E93" s="5"/>
      <c r="F93" s="6">
        <v>1</v>
      </c>
      <c r="G93" s="5" t="s">
        <v>40</v>
      </c>
      <c r="H93" s="5">
        <v>2</v>
      </c>
      <c r="I93" s="5" t="s">
        <v>78</v>
      </c>
      <c r="J93" s="5">
        <v>2</v>
      </c>
      <c r="K93" s="5">
        <v>1</v>
      </c>
      <c r="L93" s="5">
        <v>0</v>
      </c>
      <c r="M93" s="5">
        <v>0</v>
      </c>
      <c r="N93" s="5">
        <v>0</v>
      </c>
      <c r="O93" s="5">
        <v>0</v>
      </c>
      <c r="P93" s="5">
        <v>0</v>
      </c>
      <c r="Q93" s="5"/>
    </row>
    <row r="94" spans="1:17" x14ac:dyDescent="0.2">
      <c r="A94" s="5">
        <v>272107212</v>
      </c>
      <c r="B94" s="5">
        <v>2016</v>
      </c>
      <c r="C94" s="5">
        <v>146</v>
      </c>
      <c r="D94" s="5" t="s">
        <v>23</v>
      </c>
      <c r="E94" s="5"/>
      <c r="F94" s="6">
        <v>1</v>
      </c>
      <c r="G94" s="5" t="s">
        <v>90</v>
      </c>
      <c r="H94" s="5">
        <v>2</v>
      </c>
      <c r="I94" s="5" t="s">
        <v>33</v>
      </c>
      <c r="J94" s="5">
        <v>2</v>
      </c>
      <c r="K94" s="5">
        <v>1</v>
      </c>
      <c r="L94" s="5">
        <v>0</v>
      </c>
      <c r="M94" s="5">
        <v>0</v>
      </c>
      <c r="N94" s="5">
        <v>0</v>
      </c>
      <c r="O94" s="5">
        <v>0</v>
      </c>
      <c r="P94" s="5">
        <v>0</v>
      </c>
      <c r="Q94" s="5"/>
    </row>
    <row r="95" spans="1:17" x14ac:dyDescent="0.2">
      <c r="A95" s="5">
        <v>272107215</v>
      </c>
      <c r="B95" s="5">
        <v>2016</v>
      </c>
      <c r="C95" s="5">
        <v>146</v>
      </c>
      <c r="D95" s="5" t="s">
        <v>23</v>
      </c>
      <c r="E95" s="5"/>
      <c r="F95" s="6">
        <v>1</v>
      </c>
      <c r="G95" s="5" t="s">
        <v>91</v>
      </c>
      <c r="H95" s="5">
        <v>2</v>
      </c>
      <c r="I95" s="5" t="s">
        <v>79</v>
      </c>
      <c r="J95" s="5">
        <v>2</v>
      </c>
      <c r="K95" s="5">
        <v>1</v>
      </c>
      <c r="L95" s="5">
        <v>0</v>
      </c>
      <c r="M95" s="5">
        <v>0</v>
      </c>
      <c r="N95" s="5">
        <v>0</v>
      </c>
      <c r="O95" s="5">
        <v>0</v>
      </c>
      <c r="P95" s="5">
        <v>0</v>
      </c>
      <c r="Q95" s="5"/>
    </row>
    <row r="96" spans="1:17" x14ac:dyDescent="0.2">
      <c r="A96" s="5">
        <v>263114105</v>
      </c>
      <c r="B96" s="5">
        <v>2016</v>
      </c>
      <c r="C96" s="5">
        <v>147</v>
      </c>
      <c r="D96" s="5" t="s">
        <v>23</v>
      </c>
      <c r="E96" s="5"/>
      <c r="F96" s="6">
        <v>1</v>
      </c>
      <c r="G96" s="5" t="s">
        <v>43</v>
      </c>
      <c r="H96" s="5">
        <v>2</v>
      </c>
      <c r="I96" s="5" t="s">
        <v>80</v>
      </c>
      <c r="J96" s="5">
        <v>1</v>
      </c>
      <c r="K96" s="5">
        <v>1</v>
      </c>
      <c r="L96" s="5">
        <v>0</v>
      </c>
      <c r="M96" s="5">
        <v>0</v>
      </c>
      <c r="N96" s="5">
        <v>0</v>
      </c>
      <c r="O96" s="5">
        <v>1</v>
      </c>
      <c r="P96" s="5">
        <v>0</v>
      </c>
      <c r="Q96" s="5"/>
    </row>
    <row r="97" spans="1:17" x14ac:dyDescent="0.2">
      <c r="A97" s="5">
        <v>272107217</v>
      </c>
      <c r="B97" s="5">
        <v>2016</v>
      </c>
      <c r="C97" s="5">
        <v>147</v>
      </c>
      <c r="D97" s="5" t="s">
        <v>23</v>
      </c>
      <c r="E97" s="5"/>
      <c r="F97" s="6">
        <v>1</v>
      </c>
      <c r="G97" s="5" t="s">
        <v>105</v>
      </c>
      <c r="H97" s="5">
        <v>2</v>
      </c>
      <c r="I97" s="5" t="s">
        <v>81</v>
      </c>
      <c r="J97" s="5">
        <v>2</v>
      </c>
      <c r="K97" s="5">
        <v>1</v>
      </c>
      <c r="L97" s="5">
        <v>0</v>
      </c>
      <c r="M97" s="5">
        <v>0</v>
      </c>
      <c r="N97" s="5">
        <v>0</v>
      </c>
      <c r="O97" s="5">
        <v>0</v>
      </c>
      <c r="P97" s="5">
        <v>0</v>
      </c>
      <c r="Q97" s="5"/>
    </row>
    <row r="98" spans="1:17" x14ac:dyDescent="0.2">
      <c r="A98" s="5">
        <v>235120331</v>
      </c>
      <c r="B98" s="5">
        <v>2016</v>
      </c>
      <c r="C98" s="5">
        <v>148</v>
      </c>
      <c r="D98" s="5" t="s">
        <v>23</v>
      </c>
      <c r="E98" s="5"/>
      <c r="F98" s="6">
        <v>1</v>
      </c>
      <c r="G98" s="5" t="s">
        <v>50</v>
      </c>
      <c r="H98" s="5">
        <v>2</v>
      </c>
      <c r="I98" s="5" t="s">
        <v>82</v>
      </c>
      <c r="J98" s="5">
        <v>1</v>
      </c>
      <c r="K98" s="5">
        <v>1</v>
      </c>
      <c r="L98" s="5">
        <v>0</v>
      </c>
      <c r="M98" s="5">
        <v>0</v>
      </c>
      <c r="N98" s="5">
        <v>0</v>
      </c>
      <c r="O98" s="5">
        <v>1</v>
      </c>
      <c r="P98" s="5">
        <v>0</v>
      </c>
      <c r="Q98" s="5"/>
    </row>
    <row r="99" spans="1:17" x14ac:dyDescent="0.2">
      <c r="A99" s="5">
        <v>272107219</v>
      </c>
      <c r="B99" s="5">
        <v>2016</v>
      </c>
      <c r="C99" s="5">
        <v>148</v>
      </c>
      <c r="D99" s="5" t="s">
        <v>23</v>
      </c>
      <c r="E99" s="5"/>
      <c r="F99" s="6">
        <v>1</v>
      </c>
      <c r="G99" s="5" t="s">
        <v>51</v>
      </c>
      <c r="H99" s="5">
        <v>2</v>
      </c>
      <c r="I99" s="5" t="s">
        <v>34</v>
      </c>
      <c r="J99" s="5">
        <v>1</v>
      </c>
      <c r="K99" s="5">
        <v>1</v>
      </c>
      <c r="L99" s="5">
        <v>0</v>
      </c>
      <c r="M99" s="5">
        <v>0</v>
      </c>
      <c r="N99" s="5">
        <v>0</v>
      </c>
      <c r="O99" s="5">
        <v>1</v>
      </c>
      <c r="P99" s="5">
        <v>0</v>
      </c>
      <c r="Q99" s="5"/>
    </row>
    <row r="100" spans="1:17" x14ac:dyDescent="0.2">
      <c r="A100" s="5">
        <v>262125713</v>
      </c>
      <c r="B100" s="5">
        <v>2016</v>
      </c>
      <c r="C100" s="5">
        <v>149</v>
      </c>
      <c r="D100" s="5" t="s">
        <v>23</v>
      </c>
      <c r="E100" s="5"/>
      <c r="F100" s="6">
        <v>1</v>
      </c>
      <c r="G100" s="5" t="s">
        <v>52</v>
      </c>
      <c r="H100" s="5">
        <v>2</v>
      </c>
      <c r="I100" s="5" t="s">
        <v>83</v>
      </c>
      <c r="J100" s="5">
        <v>2</v>
      </c>
      <c r="K100" s="5">
        <v>1</v>
      </c>
      <c r="L100" s="5">
        <v>0</v>
      </c>
      <c r="M100" s="5">
        <v>0</v>
      </c>
      <c r="N100" s="5">
        <v>0</v>
      </c>
      <c r="O100" s="5">
        <v>0</v>
      </c>
      <c r="P100" s="5">
        <v>0</v>
      </c>
      <c r="Q100" s="5"/>
    </row>
    <row r="101" spans="1:17" x14ac:dyDescent="0.2">
      <c r="A101" s="5">
        <v>185146856</v>
      </c>
      <c r="B101" s="5">
        <v>2016</v>
      </c>
      <c r="C101" s="5">
        <v>149</v>
      </c>
      <c r="D101" s="5" t="s">
        <v>23</v>
      </c>
      <c r="E101" s="5"/>
      <c r="F101" s="6">
        <v>1</v>
      </c>
      <c r="G101" s="5" t="s">
        <v>56</v>
      </c>
      <c r="H101" s="5">
        <v>2</v>
      </c>
      <c r="I101" s="5" t="s">
        <v>84</v>
      </c>
      <c r="J101" s="5">
        <v>1</v>
      </c>
      <c r="K101" s="5">
        <v>1</v>
      </c>
      <c r="L101" s="5">
        <v>0</v>
      </c>
      <c r="M101" s="5">
        <v>0</v>
      </c>
      <c r="N101" s="5">
        <v>0</v>
      </c>
      <c r="O101" s="5">
        <v>1</v>
      </c>
      <c r="P101" s="5">
        <v>0</v>
      </c>
      <c r="Q101" s="5"/>
    </row>
    <row r="102" spans="1:17" x14ac:dyDescent="0.2">
      <c r="A102" s="5">
        <v>272107221</v>
      </c>
      <c r="B102" s="5">
        <v>2016</v>
      </c>
      <c r="C102" s="5">
        <v>150</v>
      </c>
      <c r="D102" s="5" t="s">
        <v>23</v>
      </c>
      <c r="E102" s="5"/>
      <c r="F102" s="6">
        <v>2</v>
      </c>
      <c r="G102" s="5" t="s">
        <v>29</v>
      </c>
      <c r="H102" s="5">
        <v>2</v>
      </c>
      <c r="I102" s="5" t="s">
        <v>35</v>
      </c>
      <c r="J102" s="5">
        <v>1</v>
      </c>
      <c r="K102" s="5">
        <v>1</v>
      </c>
      <c r="L102" s="5">
        <v>0</v>
      </c>
      <c r="M102" s="5">
        <v>0</v>
      </c>
      <c r="N102" s="5">
        <v>0</v>
      </c>
      <c r="O102" s="5">
        <v>1</v>
      </c>
      <c r="P102" s="5">
        <v>0</v>
      </c>
      <c r="Q102" s="5"/>
    </row>
    <row r="103" spans="1:17" x14ac:dyDescent="0.2">
      <c r="A103" s="5">
        <v>272107222</v>
      </c>
      <c r="B103" s="5">
        <v>2016</v>
      </c>
      <c r="C103" s="5">
        <v>150</v>
      </c>
      <c r="D103" s="5" t="s">
        <v>23</v>
      </c>
      <c r="E103" s="5"/>
      <c r="F103" s="6">
        <v>2</v>
      </c>
      <c r="G103" s="5" t="s">
        <v>73</v>
      </c>
      <c r="H103" s="5">
        <v>2</v>
      </c>
      <c r="I103" s="5" t="s">
        <v>85</v>
      </c>
      <c r="J103" s="5">
        <v>2</v>
      </c>
      <c r="K103" s="5">
        <v>1</v>
      </c>
      <c r="L103" s="5">
        <v>0</v>
      </c>
      <c r="M103" s="5">
        <v>0</v>
      </c>
      <c r="N103" s="5">
        <v>0</v>
      </c>
      <c r="O103" s="5">
        <v>0</v>
      </c>
      <c r="P103" s="5">
        <v>0</v>
      </c>
      <c r="Q103" s="5"/>
    </row>
    <row r="104" spans="1:17" x14ac:dyDescent="0.2">
      <c r="A104" s="5">
        <v>156181156</v>
      </c>
      <c r="B104" s="5">
        <v>2016</v>
      </c>
      <c r="C104" s="5">
        <v>151</v>
      </c>
      <c r="D104" s="5" t="s">
        <v>23</v>
      </c>
      <c r="E104" s="5"/>
      <c r="F104" s="6">
        <v>2</v>
      </c>
      <c r="G104" s="5" t="s">
        <v>33</v>
      </c>
      <c r="H104" s="5">
        <v>2</v>
      </c>
      <c r="I104" s="5" t="s">
        <v>96</v>
      </c>
      <c r="J104" s="5">
        <v>2</v>
      </c>
      <c r="K104" s="5">
        <v>1</v>
      </c>
      <c r="L104" s="5">
        <v>0</v>
      </c>
      <c r="M104" s="5">
        <v>0</v>
      </c>
      <c r="N104" s="5">
        <v>0</v>
      </c>
      <c r="O104" s="5">
        <v>0</v>
      </c>
      <c r="P104" s="5">
        <v>0</v>
      </c>
      <c r="Q104" s="5"/>
    </row>
    <row r="105" spans="1:17" x14ac:dyDescent="0.2">
      <c r="A105" s="5">
        <v>272107223</v>
      </c>
      <c r="B105" s="5">
        <v>2016</v>
      </c>
      <c r="C105" s="5">
        <v>153</v>
      </c>
      <c r="D105" s="5" t="s">
        <v>23</v>
      </c>
      <c r="E105" s="5"/>
      <c r="F105" s="6">
        <v>2</v>
      </c>
      <c r="G105" s="5" t="s">
        <v>99</v>
      </c>
      <c r="H105" s="5">
        <v>2</v>
      </c>
      <c r="I105" s="5" t="s">
        <v>36</v>
      </c>
      <c r="J105" s="5">
        <v>1</v>
      </c>
      <c r="K105" s="5">
        <v>1</v>
      </c>
      <c r="L105" s="5">
        <v>0</v>
      </c>
      <c r="M105" s="5">
        <v>0</v>
      </c>
      <c r="N105" s="5">
        <v>0</v>
      </c>
      <c r="O105" s="5">
        <v>1</v>
      </c>
      <c r="P105" s="5">
        <v>0</v>
      </c>
      <c r="Q105" s="5"/>
    </row>
    <row r="106" spans="1:17" x14ac:dyDescent="0.2">
      <c r="A106" s="5">
        <v>272107300</v>
      </c>
      <c r="B106" s="5">
        <v>2016</v>
      </c>
      <c r="C106" s="5">
        <v>153</v>
      </c>
      <c r="D106" s="5" t="s">
        <v>23</v>
      </c>
      <c r="E106" s="5"/>
      <c r="F106" s="6">
        <v>2</v>
      </c>
      <c r="G106" s="5" t="s">
        <v>39</v>
      </c>
      <c r="H106" s="5">
        <v>2</v>
      </c>
      <c r="I106" s="5" t="s">
        <v>86</v>
      </c>
      <c r="J106" s="5">
        <v>1</v>
      </c>
      <c r="K106" s="5">
        <v>1</v>
      </c>
      <c r="L106" s="5">
        <v>0</v>
      </c>
      <c r="M106" s="5">
        <v>0</v>
      </c>
      <c r="N106" s="5">
        <v>0</v>
      </c>
      <c r="O106" s="5">
        <v>1</v>
      </c>
      <c r="P106" s="5">
        <v>0</v>
      </c>
      <c r="Q106" s="5"/>
    </row>
    <row r="107" spans="1:17" x14ac:dyDescent="0.2">
      <c r="A107" s="5">
        <v>240134846</v>
      </c>
      <c r="B107" s="5">
        <v>2016</v>
      </c>
      <c r="C107" s="5">
        <v>153</v>
      </c>
      <c r="D107" s="5" t="s">
        <v>23</v>
      </c>
      <c r="E107" s="5"/>
      <c r="F107" s="6">
        <v>2</v>
      </c>
      <c r="G107" s="5" t="s">
        <v>101</v>
      </c>
      <c r="H107" s="5">
        <v>2</v>
      </c>
      <c r="I107" s="5" t="s">
        <v>97</v>
      </c>
      <c r="J107" s="5">
        <v>2</v>
      </c>
      <c r="K107" s="5">
        <v>1</v>
      </c>
      <c r="L107" s="5">
        <v>0</v>
      </c>
      <c r="M107" s="5">
        <v>0</v>
      </c>
      <c r="N107" s="5">
        <v>0</v>
      </c>
      <c r="O107" s="5">
        <v>0</v>
      </c>
      <c r="P107" s="5">
        <v>0</v>
      </c>
      <c r="Q107" s="5"/>
    </row>
    <row r="108" spans="1:17" x14ac:dyDescent="0.2">
      <c r="A108" s="5">
        <v>272107602</v>
      </c>
      <c r="B108" s="5">
        <v>2016</v>
      </c>
      <c r="C108" s="5">
        <v>154</v>
      </c>
      <c r="D108" s="5" t="s">
        <v>23</v>
      </c>
      <c r="E108" s="5"/>
      <c r="F108" s="6">
        <v>2</v>
      </c>
      <c r="G108" s="5" t="s">
        <v>103</v>
      </c>
      <c r="H108" s="5">
        <v>2</v>
      </c>
      <c r="I108" s="5" t="s">
        <v>37</v>
      </c>
      <c r="J108" s="5">
        <v>1</v>
      </c>
      <c r="K108" s="5">
        <v>1</v>
      </c>
      <c r="L108" s="5">
        <v>0</v>
      </c>
      <c r="M108" s="5">
        <v>0</v>
      </c>
      <c r="N108" s="5">
        <v>0</v>
      </c>
      <c r="O108" s="5">
        <v>1</v>
      </c>
      <c r="P108" s="5">
        <v>0</v>
      </c>
      <c r="Q108" s="5"/>
    </row>
    <row r="109" spans="1:17" x14ac:dyDescent="0.2">
      <c r="A109" s="5">
        <v>272107464</v>
      </c>
      <c r="B109" s="5">
        <v>2016</v>
      </c>
      <c r="C109" s="5">
        <v>156</v>
      </c>
      <c r="D109" s="5" t="s">
        <v>23</v>
      </c>
      <c r="E109" s="5"/>
      <c r="F109" s="6">
        <v>2</v>
      </c>
      <c r="G109" s="5" t="s">
        <v>54</v>
      </c>
      <c r="H109" s="5">
        <v>2</v>
      </c>
      <c r="I109" s="5" t="s">
        <v>90</v>
      </c>
      <c r="J109" s="5">
        <v>2</v>
      </c>
      <c r="K109" s="5">
        <v>1</v>
      </c>
      <c r="L109" s="5">
        <v>0</v>
      </c>
      <c r="M109" s="5">
        <v>0</v>
      </c>
      <c r="N109" s="5">
        <v>0</v>
      </c>
      <c r="O109" s="5">
        <v>0</v>
      </c>
      <c r="P109" s="5">
        <v>0</v>
      </c>
      <c r="Q109" s="5"/>
    </row>
    <row r="110" spans="1:17" x14ac:dyDescent="0.2">
      <c r="A110" s="5">
        <v>272107502</v>
      </c>
      <c r="B110" s="5">
        <v>2016</v>
      </c>
      <c r="C110" s="5">
        <v>158</v>
      </c>
      <c r="D110" s="5" t="s">
        <v>23</v>
      </c>
      <c r="E110" s="5"/>
      <c r="F110" s="6">
        <v>3</v>
      </c>
      <c r="G110" s="5" t="s">
        <v>66</v>
      </c>
      <c r="H110" s="5">
        <v>2</v>
      </c>
      <c r="I110" s="5" t="s">
        <v>101</v>
      </c>
      <c r="J110" s="5">
        <v>2</v>
      </c>
      <c r="K110" s="5">
        <v>1</v>
      </c>
      <c r="L110" s="5">
        <v>0</v>
      </c>
      <c r="M110" s="5">
        <v>0</v>
      </c>
      <c r="N110" s="5">
        <v>0</v>
      </c>
      <c r="O110" s="5">
        <v>0</v>
      </c>
      <c r="P110" s="5">
        <v>0</v>
      </c>
      <c r="Q110" s="5"/>
    </row>
    <row r="111" spans="1:17" x14ac:dyDescent="0.2">
      <c r="A111" s="5">
        <v>272107599</v>
      </c>
      <c r="B111" s="5">
        <v>2016</v>
      </c>
      <c r="C111" s="5">
        <v>164</v>
      </c>
      <c r="D111" s="5" t="s">
        <v>23</v>
      </c>
      <c r="E111" s="5"/>
      <c r="F111" s="6">
        <v>3</v>
      </c>
      <c r="G111" s="5" t="s">
        <v>60</v>
      </c>
      <c r="H111" s="5">
        <v>2</v>
      </c>
      <c r="I111" s="5" t="s">
        <v>41</v>
      </c>
      <c r="J111" s="5">
        <v>2</v>
      </c>
      <c r="K111" s="5">
        <v>1</v>
      </c>
      <c r="L111" s="5">
        <v>0</v>
      </c>
      <c r="M111" s="5">
        <v>0</v>
      </c>
      <c r="N111" s="5">
        <v>0</v>
      </c>
      <c r="O111" s="5">
        <v>0</v>
      </c>
      <c r="P111" s="5">
        <v>0</v>
      </c>
      <c r="Q111" s="5"/>
    </row>
    <row r="112" spans="1:17" x14ac:dyDescent="0.2">
      <c r="A112" s="5">
        <v>272107606</v>
      </c>
      <c r="B112" s="5">
        <v>2016</v>
      </c>
      <c r="C112" s="5">
        <v>167</v>
      </c>
      <c r="D112" s="5" t="s">
        <v>23</v>
      </c>
      <c r="E112" s="5"/>
      <c r="F112" s="6">
        <v>4</v>
      </c>
      <c r="G112" s="5" t="s">
        <v>26</v>
      </c>
      <c r="H112" s="5">
        <v>2</v>
      </c>
      <c r="I112" s="5" t="s">
        <v>91</v>
      </c>
      <c r="J112" s="5">
        <v>2</v>
      </c>
      <c r="K112" s="5">
        <v>1</v>
      </c>
      <c r="L112" s="5">
        <v>0</v>
      </c>
      <c r="M112" s="5">
        <v>0</v>
      </c>
      <c r="N112" s="5">
        <v>0</v>
      </c>
      <c r="O112" s="5">
        <v>0</v>
      </c>
      <c r="P112" s="5">
        <v>0</v>
      </c>
      <c r="Q112" s="5"/>
    </row>
    <row r="113" spans="1:17" x14ac:dyDescent="0.2">
      <c r="A113" s="5">
        <v>263163777</v>
      </c>
      <c r="B113" s="5">
        <v>2018</v>
      </c>
      <c r="C113" s="5">
        <v>113</v>
      </c>
      <c r="D113" s="5" t="s">
        <v>207</v>
      </c>
      <c r="E113" s="5" t="s">
        <v>142</v>
      </c>
      <c r="F113" s="7"/>
      <c r="G113" s="5" t="s">
        <v>142</v>
      </c>
      <c r="H113" s="5">
        <v>2</v>
      </c>
      <c r="I113" s="5" t="s">
        <v>102</v>
      </c>
      <c r="J113" s="5">
        <v>2</v>
      </c>
      <c r="K113" s="5">
        <v>1</v>
      </c>
      <c r="L113" s="5">
        <v>0</v>
      </c>
      <c r="M113" s="5">
        <v>0</v>
      </c>
      <c r="N113" s="5">
        <v>0</v>
      </c>
      <c r="O113" s="5">
        <v>0</v>
      </c>
      <c r="P113" s="5">
        <v>0</v>
      </c>
      <c r="Q113" s="5"/>
    </row>
    <row r="114" spans="1:17" x14ac:dyDescent="0.2">
      <c r="A114" s="5">
        <v>252157494</v>
      </c>
      <c r="B114" s="5">
        <v>2018</v>
      </c>
      <c r="C114" s="5">
        <v>113</v>
      </c>
      <c r="D114" s="5" t="s">
        <v>207</v>
      </c>
      <c r="E114" s="5" t="s">
        <v>182</v>
      </c>
      <c r="F114" s="7"/>
      <c r="G114" s="5" t="s">
        <v>182</v>
      </c>
      <c r="H114" s="5">
        <v>2</v>
      </c>
      <c r="I114" s="5" t="s">
        <v>42</v>
      </c>
      <c r="J114" s="5">
        <v>2</v>
      </c>
      <c r="K114" s="5">
        <v>1</v>
      </c>
      <c r="L114" s="5">
        <v>0</v>
      </c>
      <c r="M114" s="5">
        <v>0</v>
      </c>
      <c r="N114" s="5">
        <v>0</v>
      </c>
      <c r="O114" s="5">
        <v>0</v>
      </c>
      <c r="P114" s="5">
        <v>0</v>
      </c>
      <c r="Q114" s="5"/>
    </row>
    <row r="115" spans="1:17" x14ac:dyDescent="0.2">
      <c r="A115" s="5">
        <v>263118665</v>
      </c>
      <c r="B115" s="5">
        <v>2018</v>
      </c>
      <c r="C115" s="5">
        <v>114</v>
      </c>
      <c r="D115" s="5" t="s">
        <v>207</v>
      </c>
      <c r="E115" s="5" t="s">
        <v>160</v>
      </c>
      <c r="F115" s="7"/>
      <c r="G115" s="5" t="s">
        <v>160</v>
      </c>
      <c r="H115" s="5">
        <v>2</v>
      </c>
      <c r="I115" s="5" t="s">
        <v>92</v>
      </c>
      <c r="J115" s="5">
        <v>2</v>
      </c>
      <c r="K115" s="5">
        <v>1</v>
      </c>
      <c r="L115" s="5">
        <v>0</v>
      </c>
      <c r="M115" s="5">
        <v>0</v>
      </c>
      <c r="N115" s="5">
        <v>0</v>
      </c>
      <c r="O115" s="5">
        <v>0</v>
      </c>
      <c r="P115" s="5">
        <v>0</v>
      </c>
      <c r="Q115" s="5"/>
    </row>
    <row r="116" spans="1:17" x14ac:dyDescent="0.2">
      <c r="A116" s="5">
        <v>272125428</v>
      </c>
      <c r="B116" s="5">
        <v>2018</v>
      </c>
      <c r="C116" s="5">
        <v>118</v>
      </c>
      <c r="D116" s="5" t="s">
        <v>207</v>
      </c>
      <c r="E116" s="5" t="s">
        <v>194</v>
      </c>
      <c r="F116" s="7"/>
      <c r="G116" s="5" t="s">
        <v>194</v>
      </c>
      <c r="H116" s="5">
        <v>2</v>
      </c>
      <c r="I116" s="5" t="s">
        <v>103</v>
      </c>
      <c r="J116" s="5">
        <v>2</v>
      </c>
      <c r="K116" s="5">
        <v>1</v>
      </c>
      <c r="L116" s="5">
        <v>0</v>
      </c>
      <c r="M116" s="5">
        <v>0</v>
      </c>
      <c r="N116" s="5">
        <v>0</v>
      </c>
      <c r="O116" s="5">
        <v>0</v>
      </c>
      <c r="P116" s="5">
        <v>0</v>
      </c>
      <c r="Q116" s="5"/>
    </row>
    <row r="117" spans="1:17" x14ac:dyDescent="0.2">
      <c r="A117" s="5">
        <v>272125352</v>
      </c>
      <c r="B117" s="5">
        <v>2018</v>
      </c>
      <c r="C117" s="5">
        <v>119</v>
      </c>
      <c r="D117" s="5" t="s">
        <v>207</v>
      </c>
      <c r="E117" s="5" t="s">
        <v>143</v>
      </c>
      <c r="F117" s="7"/>
      <c r="G117" s="5" t="s">
        <v>143</v>
      </c>
      <c r="H117" s="5">
        <v>2</v>
      </c>
      <c r="I117" s="5" t="s">
        <v>43</v>
      </c>
      <c r="J117" s="5">
        <v>2</v>
      </c>
      <c r="K117" s="5">
        <v>1</v>
      </c>
      <c r="L117" s="5">
        <v>0</v>
      </c>
      <c r="M117" s="5">
        <v>0</v>
      </c>
      <c r="N117" s="5">
        <v>0</v>
      </c>
      <c r="O117" s="5">
        <v>0</v>
      </c>
      <c r="P117" s="5">
        <v>0</v>
      </c>
      <c r="Q117" s="5"/>
    </row>
    <row r="118" spans="1:17" x14ac:dyDescent="0.2">
      <c r="A118" s="5">
        <v>259135694</v>
      </c>
      <c r="B118" s="5">
        <v>2018</v>
      </c>
      <c r="C118" s="5">
        <v>119</v>
      </c>
      <c r="D118" s="5" t="s">
        <v>207</v>
      </c>
      <c r="E118" s="5" t="s">
        <v>159</v>
      </c>
      <c r="F118" s="7"/>
      <c r="G118" s="5" t="s">
        <v>159</v>
      </c>
      <c r="H118" s="5">
        <v>2</v>
      </c>
      <c r="I118" s="5" t="s">
        <v>104</v>
      </c>
      <c r="J118" s="5">
        <v>2</v>
      </c>
      <c r="K118" s="5">
        <v>1</v>
      </c>
      <c r="L118" s="5">
        <v>0</v>
      </c>
      <c r="M118" s="5">
        <v>0</v>
      </c>
      <c r="N118" s="5">
        <v>0</v>
      </c>
      <c r="O118" s="5">
        <v>0</v>
      </c>
      <c r="P118" s="5">
        <v>0</v>
      </c>
      <c r="Q118" s="5"/>
    </row>
    <row r="119" spans="1:17" x14ac:dyDescent="0.2">
      <c r="A119" s="5">
        <v>272125492</v>
      </c>
      <c r="B119" s="5">
        <v>2018</v>
      </c>
      <c r="C119" s="5">
        <v>120</v>
      </c>
      <c r="D119" s="5" t="s">
        <v>207</v>
      </c>
      <c r="E119" s="5" t="s">
        <v>195</v>
      </c>
      <c r="F119" s="7"/>
      <c r="G119" s="5" t="s">
        <v>195</v>
      </c>
      <c r="H119" s="5">
        <v>2</v>
      </c>
      <c r="I119" s="5" t="s">
        <v>44</v>
      </c>
      <c r="J119" s="5">
        <v>2</v>
      </c>
      <c r="K119" s="5">
        <v>1</v>
      </c>
      <c r="L119" s="5">
        <v>0</v>
      </c>
      <c r="M119" s="5">
        <v>0</v>
      </c>
      <c r="N119" s="5">
        <v>0</v>
      </c>
      <c r="O119" s="5">
        <v>0</v>
      </c>
      <c r="P119" s="5">
        <v>0</v>
      </c>
      <c r="Q119" s="5"/>
    </row>
    <row r="120" spans="1:17" x14ac:dyDescent="0.2">
      <c r="A120" s="5">
        <v>278171802</v>
      </c>
      <c r="B120" s="5">
        <v>2018</v>
      </c>
      <c r="C120" s="5">
        <v>120</v>
      </c>
      <c r="D120" s="5" t="s">
        <v>207</v>
      </c>
      <c r="E120" s="5" t="s">
        <v>173</v>
      </c>
      <c r="F120" s="7"/>
      <c r="G120" s="5" t="s">
        <v>173</v>
      </c>
      <c r="H120" s="5">
        <v>2</v>
      </c>
      <c r="I120" s="5" t="s">
        <v>93</v>
      </c>
      <c r="J120" s="5">
        <v>2</v>
      </c>
      <c r="K120" s="5">
        <v>1</v>
      </c>
      <c r="L120" s="5">
        <v>0</v>
      </c>
      <c r="M120" s="5">
        <v>0</v>
      </c>
      <c r="N120" s="5">
        <v>0</v>
      </c>
      <c r="O120" s="5">
        <v>0</v>
      </c>
      <c r="P120" s="5">
        <v>0</v>
      </c>
      <c r="Q120" s="5"/>
    </row>
    <row r="121" spans="1:17" x14ac:dyDescent="0.2">
      <c r="A121" s="5">
        <v>263118745</v>
      </c>
      <c r="B121" s="5">
        <v>2018</v>
      </c>
      <c r="C121" s="5">
        <v>122</v>
      </c>
      <c r="D121" s="5" t="s">
        <v>207</v>
      </c>
      <c r="E121" s="5" t="s">
        <v>185</v>
      </c>
      <c r="F121" s="7"/>
      <c r="G121" s="5" t="s">
        <v>185</v>
      </c>
      <c r="H121" s="5">
        <v>2</v>
      </c>
      <c r="I121" s="5" t="s">
        <v>105</v>
      </c>
      <c r="J121" s="5">
        <v>2</v>
      </c>
      <c r="K121" s="5">
        <v>1</v>
      </c>
      <c r="L121" s="5">
        <v>0</v>
      </c>
      <c r="M121" s="5">
        <v>0</v>
      </c>
      <c r="N121" s="5">
        <v>0</v>
      </c>
      <c r="O121" s="5">
        <v>0</v>
      </c>
      <c r="P121" s="5">
        <v>0</v>
      </c>
      <c r="Q121" s="5"/>
    </row>
    <row r="122" spans="1:17" x14ac:dyDescent="0.2">
      <c r="A122" s="5">
        <v>278171602</v>
      </c>
      <c r="B122" s="5">
        <v>2018</v>
      </c>
      <c r="C122" s="5">
        <v>122</v>
      </c>
      <c r="D122" s="5" t="s">
        <v>207</v>
      </c>
      <c r="E122" s="5" t="s">
        <v>165</v>
      </c>
      <c r="F122" s="7"/>
      <c r="G122" s="5" t="s">
        <v>165</v>
      </c>
      <c r="H122" s="5">
        <v>2</v>
      </c>
      <c r="I122" s="5" t="s">
        <v>45</v>
      </c>
      <c r="J122" s="5">
        <v>2</v>
      </c>
      <c r="K122" s="5">
        <v>1</v>
      </c>
      <c r="L122" s="5">
        <v>0</v>
      </c>
      <c r="M122" s="5">
        <v>0</v>
      </c>
      <c r="N122" s="5">
        <v>0</v>
      </c>
      <c r="O122" s="5">
        <v>0</v>
      </c>
      <c r="P122" s="5">
        <v>0</v>
      </c>
      <c r="Q122" s="5"/>
    </row>
    <row r="123" spans="1:17" x14ac:dyDescent="0.2">
      <c r="A123" s="5">
        <v>263147872</v>
      </c>
      <c r="B123" s="5">
        <v>2018</v>
      </c>
      <c r="C123" s="5">
        <v>122</v>
      </c>
      <c r="D123" s="5" t="s">
        <v>207</v>
      </c>
      <c r="E123" s="5" t="s">
        <v>138</v>
      </c>
      <c r="F123" s="7"/>
      <c r="G123" s="5" t="s">
        <v>138</v>
      </c>
      <c r="H123" s="5">
        <v>2</v>
      </c>
      <c r="I123" s="5" t="s">
        <v>94</v>
      </c>
      <c r="J123" s="5">
        <v>2</v>
      </c>
      <c r="K123" s="5">
        <v>1</v>
      </c>
      <c r="L123" s="5">
        <v>0</v>
      </c>
      <c r="M123" s="5">
        <v>0</v>
      </c>
      <c r="N123" s="5">
        <v>0</v>
      </c>
      <c r="O123" s="5">
        <v>0</v>
      </c>
      <c r="P123" s="5">
        <v>0</v>
      </c>
      <c r="Q123" s="5"/>
    </row>
    <row r="124" spans="1:17" x14ac:dyDescent="0.2">
      <c r="A124" s="5">
        <v>259135546</v>
      </c>
      <c r="B124" s="5">
        <v>2018</v>
      </c>
      <c r="C124" s="5">
        <v>122</v>
      </c>
      <c r="D124" s="5" t="s">
        <v>207</v>
      </c>
      <c r="E124" s="5" t="s">
        <v>157</v>
      </c>
      <c r="F124" s="7"/>
      <c r="G124" s="5" t="s">
        <v>157</v>
      </c>
      <c r="H124" s="5">
        <v>2</v>
      </c>
      <c r="I124" s="5" t="s">
        <v>106</v>
      </c>
      <c r="J124" s="5">
        <v>2</v>
      </c>
      <c r="K124" s="5">
        <v>1</v>
      </c>
      <c r="L124" s="5">
        <v>0</v>
      </c>
      <c r="M124" s="5">
        <v>0</v>
      </c>
      <c r="N124" s="5">
        <v>0</v>
      </c>
      <c r="O124" s="5">
        <v>0</v>
      </c>
      <c r="P124" s="5">
        <v>0</v>
      </c>
      <c r="Q124" s="5"/>
    </row>
    <row r="125" spans="1:17" x14ac:dyDescent="0.2">
      <c r="A125" s="5">
        <v>278171901</v>
      </c>
      <c r="B125" s="5">
        <v>2018</v>
      </c>
      <c r="C125" s="5">
        <v>122</v>
      </c>
      <c r="D125" s="5" t="s">
        <v>207</v>
      </c>
      <c r="E125" s="5" t="s">
        <v>154</v>
      </c>
      <c r="F125" s="7"/>
      <c r="G125" s="5" t="s">
        <v>154</v>
      </c>
      <c r="H125" s="5">
        <v>2</v>
      </c>
      <c r="I125" s="5" t="s">
        <v>46</v>
      </c>
      <c r="J125" s="5">
        <v>2</v>
      </c>
      <c r="K125" s="5">
        <v>1</v>
      </c>
      <c r="L125" s="5">
        <v>0</v>
      </c>
      <c r="M125" s="5">
        <v>0</v>
      </c>
      <c r="N125" s="5">
        <v>0</v>
      </c>
      <c r="O125" s="5">
        <v>0</v>
      </c>
      <c r="P125" s="5">
        <v>0</v>
      </c>
      <c r="Q125" s="5"/>
    </row>
    <row r="126" spans="1:17" x14ac:dyDescent="0.2">
      <c r="A126" s="5">
        <v>263163770</v>
      </c>
      <c r="B126" s="5">
        <v>2018</v>
      </c>
      <c r="C126" s="5">
        <v>122</v>
      </c>
      <c r="D126" s="5" t="s">
        <v>207</v>
      </c>
      <c r="E126" s="5" t="s">
        <v>141</v>
      </c>
      <c r="F126" s="7"/>
      <c r="G126" s="5" t="s">
        <v>141</v>
      </c>
      <c r="H126" s="5">
        <v>2</v>
      </c>
      <c r="I126" s="5" t="s">
        <v>47</v>
      </c>
      <c r="J126" s="5">
        <v>2</v>
      </c>
      <c r="K126" s="5">
        <v>1</v>
      </c>
      <c r="L126" s="5">
        <v>0</v>
      </c>
      <c r="M126" s="5">
        <v>0</v>
      </c>
      <c r="N126" s="5">
        <v>0</v>
      </c>
      <c r="O126" s="5">
        <v>0</v>
      </c>
      <c r="P126" s="5">
        <v>0</v>
      </c>
      <c r="Q126" s="5"/>
    </row>
    <row r="127" spans="1:17" x14ac:dyDescent="0.2">
      <c r="A127" s="5">
        <v>263147724</v>
      </c>
      <c r="B127" s="5">
        <v>2018</v>
      </c>
      <c r="C127" s="5">
        <v>122</v>
      </c>
      <c r="D127" s="5" t="s">
        <v>207</v>
      </c>
      <c r="E127" s="5" t="s">
        <v>136</v>
      </c>
      <c r="F127" s="7"/>
      <c r="G127" s="5" t="s">
        <v>136</v>
      </c>
      <c r="H127" s="5">
        <v>2</v>
      </c>
      <c r="I127" s="5" t="s">
        <v>48</v>
      </c>
      <c r="J127" s="5">
        <v>2</v>
      </c>
      <c r="K127" s="5">
        <v>1</v>
      </c>
      <c r="L127" s="5">
        <v>0</v>
      </c>
      <c r="M127" s="5">
        <v>0</v>
      </c>
      <c r="N127" s="5">
        <v>0</v>
      </c>
      <c r="O127" s="5">
        <v>0</v>
      </c>
      <c r="P127" s="5">
        <v>0</v>
      </c>
      <c r="Q127" s="5"/>
    </row>
    <row r="128" spans="1:17" x14ac:dyDescent="0.2">
      <c r="A128" s="5">
        <v>278171603</v>
      </c>
      <c r="B128" s="5">
        <v>2018</v>
      </c>
      <c r="C128" s="5">
        <v>123</v>
      </c>
      <c r="D128" s="5" t="s">
        <v>207</v>
      </c>
      <c r="E128" s="5" t="s">
        <v>144</v>
      </c>
      <c r="F128" s="7"/>
      <c r="G128" s="5" t="s">
        <v>144</v>
      </c>
      <c r="H128" s="5">
        <v>2</v>
      </c>
      <c r="I128" s="5" t="s">
        <v>49</v>
      </c>
      <c r="J128" s="5">
        <v>2</v>
      </c>
      <c r="K128" s="5">
        <v>1</v>
      </c>
      <c r="L128" s="5">
        <v>0</v>
      </c>
      <c r="M128" s="5">
        <v>0</v>
      </c>
      <c r="N128" s="5">
        <v>0</v>
      </c>
      <c r="O128" s="5">
        <v>0</v>
      </c>
      <c r="P128" s="5">
        <v>0</v>
      </c>
      <c r="Q128" s="5"/>
    </row>
    <row r="129" spans="1:17" x14ac:dyDescent="0.2">
      <c r="A129" s="5">
        <v>263163778</v>
      </c>
      <c r="B129" s="5">
        <v>2018</v>
      </c>
      <c r="C129" s="5">
        <v>124</v>
      </c>
      <c r="D129" s="5" t="s">
        <v>207</v>
      </c>
      <c r="E129" s="5" t="s">
        <v>191</v>
      </c>
      <c r="F129" s="7"/>
      <c r="G129" s="5" t="s">
        <v>191</v>
      </c>
      <c r="H129" s="5">
        <v>2</v>
      </c>
      <c r="I129" s="5" t="s">
        <v>50</v>
      </c>
      <c r="J129" s="5">
        <v>2</v>
      </c>
      <c r="K129" s="5">
        <v>1</v>
      </c>
      <c r="L129" s="5">
        <v>0</v>
      </c>
      <c r="M129" s="5">
        <v>0</v>
      </c>
      <c r="N129" s="5">
        <v>0</v>
      </c>
      <c r="O129" s="5">
        <v>0</v>
      </c>
      <c r="P129" s="5">
        <v>0</v>
      </c>
      <c r="Q129" s="5"/>
    </row>
    <row r="130" spans="1:17" x14ac:dyDescent="0.2">
      <c r="A130" s="5">
        <v>263163784</v>
      </c>
      <c r="B130" s="5">
        <v>2018</v>
      </c>
      <c r="C130" s="5">
        <v>125</v>
      </c>
      <c r="D130" s="5" t="s">
        <v>207</v>
      </c>
      <c r="E130" s="5" t="s">
        <v>163</v>
      </c>
      <c r="F130" s="7"/>
      <c r="G130" s="5" t="s">
        <v>163</v>
      </c>
      <c r="H130" s="5">
        <v>2</v>
      </c>
      <c r="I130" s="5" t="s">
        <v>51</v>
      </c>
      <c r="J130" s="5">
        <v>2</v>
      </c>
      <c r="K130" s="5">
        <v>1</v>
      </c>
      <c r="L130" s="5">
        <v>0</v>
      </c>
      <c r="M130" s="5">
        <v>0</v>
      </c>
      <c r="N130" s="5">
        <v>0</v>
      </c>
      <c r="O130" s="5">
        <v>0</v>
      </c>
      <c r="P130" s="5">
        <v>0</v>
      </c>
      <c r="Q130" s="5"/>
    </row>
    <row r="131" spans="1:17" x14ac:dyDescent="0.2">
      <c r="A131" s="5">
        <v>263147777</v>
      </c>
      <c r="B131" s="5">
        <v>2018</v>
      </c>
      <c r="C131" s="5">
        <v>125</v>
      </c>
      <c r="D131" s="5" t="s">
        <v>207</v>
      </c>
      <c r="E131" s="5" t="s">
        <v>187</v>
      </c>
      <c r="F131" s="7"/>
      <c r="G131" s="5" t="s">
        <v>187</v>
      </c>
      <c r="H131" s="5">
        <v>2</v>
      </c>
      <c r="I131" s="5" t="s">
        <v>52</v>
      </c>
      <c r="J131" s="5">
        <v>2</v>
      </c>
      <c r="K131" s="5">
        <v>1</v>
      </c>
      <c r="L131" s="5">
        <v>0</v>
      </c>
      <c r="M131" s="5">
        <v>0</v>
      </c>
      <c r="N131" s="5">
        <v>0</v>
      </c>
      <c r="O131" s="5">
        <v>0</v>
      </c>
      <c r="P131" s="5">
        <v>0</v>
      </c>
      <c r="Q131" s="5"/>
    </row>
    <row r="132" spans="1:17" x14ac:dyDescent="0.2">
      <c r="A132" s="5">
        <v>278171902</v>
      </c>
      <c r="B132" s="5">
        <v>2018</v>
      </c>
      <c r="C132" s="5">
        <v>125</v>
      </c>
      <c r="D132" s="5" t="s">
        <v>207</v>
      </c>
      <c r="E132" s="5" t="s">
        <v>178</v>
      </c>
      <c r="F132" s="7"/>
      <c r="G132" s="5" t="s">
        <v>178</v>
      </c>
      <c r="H132" s="5">
        <v>2</v>
      </c>
      <c r="I132" s="5" t="s">
        <v>53</v>
      </c>
      <c r="J132" s="5">
        <v>2</v>
      </c>
      <c r="K132" s="5">
        <v>1</v>
      </c>
      <c r="L132" s="5">
        <v>0</v>
      </c>
      <c r="M132" s="5">
        <v>0</v>
      </c>
      <c r="N132" s="5">
        <v>0</v>
      </c>
      <c r="O132" s="5">
        <v>0</v>
      </c>
      <c r="P132" s="5">
        <v>0</v>
      </c>
      <c r="Q132" s="5"/>
    </row>
    <row r="133" spans="1:17" x14ac:dyDescent="0.2">
      <c r="A133" s="5">
        <v>263147730</v>
      </c>
      <c r="B133" s="5">
        <v>2018</v>
      </c>
      <c r="C133" s="5">
        <v>126</v>
      </c>
      <c r="D133" s="5" t="s">
        <v>207</v>
      </c>
      <c r="E133" s="5" t="s">
        <v>137</v>
      </c>
      <c r="F133" s="7"/>
      <c r="G133" s="5" t="s">
        <v>137</v>
      </c>
      <c r="H133" s="5">
        <v>2</v>
      </c>
      <c r="I133" s="5" t="s">
        <v>54</v>
      </c>
      <c r="J133" s="5">
        <v>2</v>
      </c>
      <c r="K133" s="5">
        <v>1</v>
      </c>
      <c r="L133" s="5">
        <v>0</v>
      </c>
      <c r="M133" s="5">
        <v>0</v>
      </c>
      <c r="N133" s="5">
        <v>0</v>
      </c>
      <c r="O133" s="5">
        <v>0</v>
      </c>
      <c r="P133" s="5">
        <v>0</v>
      </c>
      <c r="Q133" s="5"/>
    </row>
    <row r="134" spans="1:17" x14ac:dyDescent="0.2">
      <c r="A134" s="5">
        <v>272125401</v>
      </c>
      <c r="B134" s="5">
        <v>2018</v>
      </c>
      <c r="C134" s="5">
        <v>126</v>
      </c>
      <c r="D134" s="5" t="s">
        <v>207</v>
      </c>
      <c r="E134" s="5" t="s">
        <v>193</v>
      </c>
      <c r="F134" s="7"/>
      <c r="G134" s="5" t="s">
        <v>193</v>
      </c>
      <c r="H134" s="5">
        <v>2</v>
      </c>
      <c r="I134" s="5" t="s">
        <v>55</v>
      </c>
      <c r="J134" s="5">
        <v>2</v>
      </c>
      <c r="K134" s="5">
        <v>1</v>
      </c>
      <c r="L134" s="5">
        <v>0</v>
      </c>
      <c r="M134" s="5">
        <v>0</v>
      </c>
      <c r="N134" s="5">
        <v>0</v>
      </c>
      <c r="O134" s="5">
        <v>0</v>
      </c>
      <c r="P134" s="5">
        <v>0</v>
      </c>
      <c r="Q134" s="5"/>
    </row>
    <row r="135" spans="1:17" x14ac:dyDescent="0.2">
      <c r="A135" s="5">
        <v>278171701</v>
      </c>
      <c r="B135" s="5">
        <v>2018</v>
      </c>
      <c r="C135" s="5">
        <v>126</v>
      </c>
      <c r="D135" s="5" t="s">
        <v>207</v>
      </c>
      <c r="E135" s="5" t="s">
        <v>149</v>
      </c>
      <c r="F135" s="7"/>
      <c r="G135" s="5" t="s">
        <v>149</v>
      </c>
      <c r="H135" s="5">
        <v>2</v>
      </c>
      <c r="I135" s="5" t="s">
        <v>56</v>
      </c>
      <c r="J135" s="5">
        <v>2</v>
      </c>
      <c r="K135" s="5">
        <v>1</v>
      </c>
      <c r="L135" s="5">
        <v>0</v>
      </c>
      <c r="M135" s="5">
        <v>0</v>
      </c>
      <c r="N135" s="5">
        <v>0</v>
      </c>
      <c r="O135" s="5">
        <v>0</v>
      </c>
      <c r="P135" s="5">
        <v>0</v>
      </c>
      <c r="Q135" s="5"/>
    </row>
    <row r="136" spans="1:17" x14ac:dyDescent="0.2">
      <c r="A136" s="5">
        <v>278171604</v>
      </c>
      <c r="B136" s="5">
        <v>2018</v>
      </c>
      <c r="C136" s="5">
        <v>126</v>
      </c>
      <c r="D136" s="5" t="s">
        <v>207</v>
      </c>
      <c r="E136" s="5" t="s">
        <v>196</v>
      </c>
      <c r="F136" s="7"/>
      <c r="G136" s="5" t="s">
        <v>196</v>
      </c>
      <c r="H136" s="5">
        <v>2</v>
      </c>
      <c r="I136" s="5" t="s">
        <v>57</v>
      </c>
      <c r="J136" s="5">
        <v>2</v>
      </c>
      <c r="K136" s="5">
        <v>1</v>
      </c>
      <c r="L136" s="5">
        <v>0</v>
      </c>
      <c r="M136" s="5">
        <v>0</v>
      </c>
      <c r="N136" s="5">
        <v>0</v>
      </c>
      <c r="O136" s="5">
        <v>0</v>
      </c>
      <c r="P136" s="5">
        <v>0</v>
      </c>
      <c r="Q136" s="5"/>
    </row>
    <row r="137" spans="1:17" x14ac:dyDescent="0.2">
      <c r="A137" s="5">
        <v>252157588</v>
      </c>
      <c r="B137" s="5">
        <v>2018</v>
      </c>
      <c r="C137" s="5">
        <v>127</v>
      </c>
      <c r="D137" s="5" t="s">
        <v>207</v>
      </c>
      <c r="E137" s="5" t="s">
        <v>156</v>
      </c>
      <c r="F137" s="7"/>
      <c r="G137" s="5" t="s">
        <v>156</v>
      </c>
      <c r="H137" s="5">
        <v>2</v>
      </c>
      <c r="I137" s="5" t="s">
        <v>58</v>
      </c>
      <c r="J137" s="5">
        <v>2</v>
      </c>
      <c r="K137" s="5">
        <v>1</v>
      </c>
      <c r="L137" s="5">
        <v>0</v>
      </c>
      <c r="M137" s="5">
        <v>0</v>
      </c>
      <c r="N137" s="5">
        <v>0</v>
      </c>
      <c r="O137" s="5">
        <v>0</v>
      </c>
      <c r="P137" s="5">
        <v>0</v>
      </c>
      <c r="Q137" s="5"/>
    </row>
    <row r="138" spans="1:17" x14ac:dyDescent="0.2">
      <c r="A138" s="5">
        <v>278171903</v>
      </c>
      <c r="B138" s="5">
        <v>2018</v>
      </c>
      <c r="C138" s="5">
        <v>127</v>
      </c>
      <c r="D138" s="5" t="s">
        <v>207</v>
      </c>
      <c r="E138" s="5" t="s">
        <v>205</v>
      </c>
      <c r="F138" s="7"/>
      <c r="G138" s="5" t="s">
        <v>205</v>
      </c>
      <c r="H138" s="5">
        <v>2</v>
      </c>
      <c r="I138" s="5" t="s">
        <v>59</v>
      </c>
      <c r="J138" s="5">
        <v>2</v>
      </c>
      <c r="K138" s="5">
        <v>1</v>
      </c>
      <c r="L138" s="5">
        <v>0</v>
      </c>
      <c r="M138" s="5">
        <v>0</v>
      </c>
      <c r="N138" s="5">
        <v>0</v>
      </c>
      <c r="O138" s="5">
        <v>0</v>
      </c>
      <c r="P138" s="5">
        <v>0</v>
      </c>
      <c r="Q138" s="5"/>
    </row>
    <row r="139" spans="1:17" x14ac:dyDescent="0.2">
      <c r="A139" s="5">
        <v>263147741</v>
      </c>
      <c r="B139" s="5">
        <v>2018</v>
      </c>
      <c r="C139" s="5">
        <v>127</v>
      </c>
      <c r="D139" s="5" t="s">
        <v>207</v>
      </c>
      <c r="E139" s="5" t="s">
        <v>186</v>
      </c>
      <c r="F139" s="7"/>
      <c r="G139" s="5" t="s">
        <v>186</v>
      </c>
      <c r="H139" s="5">
        <v>2</v>
      </c>
      <c r="I139" s="5" t="s">
        <v>60</v>
      </c>
      <c r="J139" s="5">
        <v>2</v>
      </c>
      <c r="K139" s="5">
        <v>1</v>
      </c>
      <c r="L139" s="5">
        <v>0</v>
      </c>
      <c r="M139" s="5">
        <v>0</v>
      </c>
      <c r="N139" s="5">
        <v>0</v>
      </c>
      <c r="O139" s="5">
        <v>0</v>
      </c>
      <c r="P139" s="5">
        <v>0</v>
      </c>
      <c r="Q139" s="5"/>
    </row>
    <row r="140" spans="1:17" x14ac:dyDescent="0.2">
      <c r="A140" s="5">
        <v>259135627</v>
      </c>
      <c r="B140" s="5">
        <v>2018</v>
      </c>
      <c r="C140" s="5">
        <v>127</v>
      </c>
      <c r="D140" s="5" t="s">
        <v>207</v>
      </c>
      <c r="E140" s="5" t="s">
        <v>134</v>
      </c>
      <c r="F140" s="7"/>
      <c r="G140" s="5" t="s">
        <v>134</v>
      </c>
      <c r="H140" s="5">
        <v>2</v>
      </c>
      <c r="I140" s="5" t="s">
        <v>61</v>
      </c>
      <c r="J140" s="5">
        <v>2</v>
      </c>
      <c r="K140" s="5">
        <v>1</v>
      </c>
      <c r="L140" s="5">
        <v>0</v>
      </c>
      <c r="M140" s="5">
        <v>0</v>
      </c>
      <c r="N140" s="5">
        <v>0</v>
      </c>
      <c r="O140" s="5">
        <v>0</v>
      </c>
      <c r="P140" s="5">
        <v>0</v>
      </c>
      <c r="Q140" s="5"/>
    </row>
    <row r="141" spans="1:17" x14ac:dyDescent="0.2">
      <c r="A141" s="5">
        <v>278171800</v>
      </c>
      <c r="B141" s="5">
        <v>2018</v>
      </c>
      <c r="C141" s="5">
        <v>127</v>
      </c>
      <c r="D141" s="5" t="s">
        <v>207</v>
      </c>
      <c r="E141" s="5" t="s">
        <v>151</v>
      </c>
      <c r="F141" s="7"/>
      <c r="G141" s="5" t="s">
        <v>151</v>
      </c>
      <c r="H141" s="5">
        <v>2</v>
      </c>
      <c r="I141" s="5" t="s">
        <v>62</v>
      </c>
      <c r="J141" s="5">
        <v>2</v>
      </c>
      <c r="K141" s="5">
        <v>1</v>
      </c>
      <c r="L141" s="5">
        <v>0</v>
      </c>
      <c r="M141" s="5">
        <v>0</v>
      </c>
      <c r="N141" s="5">
        <v>0</v>
      </c>
      <c r="O141" s="5">
        <v>0</v>
      </c>
      <c r="P141" s="5">
        <v>0</v>
      </c>
      <c r="Q141" s="5"/>
    </row>
    <row r="142" spans="1:17" x14ac:dyDescent="0.2">
      <c r="A142" s="5">
        <v>259135679</v>
      </c>
      <c r="B142" s="5">
        <v>2018</v>
      </c>
      <c r="C142" s="5">
        <v>127</v>
      </c>
      <c r="D142" s="5" t="s">
        <v>207</v>
      </c>
      <c r="E142" s="5" t="s">
        <v>158</v>
      </c>
      <c r="F142" s="7"/>
      <c r="G142" s="5" t="s">
        <v>158</v>
      </c>
      <c r="H142" s="5">
        <v>2</v>
      </c>
      <c r="I142" s="5" t="s">
        <v>63</v>
      </c>
      <c r="J142" s="5">
        <v>2</v>
      </c>
      <c r="K142" s="5">
        <v>1</v>
      </c>
      <c r="L142" s="5">
        <v>0</v>
      </c>
      <c r="M142" s="5">
        <v>0</v>
      </c>
      <c r="N142" s="5">
        <v>0</v>
      </c>
      <c r="O142" s="5">
        <v>0</v>
      </c>
      <c r="P142" s="5">
        <v>0</v>
      </c>
      <c r="Q142" s="5"/>
    </row>
    <row r="143" spans="1:17" x14ac:dyDescent="0.2">
      <c r="A143" s="5">
        <v>278171702</v>
      </c>
      <c r="B143" s="5">
        <v>2018</v>
      </c>
      <c r="C143" s="5">
        <v>128</v>
      </c>
      <c r="D143" s="5" t="s">
        <v>207</v>
      </c>
      <c r="E143" s="5" t="s">
        <v>169</v>
      </c>
      <c r="F143" s="7"/>
      <c r="G143" s="5" t="s">
        <v>169</v>
      </c>
      <c r="H143" s="5">
        <v>2</v>
      </c>
      <c r="I143" s="5" t="s">
        <v>64</v>
      </c>
      <c r="J143" s="5">
        <v>2</v>
      </c>
      <c r="K143" s="5">
        <v>1</v>
      </c>
      <c r="L143" s="5">
        <v>0</v>
      </c>
      <c r="M143" s="5">
        <v>0</v>
      </c>
      <c r="N143" s="5">
        <v>0</v>
      </c>
      <c r="O143" s="5">
        <v>0</v>
      </c>
      <c r="P143" s="5">
        <v>0</v>
      </c>
      <c r="Q143" s="5"/>
    </row>
    <row r="144" spans="1:17" x14ac:dyDescent="0.2">
      <c r="A144" s="5">
        <v>278171605</v>
      </c>
      <c r="B144" s="5">
        <v>2018</v>
      </c>
      <c r="C144" s="5">
        <v>129</v>
      </c>
      <c r="D144" s="5" t="s">
        <v>207</v>
      </c>
      <c r="E144" s="5" t="s">
        <v>145</v>
      </c>
      <c r="F144" s="7"/>
      <c r="G144" s="5" t="s">
        <v>145</v>
      </c>
      <c r="H144" s="5">
        <v>2</v>
      </c>
      <c r="I144" s="5" t="s">
        <v>65</v>
      </c>
      <c r="J144" s="5">
        <v>2</v>
      </c>
      <c r="K144" s="5">
        <v>1</v>
      </c>
      <c r="L144" s="5">
        <v>0</v>
      </c>
      <c r="M144" s="5">
        <v>0</v>
      </c>
      <c r="N144" s="5">
        <v>0</v>
      </c>
      <c r="O144" s="5">
        <v>0</v>
      </c>
      <c r="P144" s="5">
        <v>0</v>
      </c>
      <c r="Q144" s="5"/>
    </row>
    <row r="145" spans="1:17" x14ac:dyDescent="0.2">
      <c r="A145" s="5">
        <v>278171606</v>
      </c>
      <c r="B145" s="5">
        <v>2018</v>
      </c>
      <c r="C145" s="5">
        <v>129</v>
      </c>
      <c r="D145" s="5" t="s">
        <v>207</v>
      </c>
      <c r="E145" s="5" t="s">
        <v>197</v>
      </c>
      <c r="F145" s="7"/>
      <c r="G145" s="5" t="s">
        <v>197</v>
      </c>
      <c r="H145" s="5">
        <v>3</v>
      </c>
      <c r="I145" s="5" t="s">
        <v>26</v>
      </c>
      <c r="J145" s="5">
        <v>2</v>
      </c>
      <c r="K145" s="5">
        <v>1</v>
      </c>
      <c r="L145" s="5">
        <v>0</v>
      </c>
      <c r="M145" s="5">
        <v>0</v>
      </c>
      <c r="N145" s="5">
        <v>0</v>
      </c>
      <c r="O145" s="5">
        <v>0</v>
      </c>
      <c r="P145" s="5">
        <v>0</v>
      </c>
      <c r="Q145" s="5"/>
    </row>
    <row r="146" spans="1:17" x14ac:dyDescent="0.2">
      <c r="A146" s="5">
        <v>278171607</v>
      </c>
      <c r="B146" s="5">
        <v>2018</v>
      </c>
      <c r="C146" s="5">
        <v>129</v>
      </c>
      <c r="D146" s="5" t="s">
        <v>207</v>
      </c>
      <c r="E146" s="5" t="s">
        <v>198</v>
      </c>
      <c r="F146" s="7"/>
      <c r="G146" s="5" t="s">
        <v>198</v>
      </c>
      <c r="H146" s="5">
        <v>3</v>
      </c>
      <c r="I146" s="5" t="s">
        <v>66</v>
      </c>
      <c r="J146" s="5">
        <v>2</v>
      </c>
      <c r="K146" s="5">
        <v>1</v>
      </c>
      <c r="L146" s="5">
        <v>0</v>
      </c>
      <c r="M146" s="5">
        <v>0</v>
      </c>
      <c r="N146" s="5">
        <v>0</v>
      </c>
      <c r="O146" s="5">
        <v>0</v>
      </c>
      <c r="P146" s="5">
        <v>0</v>
      </c>
      <c r="Q146" s="5"/>
    </row>
    <row r="147" spans="1:17" x14ac:dyDescent="0.2">
      <c r="A147" s="5">
        <v>263147879</v>
      </c>
      <c r="B147" s="5">
        <v>2018</v>
      </c>
      <c r="C147" s="5">
        <v>130</v>
      </c>
      <c r="D147" s="5" t="s">
        <v>207</v>
      </c>
      <c r="E147" s="5" t="s">
        <v>162</v>
      </c>
      <c r="F147" s="7"/>
      <c r="G147" s="5" t="s">
        <v>162</v>
      </c>
      <c r="H147" s="5">
        <v>3</v>
      </c>
      <c r="I147" s="5" t="s">
        <v>67</v>
      </c>
      <c r="J147" s="5">
        <v>2</v>
      </c>
      <c r="K147" s="5">
        <v>1</v>
      </c>
      <c r="L147" s="5">
        <v>0</v>
      </c>
      <c r="M147" s="5">
        <v>0</v>
      </c>
      <c r="N147" s="5">
        <v>0</v>
      </c>
      <c r="O147" s="5">
        <v>0</v>
      </c>
      <c r="P147" s="5">
        <v>0</v>
      </c>
      <c r="Q147" s="5"/>
    </row>
    <row r="148" spans="1:17" x14ac:dyDescent="0.2">
      <c r="A148" s="5">
        <v>278171608</v>
      </c>
      <c r="B148" s="5">
        <v>2018</v>
      </c>
      <c r="C148" s="5">
        <v>130</v>
      </c>
      <c r="D148" s="5" t="s">
        <v>207</v>
      </c>
      <c r="E148" s="5" t="s">
        <v>166</v>
      </c>
      <c r="F148" s="7"/>
      <c r="G148" s="5" t="s">
        <v>166</v>
      </c>
      <c r="H148" s="5">
        <v>3</v>
      </c>
      <c r="I148" s="5" t="s">
        <v>27</v>
      </c>
      <c r="J148" s="5">
        <v>2</v>
      </c>
      <c r="K148" s="5">
        <v>1</v>
      </c>
      <c r="L148" s="5">
        <v>0</v>
      </c>
      <c r="M148" s="5">
        <v>0</v>
      </c>
      <c r="N148" s="5">
        <v>0</v>
      </c>
      <c r="O148" s="5">
        <v>0</v>
      </c>
      <c r="P148" s="5">
        <v>0</v>
      </c>
      <c r="Q148" s="5"/>
    </row>
    <row r="149" spans="1:17" x14ac:dyDescent="0.2">
      <c r="A149" s="5">
        <v>278171609</v>
      </c>
      <c r="B149" s="5">
        <v>2018</v>
      </c>
      <c r="C149" s="5">
        <v>131</v>
      </c>
      <c r="D149" s="5" t="s">
        <v>207</v>
      </c>
      <c r="E149" s="5" t="s">
        <v>167</v>
      </c>
      <c r="F149" s="7"/>
      <c r="G149" s="5" t="s">
        <v>167</v>
      </c>
      <c r="H149" s="5">
        <v>3</v>
      </c>
      <c r="I149" s="5" t="s">
        <v>68</v>
      </c>
      <c r="J149" s="5">
        <v>2</v>
      </c>
      <c r="K149" s="5">
        <v>1</v>
      </c>
      <c r="L149" s="5">
        <v>0</v>
      </c>
      <c r="M149" s="5">
        <v>0</v>
      </c>
      <c r="N149" s="5">
        <v>0</v>
      </c>
      <c r="O149" s="5">
        <v>0</v>
      </c>
      <c r="P149" s="5">
        <v>0</v>
      </c>
      <c r="Q149" s="5"/>
    </row>
    <row r="150" spans="1:17" x14ac:dyDescent="0.2">
      <c r="A150" s="5">
        <v>278171611</v>
      </c>
      <c r="B150" s="5">
        <v>2018</v>
      </c>
      <c r="C150" s="5">
        <v>132</v>
      </c>
      <c r="D150" s="5" t="s">
        <v>207</v>
      </c>
      <c r="E150" s="5" t="s">
        <v>147</v>
      </c>
      <c r="F150" s="7"/>
      <c r="G150" s="5" t="s">
        <v>147</v>
      </c>
      <c r="H150" s="5">
        <v>3</v>
      </c>
      <c r="I150" s="5" t="s">
        <v>69</v>
      </c>
      <c r="J150" s="5">
        <v>2</v>
      </c>
      <c r="K150" s="5">
        <v>1</v>
      </c>
      <c r="L150" s="5">
        <v>0</v>
      </c>
      <c r="M150" s="5">
        <v>0</v>
      </c>
      <c r="N150" s="5">
        <v>0</v>
      </c>
      <c r="O150" s="5">
        <v>0</v>
      </c>
      <c r="P150" s="5">
        <v>0</v>
      </c>
      <c r="Q150" s="5"/>
    </row>
    <row r="151" spans="1:17" x14ac:dyDescent="0.2">
      <c r="A151" s="5">
        <v>278171610</v>
      </c>
      <c r="B151" s="5">
        <v>2018</v>
      </c>
      <c r="C151" s="5">
        <v>132</v>
      </c>
      <c r="D151" s="5" t="s">
        <v>207</v>
      </c>
      <c r="E151" s="5" t="s">
        <v>146</v>
      </c>
      <c r="F151" s="7"/>
      <c r="G151" s="5" t="s">
        <v>146</v>
      </c>
      <c r="H151" s="5">
        <v>3</v>
      </c>
      <c r="I151" s="5" t="s">
        <v>28</v>
      </c>
      <c r="J151" s="5">
        <v>2</v>
      </c>
      <c r="K151" s="5">
        <v>1</v>
      </c>
      <c r="L151" s="5">
        <v>0</v>
      </c>
      <c r="M151" s="5">
        <v>0</v>
      </c>
      <c r="N151" s="5">
        <v>0</v>
      </c>
      <c r="O151" s="5">
        <v>0</v>
      </c>
      <c r="P151" s="5">
        <v>0</v>
      </c>
      <c r="Q151" s="5"/>
    </row>
    <row r="152" spans="1:17" x14ac:dyDescent="0.2">
      <c r="A152" s="5">
        <v>278171699</v>
      </c>
      <c r="B152" s="5">
        <v>2018</v>
      </c>
      <c r="C152" s="5">
        <v>132</v>
      </c>
      <c r="D152" s="5" t="s">
        <v>207</v>
      </c>
      <c r="E152" s="5" t="s">
        <v>201</v>
      </c>
      <c r="F152" s="7"/>
      <c r="G152" s="5" t="s">
        <v>201</v>
      </c>
      <c r="H152" s="5">
        <v>3</v>
      </c>
      <c r="I152" s="5" t="s">
        <v>70</v>
      </c>
      <c r="J152" s="5">
        <v>2</v>
      </c>
      <c r="K152" s="5">
        <v>1</v>
      </c>
      <c r="L152" s="5">
        <v>0</v>
      </c>
      <c r="M152" s="5">
        <v>0</v>
      </c>
      <c r="N152" s="5">
        <v>0</v>
      </c>
      <c r="O152" s="5">
        <v>0</v>
      </c>
      <c r="P152" s="5">
        <v>0</v>
      </c>
      <c r="Q152" s="5"/>
    </row>
    <row r="153" spans="1:17" x14ac:dyDescent="0.2">
      <c r="A153" s="5">
        <v>278171612</v>
      </c>
      <c r="B153" s="5">
        <v>2018</v>
      </c>
      <c r="C153" s="5">
        <v>133</v>
      </c>
      <c r="D153" s="5" t="s">
        <v>207</v>
      </c>
      <c r="E153" s="5" t="s">
        <v>168</v>
      </c>
      <c r="F153" s="7"/>
      <c r="G153" s="5" t="s">
        <v>168</v>
      </c>
      <c r="H153" s="5">
        <v>3</v>
      </c>
      <c r="I153" s="5" t="s">
        <v>71</v>
      </c>
      <c r="J153" s="5">
        <v>2</v>
      </c>
      <c r="K153" s="5">
        <v>1</v>
      </c>
      <c r="L153" s="5">
        <v>0</v>
      </c>
      <c r="M153" s="5">
        <v>0</v>
      </c>
      <c r="N153" s="5">
        <v>0</v>
      </c>
      <c r="O153" s="5">
        <v>0</v>
      </c>
      <c r="P153" s="5">
        <v>0</v>
      </c>
      <c r="Q153" s="5"/>
    </row>
    <row r="154" spans="1:17" x14ac:dyDescent="0.2">
      <c r="A154" s="5">
        <v>278171801</v>
      </c>
      <c r="B154" s="5">
        <v>2018</v>
      </c>
      <c r="C154" s="5">
        <v>133</v>
      </c>
      <c r="D154" s="5" t="s">
        <v>207</v>
      </c>
      <c r="E154" s="5" t="s">
        <v>152</v>
      </c>
      <c r="F154" s="7"/>
      <c r="G154" s="5" t="s">
        <v>152</v>
      </c>
      <c r="H154" s="5">
        <v>3</v>
      </c>
      <c r="I154" s="5" t="s">
        <v>29</v>
      </c>
      <c r="J154" s="5">
        <v>2</v>
      </c>
      <c r="K154" s="5">
        <v>1</v>
      </c>
      <c r="L154" s="5">
        <v>0</v>
      </c>
      <c r="M154" s="5">
        <v>0</v>
      </c>
      <c r="N154" s="5">
        <v>0</v>
      </c>
      <c r="O154" s="5">
        <v>0</v>
      </c>
      <c r="P154" s="5">
        <v>0</v>
      </c>
      <c r="Q154" s="5"/>
    </row>
    <row r="155" spans="1:17" x14ac:dyDescent="0.2">
      <c r="A155" s="5">
        <v>278171905</v>
      </c>
      <c r="B155" s="5">
        <v>2018</v>
      </c>
      <c r="C155" s="5">
        <v>133</v>
      </c>
      <c r="D155" s="5" t="s">
        <v>207</v>
      </c>
      <c r="E155" s="5" t="s">
        <v>180</v>
      </c>
      <c r="F155" s="7"/>
      <c r="G155" s="5" t="s">
        <v>180</v>
      </c>
      <c r="H155" s="5">
        <v>3</v>
      </c>
      <c r="I155" s="5" t="s">
        <v>72</v>
      </c>
      <c r="J155" s="5">
        <v>2</v>
      </c>
      <c r="K155" s="5">
        <v>1</v>
      </c>
      <c r="L155" s="5">
        <v>0</v>
      </c>
      <c r="M155" s="5">
        <v>0</v>
      </c>
      <c r="N155" s="5">
        <v>0</v>
      </c>
      <c r="O155" s="5">
        <v>0</v>
      </c>
      <c r="P155" s="5">
        <v>0</v>
      </c>
      <c r="Q155" s="5"/>
    </row>
    <row r="156" spans="1:17" x14ac:dyDescent="0.2">
      <c r="A156" s="5">
        <v>278171904</v>
      </c>
      <c r="B156" s="5">
        <v>2018</v>
      </c>
      <c r="C156" s="5">
        <v>133</v>
      </c>
      <c r="D156" s="5" t="s">
        <v>207</v>
      </c>
      <c r="E156" s="5" t="s">
        <v>179</v>
      </c>
      <c r="F156" s="7"/>
      <c r="G156" s="5" t="s">
        <v>179</v>
      </c>
      <c r="H156" s="5">
        <v>3</v>
      </c>
      <c r="I156" s="5" t="s">
        <v>73</v>
      </c>
      <c r="J156" s="5">
        <v>2</v>
      </c>
      <c r="K156" s="5">
        <v>1</v>
      </c>
      <c r="L156" s="5">
        <v>0</v>
      </c>
      <c r="M156" s="5">
        <v>0</v>
      </c>
      <c r="N156" s="5">
        <v>0</v>
      </c>
      <c r="O156" s="5">
        <v>0</v>
      </c>
      <c r="P156" s="5">
        <v>0</v>
      </c>
      <c r="Q156" s="5"/>
    </row>
    <row r="157" spans="1:17" x14ac:dyDescent="0.2">
      <c r="A157" s="5">
        <v>263163753</v>
      </c>
      <c r="B157" s="5">
        <v>2018</v>
      </c>
      <c r="C157" s="5">
        <v>133</v>
      </c>
      <c r="D157" s="5" t="s">
        <v>207</v>
      </c>
      <c r="E157" s="5" t="s">
        <v>140</v>
      </c>
      <c r="F157" s="7"/>
      <c r="G157" s="5" t="s">
        <v>140</v>
      </c>
      <c r="H157" s="5">
        <v>3</v>
      </c>
      <c r="I157" s="5" t="s">
        <v>30</v>
      </c>
      <c r="J157" s="5">
        <v>2</v>
      </c>
      <c r="K157" s="5">
        <v>1</v>
      </c>
      <c r="L157" s="5">
        <v>0</v>
      </c>
      <c r="M157" s="5">
        <v>0</v>
      </c>
      <c r="N157" s="5">
        <v>0</v>
      </c>
      <c r="O157" s="5">
        <v>0</v>
      </c>
      <c r="P157" s="5">
        <v>0</v>
      </c>
      <c r="Q157" s="5"/>
    </row>
    <row r="158" spans="1:17" x14ac:dyDescent="0.2">
      <c r="A158" s="5">
        <v>263163785</v>
      </c>
      <c r="B158" s="5">
        <v>2018</v>
      </c>
      <c r="C158" s="5">
        <v>133</v>
      </c>
      <c r="D158" s="5" t="s">
        <v>207</v>
      </c>
      <c r="E158" s="5" t="s">
        <v>192</v>
      </c>
      <c r="F158" s="7"/>
      <c r="G158" s="5" t="s">
        <v>192</v>
      </c>
      <c r="H158" s="5">
        <v>3</v>
      </c>
      <c r="I158" s="5" t="s">
        <v>74</v>
      </c>
      <c r="J158" s="5">
        <v>2</v>
      </c>
      <c r="K158" s="5">
        <v>1</v>
      </c>
      <c r="L158" s="5">
        <v>0</v>
      </c>
      <c r="M158" s="5">
        <v>0</v>
      </c>
      <c r="N158" s="5">
        <v>0</v>
      </c>
      <c r="O158" s="5">
        <v>0</v>
      </c>
      <c r="P158" s="5">
        <v>0</v>
      </c>
      <c r="Q158" s="5"/>
    </row>
    <row r="159" spans="1:17" x14ac:dyDescent="0.2">
      <c r="A159" s="5">
        <v>278171806</v>
      </c>
      <c r="B159" s="5">
        <v>2018</v>
      </c>
      <c r="C159" s="5">
        <v>134</v>
      </c>
      <c r="D159" s="5" t="s">
        <v>207</v>
      </c>
      <c r="E159" s="5" t="s">
        <v>175</v>
      </c>
      <c r="F159" s="7"/>
      <c r="G159" s="5" t="s">
        <v>175</v>
      </c>
      <c r="H159" s="5">
        <v>3</v>
      </c>
      <c r="I159" s="5" t="s">
        <v>75</v>
      </c>
      <c r="J159" s="5">
        <v>2</v>
      </c>
      <c r="K159" s="5">
        <v>1</v>
      </c>
      <c r="L159" s="5">
        <v>0</v>
      </c>
      <c r="M159" s="5">
        <v>0</v>
      </c>
      <c r="N159" s="5">
        <v>0</v>
      </c>
      <c r="O159" s="5">
        <v>0</v>
      </c>
      <c r="P159" s="5">
        <v>0</v>
      </c>
      <c r="Q159" s="5"/>
    </row>
    <row r="160" spans="1:17" x14ac:dyDescent="0.2">
      <c r="A160" s="5">
        <v>278171804</v>
      </c>
      <c r="B160" s="5">
        <v>2018</v>
      </c>
      <c r="C160" s="5">
        <v>134</v>
      </c>
      <c r="D160" s="5" t="s">
        <v>207</v>
      </c>
      <c r="E160" s="5" t="s">
        <v>174</v>
      </c>
      <c r="F160" s="7"/>
      <c r="G160" s="5" t="s">
        <v>174</v>
      </c>
      <c r="H160" s="5">
        <v>3</v>
      </c>
      <c r="I160" s="5" t="s">
        <v>31</v>
      </c>
      <c r="J160" s="5">
        <v>2</v>
      </c>
      <c r="K160" s="5">
        <v>1</v>
      </c>
      <c r="L160" s="5">
        <v>0</v>
      </c>
      <c r="M160" s="5">
        <v>0</v>
      </c>
      <c r="N160" s="5">
        <v>0</v>
      </c>
      <c r="O160" s="5">
        <v>0</v>
      </c>
      <c r="P160" s="5">
        <v>0</v>
      </c>
      <c r="Q160" s="5"/>
    </row>
    <row r="161" spans="1:17" x14ac:dyDescent="0.2">
      <c r="A161" s="5">
        <v>278171698</v>
      </c>
      <c r="B161" s="5">
        <v>2018</v>
      </c>
      <c r="C161" s="5">
        <v>134</v>
      </c>
      <c r="D161" s="5" t="s">
        <v>207</v>
      </c>
      <c r="E161" s="5" t="s">
        <v>200</v>
      </c>
      <c r="F161" s="7"/>
      <c r="G161" s="5" t="s">
        <v>200</v>
      </c>
      <c r="H161" s="5">
        <v>3</v>
      </c>
      <c r="I161" s="5" t="s">
        <v>76</v>
      </c>
      <c r="J161" s="5">
        <v>2</v>
      </c>
      <c r="K161" s="5">
        <v>1</v>
      </c>
      <c r="L161" s="5">
        <v>0</v>
      </c>
      <c r="M161" s="5">
        <v>0</v>
      </c>
      <c r="N161" s="5">
        <v>0</v>
      </c>
      <c r="O161" s="5">
        <v>0</v>
      </c>
      <c r="P161" s="5">
        <v>0</v>
      </c>
      <c r="Q161" s="5"/>
    </row>
    <row r="162" spans="1:17" x14ac:dyDescent="0.2">
      <c r="A162" s="5">
        <v>263163655</v>
      </c>
      <c r="B162" s="5">
        <v>2018</v>
      </c>
      <c r="C162" s="5">
        <v>135</v>
      </c>
      <c r="D162" s="5" t="s">
        <v>207</v>
      </c>
      <c r="E162" s="5" t="s">
        <v>189</v>
      </c>
      <c r="F162" s="7"/>
      <c r="G162" s="5" t="s">
        <v>189</v>
      </c>
      <c r="H162" s="5">
        <v>3</v>
      </c>
      <c r="I162" s="5" t="s">
        <v>95</v>
      </c>
      <c r="J162" s="5">
        <v>2</v>
      </c>
      <c r="K162" s="5">
        <v>1</v>
      </c>
      <c r="L162" s="5">
        <v>0</v>
      </c>
      <c r="M162" s="5">
        <v>0</v>
      </c>
      <c r="N162" s="5">
        <v>0</v>
      </c>
      <c r="O162" s="5">
        <v>0</v>
      </c>
      <c r="P162" s="5">
        <v>0</v>
      </c>
      <c r="Q162" s="5"/>
    </row>
    <row r="163" spans="1:17" x14ac:dyDescent="0.2">
      <c r="A163" s="5">
        <v>263163618</v>
      </c>
      <c r="B163" s="5">
        <v>2018</v>
      </c>
      <c r="C163" s="5">
        <v>135</v>
      </c>
      <c r="D163" s="5" t="s">
        <v>207</v>
      </c>
      <c r="E163" s="5" t="s">
        <v>139</v>
      </c>
      <c r="F163" s="7"/>
      <c r="G163" s="5" t="s">
        <v>139</v>
      </c>
      <c r="H163" s="5">
        <v>3</v>
      </c>
      <c r="I163" s="5" t="s">
        <v>32</v>
      </c>
      <c r="J163" s="5">
        <v>2</v>
      </c>
      <c r="K163" s="5">
        <v>1</v>
      </c>
      <c r="L163" s="5">
        <v>0</v>
      </c>
      <c r="M163" s="5">
        <v>0</v>
      </c>
      <c r="N163" s="5">
        <v>0</v>
      </c>
      <c r="O163" s="5">
        <v>0</v>
      </c>
      <c r="P163" s="5">
        <v>0</v>
      </c>
      <c r="Q163" s="5"/>
    </row>
    <row r="164" spans="1:17" x14ac:dyDescent="0.2">
      <c r="A164" s="5">
        <v>263163608</v>
      </c>
      <c r="B164" s="5">
        <v>2018</v>
      </c>
      <c r="C164" s="5">
        <v>135</v>
      </c>
      <c r="D164" s="5" t="s">
        <v>207</v>
      </c>
      <c r="E164" s="5" t="s">
        <v>188</v>
      </c>
      <c r="F164" s="7"/>
      <c r="G164" s="5" t="s">
        <v>188</v>
      </c>
      <c r="H164" s="5">
        <v>3</v>
      </c>
      <c r="I164" s="5" t="s">
        <v>77</v>
      </c>
      <c r="J164" s="5">
        <v>2</v>
      </c>
      <c r="K164" s="5">
        <v>1</v>
      </c>
      <c r="L164" s="5">
        <v>0</v>
      </c>
      <c r="M164" s="5">
        <v>0</v>
      </c>
      <c r="N164" s="5">
        <v>0</v>
      </c>
      <c r="O164" s="5">
        <v>0</v>
      </c>
      <c r="P164" s="5">
        <v>0</v>
      </c>
      <c r="Q164" s="5"/>
    </row>
    <row r="165" spans="1:17" x14ac:dyDescent="0.2">
      <c r="A165" s="5">
        <v>278171799</v>
      </c>
      <c r="B165" s="5">
        <v>2018</v>
      </c>
      <c r="C165" s="5">
        <v>135</v>
      </c>
      <c r="D165" s="5" t="s">
        <v>207</v>
      </c>
      <c r="E165" s="5" t="s">
        <v>150</v>
      </c>
      <c r="F165" s="7"/>
      <c r="G165" s="5" t="s">
        <v>150</v>
      </c>
      <c r="H165" s="5">
        <v>3</v>
      </c>
      <c r="I165" s="5" t="s">
        <v>78</v>
      </c>
      <c r="J165" s="5">
        <v>2</v>
      </c>
      <c r="K165" s="5">
        <v>1</v>
      </c>
      <c r="L165" s="5">
        <v>0</v>
      </c>
      <c r="M165" s="5">
        <v>0</v>
      </c>
      <c r="N165" s="5">
        <v>0</v>
      </c>
      <c r="O165" s="5">
        <v>0</v>
      </c>
      <c r="P165" s="5">
        <v>0</v>
      </c>
      <c r="Q165" s="5"/>
    </row>
    <row r="166" spans="1:17" x14ac:dyDescent="0.2">
      <c r="A166" s="5">
        <v>263118641</v>
      </c>
      <c r="B166" s="5">
        <v>2018</v>
      </c>
      <c r="C166" s="5">
        <v>135</v>
      </c>
      <c r="D166" s="5" t="s">
        <v>207</v>
      </c>
      <c r="E166" s="5" t="s">
        <v>135</v>
      </c>
      <c r="F166" s="7"/>
      <c r="G166" s="5" t="s">
        <v>135</v>
      </c>
      <c r="H166" s="5">
        <v>3</v>
      </c>
      <c r="I166" s="5" t="s">
        <v>33</v>
      </c>
      <c r="J166" s="5">
        <v>2</v>
      </c>
      <c r="K166" s="5">
        <v>1</v>
      </c>
      <c r="L166" s="5">
        <v>0</v>
      </c>
      <c r="M166" s="5">
        <v>0</v>
      </c>
      <c r="N166" s="5">
        <v>0</v>
      </c>
      <c r="O166" s="5">
        <v>0</v>
      </c>
      <c r="P166" s="5">
        <v>0</v>
      </c>
      <c r="Q166" s="5"/>
    </row>
    <row r="167" spans="1:17" x14ac:dyDescent="0.2">
      <c r="A167" s="5">
        <v>278171614</v>
      </c>
      <c r="B167" s="5">
        <v>2018</v>
      </c>
      <c r="C167" s="5">
        <v>136</v>
      </c>
      <c r="D167" s="5" t="s">
        <v>207</v>
      </c>
      <c r="E167" s="5" t="s">
        <v>148</v>
      </c>
      <c r="F167" s="7"/>
      <c r="G167" s="5" t="s">
        <v>148</v>
      </c>
      <c r="H167" s="5">
        <v>3</v>
      </c>
      <c r="I167" s="5" t="s">
        <v>79</v>
      </c>
      <c r="J167" s="5">
        <v>2</v>
      </c>
      <c r="K167" s="5">
        <v>1</v>
      </c>
      <c r="L167" s="5">
        <v>0</v>
      </c>
      <c r="M167" s="5">
        <v>0</v>
      </c>
      <c r="N167" s="5">
        <v>0</v>
      </c>
      <c r="O167" s="5">
        <v>0</v>
      </c>
      <c r="P167" s="5">
        <v>0</v>
      </c>
      <c r="Q167" s="5"/>
    </row>
    <row r="168" spans="1:17" x14ac:dyDescent="0.2">
      <c r="A168" s="5">
        <v>259135551</v>
      </c>
      <c r="B168" s="5">
        <v>2018</v>
      </c>
      <c r="C168" s="5">
        <v>136</v>
      </c>
      <c r="D168" s="5" t="s">
        <v>207</v>
      </c>
      <c r="E168" s="5" t="s">
        <v>184</v>
      </c>
      <c r="F168" s="7"/>
      <c r="G168" s="5" t="s">
        <v>184</v>
      </c>
      <c r="H168" s="5">
        <v>3</v>
      </c>
      <c r="I168" s="5" t="s">
        <v>80</v>
      </c>
      <c r="J168" s="5">
        <v>2</v>
      </c>
      <c r="K168" s="5">
        <v>1</v>
      </c>
      <c r="L168" s="5">
        <v>0</v>
      </c>
      <c r="M168" s="5">
        <v>0</v>
      </c>
      <c r="N168" s="5">
        <v>0</v>
      </c>
      <c r="O168" s="5">
        <v>0</v>
      </c>
      <c r="P168" s="5">
        <v>0</v>
      </c>
      <c r="Q168" s="5"/>
    </row>
    <row r="169" spans="1:17" x14ac:dyDescent="0.2">
      <c r="A169" s="5">
        <v>278171618</v>
      </c>
      <c r="B169" s="5">
        <v>2018</v>
      </c>
      <c r="C169" s="5">
        <v>137</v>
      </c>
      <c r="D169" s="5" t="s">
        <v>207</v>
      </c>
      <c r="E169" s="5" t="s">
        <v>199</v>
      </c>
      <c r="F169" s="7"/>
      <c r="G169" s="5" t="s">
        <v>199</v>
      </c>
      <c r="H169" s="5">
        <v>3</v>
      </c>
      <c r="I169" s="5" t="s">
        <v>81</v>
      </c>
      <c r="J169" s="5">
        <v>2</v>
      </c>
      <c r="K169" s="5">
        <v>1</v>
      </c>
      <c r="L169" s="5">
        <v>0</v>
      </c>
      <c r="M169" s="5">
        <v>0</v>
      </c>
      <c r="N169" s="5">
        <v>0</v>
      </c>
      <c r="O169" s="5">
        <v>0</v>
      </c>
      <c r="P169" s="5">
        <v>0</v>
      </c>
      <c r="Q169" s="5"/>
    </row>
    <row r="170" spans="1:17" x14ac:dyDescent="0.2">
      <c r="A170" s="5">
        <v>263163707</v>
      </c>
      <c r="B170" s="5">
        <v>2018</v>
      </c>
      <c r="C170" s="5">
        <v>137</v>
      </c>
      <c r="D170" s="5" t="s">
        <v>207</v>
      </c>
      <c r="E170" s="5" t="s">
        <v>190</v>
      </c>
      <c r="F170" s="7"/>
      <c r="G170" s="5" t="s">
        <v>190</v>
      </c>
      <c r="H170" s="5">
        <v>3</v>
      </c>
      <c r="I170" s="5" t="s">
        <v>82</v>
      </c>
      <c r="J170" s="5">
        <v>2</v>
      </c>
      <c r="K170" s="5">
        <v>1</v>
      </c>
      <c r="L170" s="5">
        <v>0</v>
      </c>
      <c r="M170" s="5">
        <v>0</v>
      </c>
      <c r="N170" s="5">
        <v>0</v>
      </c>
      <c r="O170" s="5">
        <v>0</v>
      </c>
      <c r="P170" s="5">
        <v>0</v>
      </c>
      <c r="Q170" s="5"/>
    </row>
    <row r="171" spans="1:17" x14ac:dyDescent="0.2">
      <c r="A171" s="5">
        <v>263147877</v>
      </c>
      <c r="B171" s="5">
        <v>2018</v>
      </c>
      <c r="C171" s="5">
        <v>137</v>
      </c>
      <c r="D171" s="5" t="s">
        <v>207</v>
      </c>
      <c r="E171" s="5" t="s">
        <v>161</v>
      </c>
      <c r="F171" s="7"/>
      <c r="G171" s="5" t="s">
        <v>161</v>
      </c>
      <c r="H171" s="5">
        <v>3</v>
      </c>
      <c r="I171" s="5" t="s">
        <v>34</v>
      </c>
      <c r="J171" s="5">
        <v>2</v>
      </c>
      <c r="K171" s="5">
        <v>1</v>
      </c>
      <c r="L171" s="5">
        <v>0</v>
      </c>
      <c r="M171" s="5">
        <v>0</v>
      </c>
      <c r="N171" s="5">
        <v>0</v>
      </c>
      <c r="O171" s="5">
        <v>0</v>
      </c>
      <c r="P171" s="5">
        <v>0</v>
      </c>
      <c r="Q171" s="5"/>
    </row>
    <row r="172" spans="1:17" x14ac:dyDescent="0.2">
      <c r="A172" s="5">
        <v>278171808</v>
      </c>
      <c r="B172" s="5">
        <v>2018</v>
      </c>
      <c r="C172" s="5">
        <v>137</v>
      </c>
      <c r="D172" s="5" t="s">
        <v>207</v>
      </c>
      <c r="E172" s="5" t="s">
        <v>176</v>
      </c>
      <c r="F172" s="7"/>
      <c r="G172" s="5" t="s">
        <v>176</v>
      </c>
      <c r="H172" s="5">
        <v>3</v>
      </c>
      <c r="I172" s="5" t="s">
        <v>83</v>
      </c>
      <c r="J172" s="5">
        <v>2</v>
      </c>
      <c r="K172" s="5">
        <v>1</v>
      </c>
      <c r="L172" s="5">
        <v>0</v>
      </c>
      <c r="M172" s="5">
        <v>0</v>
      </c>
      <c r="N172" s="5">
        <v>0</v>
      </c>
      <c r="O172" s="5">
        <v>0</v>
      </c>
      <c r="P172" s="5">
        <v>0</v>
      </c>
      <c r="Q172" s="5"/>
    </row>
    <row r="173" spans="1:17" x14ac:dyDescent="0.2">
      <c r="A173" s="5">
        <v>278171704</v>
      </c>
      <c r="B173" s="5">
        <v>2018</v>
      </c>
      <c r="C173" s="5">
        <v>138</v>
      </c>
      <c r="D173" s="5" t="s">
        <v>207</v>
      </c>
      <c r="E173" s="5" t="s">
        <v>170</v>
      </c>
      <c r="F173" s="7"/>
      <c r="G173" s="5" t="s">
        <v>170</v>
      </c>
      <c r="H173" s="5">
        <v>3</v>
      </c>
      <c r="I173" s="5" t="s">
        <v>84</v>
      </c>
      <c r="J173" s="5">
        <v>2</v>
      </c>
      <c r="K173" s="5">
        <v>1</v>
      </c>
      <c r="L173" s="5">
        <v>0</v>
      </c>
      <c r="M173" s="5">
        <v>0</v>
      </c>
      <c r="N173" s="5">
        <v>0</v>
      </c>
      <c r="O173" s="5">
        <v>0</v>
      </c>
      <c r="P173" s="5">
        <v>0</v>
      </c>
      <c r="Q173" s="5"/>
    </row>
    <row r="174" spans="1:17" x14ac:dyDescent="0.2">
      <c r="A174" s="5">
        <v>252157587</v>
      </c>
      <c r="B174" s="5">
        <v>2018</v>
      </c>
      <c r="C174" s="5">
        <v>138</v>
      </c>
      <c r="D174" s="5" t="s">
        <v>207</v>
      </c>
      <c r="E174" s="5" t="s">
        <v>183</v>
      </c>
      <c r="F174" s="7"/>
      <c r="G174" s="5" t="s">
        <v>183</v>
      </c>
      <c r="H174" s="5">
        <v>3</v>
      </c>
      <c r="I174" s="5" t="s">
        <v>35</v>
      </c>
      <c r="J174" s="5">
        <v>2</v>
      </c>
      <c r="K174" s="5">
        <v>1</v>
      </c>
      <c r="L174" s="5">
        <v>0</v>
      </c>
      <c r="M174" s="5">
        <v>0</v>
      </c>
      <c r="N174" s="5">
        <v>0</v>
      </c>
      <c r="O174" s="5">
        <v>0</v>
      </c>
      <c r="P174" s="5">
        <v>0</v>
      </c>
      <c r="Q174" s="5"/>
    </row>
    <row r="175" spans="1:17" x14ac:dyDescent="0.2">
      <c r="A175" s="5">
        <v>278171703</v>
      </c>
      <c r="B175" s="5">
        <v>2018</v>
      </c>
      <c r="C175" s="5">
        <v>138</v>
      </c>
      <c r="D175" s="5" t="s">
        <v>207</v>
      </c>
      <c r="E175" s="5" t="s">
        <v>202</v>
      </c>
      <c r="F175" s="7"/>
      <c r="G175" s="5" t="s">
        <v>202</v>
      </c>
      <c r="H175" s="5">
        <v>3</v>
      </c>
      <c r="I175" s="5" t="s">
        <v>85</v>
      </c>
      <c r="J175" s="5">
        <v>2</v>
      </c>
      <c r="K175" s="5">
        <v>1</v>
      </c>
      <c r="L175" s="5">
        <v>0</v>
      </c>
      <c r="M175" s="5">
        <v>0</v>
      </c>
      <c r="N175" s="5">
        <v>0</v>
      </c>
      <c r="O175" s="5">
        <v>0</v>
      </c>
      <c r="P175" s="5">
        <v>0</v>
      </c>
      <c r="Q175" s="5"/>
    </row>
    <row r="176" spans="1:17" x14ac:dyDescent="0.2">
      <c r="A176" s="5">
        <v>278171705</v>
      </c>
      <c r="B176" s="5">
        <v>2018</v>
      </c>
      <c r="C176" s="5">
        <v>141</v>
      </c>
      <c r="D176" s="5" t="s">
        <v>207</v>
      </c>
      <c r="E176" s="5" t="s">
        <v>171</v>
      </c>
      <c r="F176" s="7"/>
      <c r="G176" s="5" t="s">
        <v>171</v>
      </c>
      <c r="H176" s="5">
        <v>3</v>
      </c>
      <c r="I176" s="5" t="s">
        <v>96</v>
      </c>
      <c r="J176" s="5">
        <v>2</v>
      </c>
      <c r="K176" s="5">
        <v>1</v>
      </c>
      <c r="L176" s="5">
        <v>0</v>
      </c>
      <c r="M176" s="5">
        <v>0</v>
      </c>
      <c r="N176" s="5">
        <v>0</v>
      </c>
      <c r="O176" s="5">
        <v>0</v>
      </c>
      <c r="P176" s="5">
        <v>0</v>
      </c>
      <c r="Q176" s="5"/>
    </row>
    <row r="177" spans="1:17" x14ac:dyDescent="0.2">
      <c r="A177" s="5">
        <v>278171813</v>
      </c>
      <c r="B177" s="5">
        <v>2018</v>
      </c>
      <c r="C177" s="5">
        <v>141</v>
      </c>
      <c r="D177" s="5" t="s">
        <v>207</v>
      </c>
      <c r="E177" s="5" t="s">
        <v>177</v>
      </c>
      <c r="F177" s="7"/>
      <c r="G177" s="5" t="s">
        <v>177</v>
      </c>
      <c r="H177" s="5">
        <v>3</v>
      </c>
      <c r="I177" s="5" t="s">
        <v>36</v>
      </c>
      <c r="J177" s="5">
        <v>2</v>
      </c>
      <c r="K177" s="5">
        <v>1</v>
      </c>
      <c r="L177" s="5">
        <v>0</v>
      </c>
      <c r="M177" s="5">
        <v>0</v>
      </c>
      <c r="N177" s="5">
        <v>0</v>
      </c>
      <c r="O177" s="5">
        <v>0</v>
      </c>
      <c r="P177" s="5">
        <v>0</v>
      </c>
      <c r="Q177" s="5"/>
    </row>
    <row r="178" spans="1:17" x14ac:dyDescent="0.2">
      <c r="A178" s="5">
        <v>278171812</v>
      </c>
      <c r="B178" s="5">
        <v>2018</v>
      </c>
      <c r="C178" s="5">
        <v>141</v>
      </c>
      <c r="D178" s="5" t="s">
        <v>207</v>
      </c>
      <c r="E178" s="5" t="s">
        <v>153</v>
      </c>
      <c r="F178" s="7"/>
      <c r="G178" s="5" t="s">
        <v>153</v>
      </c>
      <c r="H178" s="5">
        <v>3</v>
      </c>
      <c r="I178" s="5" t="s">
        <v>86</v>
      </c>
      <c r="J178" s="5">
        <v>2</v>
      </c>
      <c r="K178" s="5">
        <v>1</v>
      </c>
      <c r="L178" s="5">
        <v>0</v>
      </c>
      <c r="M178" s="5">
        <v>0</v>
      </c>
      <c r="N178" s="5">
        <v>0</v>
      </c>
      <c r="O178" s="5">
        <v>0</v>
      </c>
      <c r="P178" s="5">
        <v>0</v>
      </c>
      <c r="Q178" s="5"/>
    </row>
    <row r="179" spans="1:17" x14ac:dyDescent="0.2">
      <c r="A179" s="5">
        <v>278171908</v>
      </c>
      <c r="B179" s="5">
        <v>2018</v>
      </c>
      <c r="C179" s="5">
        <v>142</v>
      </c>
      <c r="D179" s="5" t="s">
        <v>207</v>
      </c>
      <c r="E179" s="5" t="s">
        <v>206</v>
      </c>
      <c r="F179" s="7"/>
      <c r="G179" s="5" t="s">
        <v>206</v>
      </c>
      <c r="H179" s="5">
        <v>3</v>
      </c>
      <c r="I179" s="5" t="s">
        <v>97</v>
      </c>
      <c r="J179" s="5">
        <v>2</v>
      </c>
      <c r="K179" s="5">
        <v>1</v>
      </c>
      <c r="L179" s="5">
        <v>0</v>
      </c>
      <c r="M179" s="5">
        <v>0</v>
      </c>
      <c r="N179" s="5">
        <v>0</v>
      </c>
      <c r="O179" s="5">
        <v>0</v>
      </c>
      <c r="P179" s="5">
        <v>0</v>
      </c>
      <c r="Q179" s="5"/>
    </row>
    <row r="180" spans="1:17" x14ac:dyDescent="0.2">
      <c r="A180" s="5">
        <v>278171706</v>
      </c>
      <c r="B180" s="5">
        <v>2018</v>
      </c>
      <c r="C180" s="5">
        <v>143</v>
      </c>
      <c r="D180" s="5" t="s">
        <v>207</v>
      </c>
      <c r="E180" s="5" t="s">
        <v>203</v>
      </c>
      <c r="F180" s="7"/>
      <c r="G180" s="5" t="s">
        <v>203</v>
      </c>
      <c r="H180" s="5">
        <v>3</v>
      </c>
      <c r="I180" s="5" t="s">
        <v>37</v>
      </c>
      <c r="J180" s="5">
        <v>2</v>
      </c>
      <c r="K180" s="5">
        <v>1</v>
      </c>
      <c r="L180" s="5">
        <v>0</v>
      </c>
      <c r="M180" s="5">
        <v>0</v>
      </c>
      <c r="N180" s="5">
        <v>0</v>
      </c>
      <c r="O180" s="5">
        <v>0</v>
      </c>
      <c r="P180" s="5">
        <v>0</v>
      </c>
      <c r="Q180" s="5"/>
    </row>
    <row r="181" spans="1:17" x14ac:dyDescent="0.2">
      <c r="A181" s="5">
        <v>278171707</v>
      </c>
      <c r="B181" s="5">
        <v>2018</v>
      </c>
      <c r="C181" s="5">
        <v>143</v>
      </c>
      <c r="D181" s="5" t="s">
        <v>207</v>
      </c>
      <c r="E181" s="5" t="s">
        <v>204</v>
      </c>
      <c r="F181" s="7"/>
      <c r="G181" s="5" t="s">
        <v>204</v>
      </c>
      <c r="H181" s="5">
        <v>3</v>
      </c>
      <c r="I181" s="5" t="s">
        <v>90</v>
      </c>
      <c r="J181" s="5">
        <v>2</v>
      </c>
      <c r="K181" s="5">
        <v>1</v>
      </c>
      <c r="L181" s="5">
        <v>0</v>
      </c>
      <c r="M181" s="5">
        <v>0</v>
      </c>
      <c r="N181" s="5">
        <v>0</v>
      </c>
      <c r="O181" s="5">
        <v>0</v>
      </c>
      <c r="P181" s="5">
        <v>0</v>
      </c>
      <c r="Q181" s="5"/>
    </row>
    <row r="182" spans="1:17" x14ac:dyDescent="0.2">
      <c r="A182" s="5">
        <v>272125484</v>
      </c>
      <c r="B182" s="5">
        <v>2018</v>
      </c>
      <c r="C182" s="5">
        <v>144</v>
      </c>
      <c r="D182" s="5" t="s">
        <v>207</v>
      </c>
      <c r="E182" s="5" t="s">
        <v>164</v>
      </c>
      <c r="F182" s="7"/>
      <c r="G182" s="5" t="s">
        <v>164</v>
      </c>
      <c r="H182" s="5">
        <v>3</v>
      </c>
      <c r="I182" s="5" t="s">
        <v>101</v>
      </c>
      <c r="J182" s="5">
        <v>2</v>
      </c>
      <c r="K182" s="5">
        <v>1</v>
      </c>
      <c r="L182" s="5">
        <v>0</v>
      </c>
      <c r="M182" s="5">
        <v>0</v>
      </c>
      <c r="N182" s="5">
        <v>0</v>
      </c>
      <c r="O182" s="5">
        <v>0</v>
      </c>
      <c r="P182" s="5">
        <v>0</v>
      </c>
      <c r="Q182" s="5"/>
    </row>
    <row r="183" spans="1:17" x14ac:dyDescent="0.2">
      <c r="A183" s="5">
        <v>278171708</v>
      </c>
      <c r="B183" s="5">
        <v>2018</v>
      </c>
      <c r="C183" s="5">
        <v>145</v>
      </c>
      <c r="D183" s="5" t="s">
        <v>207</v>
      </c>
      <c r="E183" s="5" t="s">
        <v>172</v>
      </c>
      <c r="F183" s="7"/>
      <c r="G183" s="5" t="s">
        <v>172</v>
      </c>
      <c r="H183" s="5">
        <v>3</v>
      </c>
      <c r="I183" s="5" t="s">
        <v>41</v>
      </c>
      <c r="J183" s="5">
        <v>2</v>
      </c>
      <c r="K183" s="5">
        <v>1</v>
      </c>
      <c r="L183" s="5">
        <v>0</v>
      </c>
      <c r="M183" s="5">
        <v>0</v>
      </c>
      <c r="N183" s="5">
        <v>0</v>
      </c>
      <c r="O183" s="5">
        <v>0</v>
      </c>
      <c r="P183" s="5">
        <v>0</v>
      </c>
      <c r="Q183" s="5"/>
    </row>
    <row r="184" spans="1:17" x14ac:dyDescent="0.2">
      <c r="A184" s="5">
        <v>278172014</v>
      </c>
      <c r="B184" s="5">
        <v>2018</v>
      </c>
      <c r="C184" s="5">
        <v>149</v>
      </c>
      <c r="D184" s="5" t="s">
        <v>207</v>
      </c>
      <c r="E184" s="5" t="s">
        <v>155</v>
      </c>
      <c r="F184" s="7"/>
      <c r="G184" s="5" t="s">
        <v>155</v>
      </c>
      <c r="H184" s="5">
        <v>3</v>
      </c>
      <c r="I184" s="5" t="s">
        <v>91</v>
      </c>
      <c r="J184" s="5">
        <v>2</v>
      </c>
      <c r="K184" s="5">
        <v>1</v>
      </c>
      <c r="L184" s="5">
        <v>0</v>
      </c>
      <c r="M184" s="5">
        <v>0</v>
      </c>
      <c r="N184" s="5">
        <v>0</v>
      </c>
      <c r="O184" s="5">
        <v>0</v>
      </c>
      <c r="P184" s="5">
        <v>0</v>
      </c>
      <c r="Q184" s="5"/>
    </row>
    <row r="185" spans="1:17" x14ac:dyDescent="0.2">
      <c r="A185" s="5">
        <v>278172015</v>
      </c>
      <c r="B185" s="5">
        <v>2018</v>
      </c>
      <c r="C185" s="5">
        <v>150</v>
      </c>
      <c r="D185" s="5" t="s">
        <v>207</v>
      </c>
      <c r="E185" s="5" t="s">
        <v>181</v>
      </c>
      <c r="F185" s="7"/>
      <c r="G185" s="5" t="s">
        <v>181</v>
      </c>
      <c r="H185" s="5">
        <v>3</v>
      </c>
      <c r="I185" s="5" t="s">
        <v>102</v>
      </c>
      <c r="J185" s="5">
        <v>2</v>
      </c>
      <c r="K185" s="5">
        <v>1</v>
      </c>
      <c r="L185" s="5">
        <v>0</v>
      </c>
      <c r="M185" s="5">
        <v>0</v>
      </c>
      <c r="N185" s="5">
        <v>0</v>
      </c>
      <c r="O185" s="5">
        <v>0</v>
      </c>
      <c r="P185" s="5">
        <v>0</v>
      </c>
      <c r="Q185" s="5"/>
    </row>
    <row r="186" spans="1:17" x14ac:dyDescent="0.2">
      <c r="A186" s="5">
        <v>278172026</v>
      </c>
      <c r="B186" s="5">
        <v>2018</v>
      </c>
      <c r="C186" s="5">
        <v>161</v>
      </c>
      <c r="D186" s="5" t="s">
        <v>133</v>
      </c>
      <c r="E186" s="5" t="s">
        <v>234</v>
      </c>
      <c r="F186" s="7"/>
      <c r="G186" s="5" t="s">
        <v>234</v>
      </c>
      <c r="H186" s="5">
        <v>3</v>
      </c>
      <c r="I186" s="5" t="s">
        <v>42</v>
      </c>
      <c r="J186" s="5">
        <v>2</v>
      </c>
      <c r="K186" s="5">
        <v>1</v>
      </c>
      <c r="L186" s="5">
        <v>0</v>
      </c>
      <c r="M186" s="5">
        <v>0</v>
      </c>
      <c r="N186" s="5">
        <v>0</v>
      </c>
      <c r="O186" s="5">
        <v>0</v>
      </c>
      <c r="P186" s="5">
        <v>0</v>
      </c>
      <c r="Q186" s="5"/>
    </row>
    <row r="187" spans="1:17" x14ac:dyDescent="0.2">
      <c r="A187" s="5">
        <v>278171741</v>
      </c>
      <c r="B187" s="5">
        <v>2018</v>
      </c>
      <c r="C187" s="5">
        <v>163</v>
      </c>
      <c r="D187" s="5" t="s">
        <v>133</v>
      </c>
      <c r="E187" s="5" t="s">
        <v>274</v>
      </c>
      <c r="F187" s="7"/>
      <c r="G187" s="5" t="s">
        <v>274</v>
      </c>
      <c r="H187" s="5">
        <v>3</v>
      </c>
      <c r="I187" s="5" t="s">
        <v>92</v>
      </c>
      <c r="J187" s="5">
        <v>2</v>
      </c>
      <c r="K187" s="5">
        <v>1</v>
      </c>
      <c r="L187" s="5">
        <v>0</v>
      </c>
      <c r="M187" s="5">
        <v>0</v>
      </c>
      <c r="N187" s="5">
        <v>0</v>
      </c>
      <c r="O187" s="5">
        <v>0</v>
      </c>
      <c r="P187" s="5">
        <v>0</v>
      </c>
      <c r="Q187" s="5"/>
    </row>
    <row r="188" spans="1:17" x14ac:dyDescent="0.2">
      <c r="A188" s="5">
        <v>192161661</v>
      </c>
      <c r="B188" s="5">
        <v>2018</v>
      </c>
      <c r="C188" s="5">
        <v>164</v>
      </c>
      <c r="D188" s="5" t="s">
        <v>133</v>
      </c>
      <c r="E188" s="5" t="s">
        <v>248</v>
      </c>
      <c r="F188" s="7"/>
      <c r="G188" s="5" t="s">
        <v>248</v>
      </c>
      <c r="H188" s="5">
        <v>3</v>
      </c>
      <c r="I188" s="5" t="s">
        <v>103</v>
      </c>
      <c r="J188" s="5">
        <v>2</v>
      </c>
      <c r="K188" s="5">
        <v>1</v>
      </c>
      <c r="L188" s="5">
        <v>0</v>
      </c>
      <c r="M188" s="5">
        <v>0</v>
      </c>
      <c r="N188" s="5">
        <v>0</v>
      </c>
      <c r="O188" s="5">
        <v>0</v>
      </c>
      <c r="P188" s="5">
        <v>0</v>
      </c>
      <c r="Q188" s="5"/>
    </row>
    <row r="189" spans="1:17" x14ac:dyDescent="0.2">
      <c r="A189" s="5">
        <v>278171742</v>
      </c>
      <c r="B189" s="5">
        <v>2018</v>
      </c>
      <c r="C189" s="5">
        <v>164</v>
      </c>
      <c r="D189" s="5" t="s">
        <v>133</v>
      </c>
      <c r="E189" s="5" t="s">
        <v>217</v>
      </c>
      <c r="F189" s="7"/>
      <c r="G189" s="5" t="s">
        <v>217</v>
      </c>
      <c r="H189" s="5">
        <v>3</v>
      </c>
      <c r="I189" s="5" t="s">
        <v>43</v>
      </c>
      <c r="J189" s="5">
        <v>2</v>
      </c>
      <c r="K189" s="5">
        <v>1</v>
      </c>
      <c r="L189" s="5">
        <v>0</v>
      </c>
      <c r="M189" s="5">
        <v>0</v>
      </c>
      <c r="N189" s="5">
        <v>0</v>
      </c>
      <c r="O189" s="5">
        <v>0</v>
      </c>
      <c r="P189" s="5">
        <v>0</v>
      </c>
      <c r="Q189" s="5"/>
    </row>
    <row r="190" spans="1:17" x14ac:dyDescent="0.2">
      <c r="A190" s="5">
        <v>278171743</v>
      </c>
      <c r="B190" s="5">
        <v>2018</v>
      </c>
      <c r="C190" s="5">
        <v>164</v>
      </c>
      <c r="D190" s="5" t="s">
        <v>133</v>
      </c>
      <c r="E190" s="5" t="s">
        <v>275</v>
      </c>
      <c r="F190" s="7"/>
      <c r="G190" s="5" t="s">
        <v>275</v>
      </c>
      <c r="H190" s="5">
        <v>3</v>
      </c>
      <c r="I190" s="5" t="s">
        <v>104</v>
      </c>
      <c r="J190" s="5">
        <v>2</v>
      </c>
      <c r="K190" s="5">
        <v>1</v>
      </c>
      <c r="L190" s="5">
        <v>0</v>
      </c>
      <c r="M190" s="5">
        <v>0</v>
      </c>
      <c r="N190" s="5">
        <v>0</v>
      </c>
      <c r="O190" s="5">
        <v>0</v>
      </c>
      <c r="P190" s="5">
        <v>0</v>
      </c>
      <c r="Q190" s="5"/>
    </row>
    <row r="191" spans="1:17" x14ac:dyDescent="0.2">
      <c r="A191" s="5">
        <v>278171744</v>
      </c>
      <c r="B191" s="5">
        <v>2018</v>
      </c>
      <c r="C191" s="5">
        <v>164</v>
      </c>
      <c r="D191" s="5" t="s">
        <v>133</v>
      </c>
      <c r="E191" s="5" t="s">
        <v>251</v>
      </c>
      <c r="F191" s="7"/>
      <c r="G191" s="5" t="s">
        <v>251</v>
      </c>
      <c r="H191" s="5">
        <v>3</v>
      </c>
      <c r="I191" s="5" t="s">
        <v>44</v>
      </c>
      <c r="J191" s="5">
        <v>2</v>
      </c>
      <c r="K191" s="5">
        <v>1</v>
      </c>
      <c r="L191" s="5">
        <v>0</v>
      </c>
      <c r="M191" s="5">
        <v>0</v>
      </c>
      <c r="N191" s="5">
        <v>0</v>
      </c>
      <c r="O191" s="5">
        <v>0</v>
      </c>
      <c r="P191" s="5">
        <v>0</v>
      </c>
      <c r="Q191" s="5"/>
    </row>
    <row r="192" spans="1:17" x14ac:dyDescent="0.2">
      <c r="A192" s="5">
        <v>192161664</v>
      </c>
      <c r="B192" s="5">
        <v>2018</v>
      </c>
      <c r="C192" s="5">
        <v>164</v>
      </c>
      <c r="D192" s="5" t="s">
        <v>133</v>
      </c>
      <c r="E192" s="5" t="s">
        <v>210</v>
      </c>
      <c r="F192" s="7"/>
      <c r="G192" s="5" t="s">
        <v>210</v>
      </c>
      <c r="H192" s="5">
        <v>3</v>
      </c>
      <c r="I192" s="5" t="s">
        <v>93</v>
      </c>
      <c r="J192" s="5">
        <v>2</v>
      </c>
      <c r="K192" s="5">
        <v>1</v>
      </c>
      <c r="L192" s="5">
        <v>0</v>
      </c>
      <c r="M192" s="5">
        <v>0</v>
      </c>
      <c r="N192" s="5">
        <v>0</v>
      </c>
      <c r="O192" s="5">
        <v>0</v>
      </c>
      <c r="P192" s="5">
        <v>0</v>
      </c>
      <c r="Q192" s="5"/>
    </row>
    <row r="193" spans="1:17" x14ac:dyDescent="0.2">
      <c r="A193" s="5">
        <v>192161683</v>
      </c>
      <c r="B193" s="5">
        <v>2018</v>
      </c>
      <c r="C193" s="5">
        <v>164</v>
      </c>
      <c r="D193" s="5" t="s">
        <v>133</v>
      </c>
      <c r="E193" s="5" t="s">
        <v>212</v>
      </c>
      <c r="F193" s="7"/>
      <c r="G193" s="5" t="s">
        <v>212</v>
      </c>
      <c r="H193" s="5">
        <v>3</v>
      </c>
      <c r="I193" s="5" t="s">
        <v>105</v>
      </c>
      <c r="J193" s="5">
        <v>2</v>
      </c>
      <c r="K193" s="5">
        <v>1</v>
      </c>
      <c r="L193" s="5">
        <v>0</v>
      </c>
      <c r="M193" s="5">
        <v>0</v>
      </c>
      <c r="N193" s="5">
        <v>0</v>
      </c>
      <c r="O193" s="5">
        <v>0</v>
      </c>
      <c r="P193" s="5">
        <v>0</v>
      </c>
      <c r="Q193" s="5"/>
    </row>
    <row r="194" spans="1:17" x14ac:dyDescent="0.2">
      <c r="A194" s="5">
        <v>278172027</v>
      </c>
      <c r="B194" s="5">
        <v>2018</v>
      </c>
      <c r="C194" s="5">
        <v>164</v>
      </c>
      <c r="D194" s="5" t="s">
        <v>133</v>
      </c>
      <c r="E194" s="5" t="s">
        <v>298</v>
      </c>
      <c r="F194" s="7"/>
      <c r="G194" s="5" t="s">
        <v>298</v>
      </c>
      <c r="H194" s="5">
        <v>3</v>
      </c>
      <c r="I194" s="5" t="s">
        <v>45</v>
      </c>
      <c r="J194" s="5">
        <v>2</v>
      </c>
      <c r="K194" s="5">
        <v>1</v>
      </c>
      <c r="L194" s="5">
        <v>0</v>
      </c>
      <c r="M194" s="5">
        <v>0</v>
      </c>
      <c r="N194" s="5">
        <v>0</v>
      </c>
      <c r="O194" s="5">
        <v>0</v>
      </c>
      <c r="P194" s="5">
        <v>0</v>
      </c>
      <c r="Q194" s="5"/>
    </row>
    <row r="195" spans="1:17" x14ac:dyDescent="0.2">
      <c r="A195" s="5">
        <v>278172029</v>
      </c>
      <c r="B195" s="5">
        <v>2018</v>
      </c>
      <c r="C195" s="5">
        <v>164</v>
      </c>
      <c r="D195" s="5" t="s">
        <v>133</v>
      </c>
      <c r="E195" s="5" t="s">
        <v>258</v>
      </c>
      <c r="F195" s="7"/>
      <c r="G195" s="5" t="s">
        <v>258</v>
      </c>
      <c r="H195" s="5">
        <v>3</v>
      </c>
      <c r="I195" s="5" t="s">
        <v>94</v>
      </c>
      <c r="J195" s="5">
        <v>2</v>
      </c>
      <c r="K195" s="5">
        <v>1</v>
      </c>
      <c r="L195" s="5">
        <v>0</v>
      </c>
      <c r="M195" s="5">
        <v>0</v>
      </c>
      <c r="N195" s="5">
        <v>0</v>
      </c>
      <c r="O195" s="5">
        <v>0</v>
      </c>
      <c r="P195" s="5">
        <v>0</v>
      </c>
      <c r="Q195" s="5"/>
    </row>
    <row r="196" spans="1:17" x14ac:dyDescent="0.2">
      <c r="A196" s="5">
        <v>278172031</v>
      </c>
      <c r="B196" s="5">
        <v>2018</v>
      </c>
      <c r="C196" s="5">
        <v>164</v>
      </c>
      <c r="D196" s="5" t="s">
        <v>133</v>
      </c>
      <c r="E196" s="5" t="s">
        <v>235</v>
      </c>
      <c r="F196" s="7"/>
      <c r="G196" s="5" t="s">
        <v>235</v>
      </c>
      <c r="H196" s="5">
        <v>3</v>
      </c>
      <c r="I196" s="5" t="s">
        <v>106</v>
      </c>
      <c r="J196" s="5">
        <v>2</v>
      </c>
      <c r="K196" s="5">
        <v>1</v>
      </c>
      <c r="L196" s="5">
        <v>0</v>
      </c>
      <c r="M196" s="5">
        <v>0</v>
      </c>
      <c r="N196" s="5">
        <v>0</v>
      </c>
      <c r="O196" s="5">
        <v>0</v>
      </c>
      <c r="P196" s="5">
        <v>0</v>
      </c>
      <c r="Q196" s="5"/>
    </row>
    <row r="197" spans="1:17" x14ac:dyDescent="0.2">
      <c r="A197" s="5">
        <v>278172030</v>
      </c>
      <c r="B197" s="5">
        <v>2018</v>
      </c>
      <c r="C197" s="5">
        <v>164</v>
      </c>
      <c r="D197" s="5" t="s">
        <v>133</v>
      </c>
      <c r="E197" s="5" t="s">
        <v>300</v>
      </c>
      <c r="F197" s="7"/>
      <c r="G197" s="5" t="s">
        <v>300</v>
      </c>
      <c r="H197" s="5">
        <v>3</v>
      </c>
      <c r="I197" s="5" t="s">
        <v>46</v>
      </c>
      <c r="J197" s="5">
        <v>2</v>
      </c>
      <c r="K197" s="5">
        <v>1</v>
      </c>
      <c r="L197" s="5">
        <v>0</v>
      </c>
      <c r="M197" s="5">
        <v>0</v>
      </c>
      <c r="N197" s="5">
        <v>0</v>
      </c>
      <c r="O197" s="5">
        <v>0</v>
      </c>
      <c r="P197" s="5">
        <v>0</v>
      </c>
      <c r="Q197" s="5"/>
    </row>
    <row r="198" spans="1:17" x14ac:dyDescent="0.2">
      <c r="A198" s="5">
        <v>192161613</v>
      </c>
      <c r="B198" s="5">
        <v>2018</v>
      </c>
      <c r="C198" s="5">
        <v>165</v>
      </c>
      <c r="D198" s="5" t="s">
        <v>133</v>
      </c>
      <c r="E198" s="5" t="s">
        <v>269</v>
      </c>
      <c r="F198" s="7"/>
      <c r="G198" s="5" t="s">
        <v>269</v>
      </c>
      <c r="H198" s="5">
        <v>3</v>
      </c>
      <c r="I198" s="5" t="s">
        <v>47</v>
      </c>
      <c r="J198" s="5">
        <v>2</v>
      </c>
      <c r="K198" s="5">
        <v>1</v>
      </c>
      <c r="L198" s="5">
        <v>0</v>
      </c>
      <c r="M198" s="5">
        <v>0</v>
      </c>
      <c r="N198" s="5">
        <v>0</v>
      </c>
      <c r="O198" s="5">
        <v>0</v>
      </c>
      <c r="P198" s="5">
        <v>0</v>
      </c>
      <c r="Q198" s="5"/>
    </row>
    <row r="199" spans="1:17" x14ac:dyDescent="0.2">
      <c r="A199" s="5">
        <v>278172028</v>
      </c>
      <c r="B199" s="5">
        <v>2018</v>
      </c>
      <c r="C199" s="5">
        <v>165</v>
      </c>
      <c r="D199" s="5" t="s">
        <v>133</v>
      </c>
      <c r="E199" s="5" t="s">
        <v>299</v>
      </c>
      <c r="F199" s="7"/>
      <c r="G199" s="5" t="s">
        <v>299</v>
      </c>
      <c r="H199" s="5">
        <v>3</v>
      </c>
      <c r="I199" s="5" t="s">
        <v>48</v>
      </c>
      <c r="J199" s="5">
        <v>2</v>
      </c>
      <c r="K199" s="5">
        <v>1</v>
      </c>
      <c r="L199" s="5">
        <v>0</v>
      </c>
      <c r="M199" s="5">
        <v>0</v>
      </c>
      <c r="N199" s="5">
        <v>0</v>
      </c>
      <c r="O199" s="5">
        <v>0</v>
      </c>
      <c r="P199" s="5">
        <v>0</v>
      </c>
      <c r="Q199" s="5"/>
    </row>
    <row r="200" spans="1:17" x14ac:dyDescent="0.2">
      <c r="A200" s="5">
        <v>278172032</v>
      </c>
      <c r="B200" s="5">
        <v>2018</v>
      </c>
      <c r="C200" s="5">
        <v>165</v>
      </c>
      <c r="D200" s="5" t="s">
        <v>133</v>
      </c>
      <c r="E200" s="5" t="s">
        <v>259</v>
      </c>
      <c r="F200" s="7"/>
      <c r="G200" s="5" t="s">
        <v>259</v>
      </c>
      <c r="H200" s="5">
        <v>3</v>
      </c>
      <c r="I200" s="5" t="s">
        <v>49</v>
      </c>
      <c r="J200" s="5">
        <v>2</v>
      </c>
      <c r="K200" s="5">
        <v>1</v>
      </c>
      <c r="L200" s="5">
        <v>0</v>
      </c>
      <c r="M200" s="5">
        <v>0</v>
      </c>
      <c r="N200" s="5">
        <v>0</v>
      </c>
      <c r="O200" s="5">
        <v>0</v>
      </c>
      <c r="P200" s="5">
        <v>0</v>
      </c>
      <c r="Q200" s="5"/>
    </row>
    <row r="201" spans="1:17" x14ac:dyDescent="0.2">
      <c r="A201" s="5">
        <v>165175000</v>
      </c>
      <c r="B201" s="5">
        <v>2018</v>
      </c>
      <c r="C201" s="5">
        <v>165</v>
      </c>
      <c r="D201" s="5" t="s">
        <v>133</v>
      </c>
      <c r="E201" s="5" t="s">
        <v>245</v>
      </c>
      <c r="F201" s="7"/>
      <c r="G201" s="5" t="s">
        <v>245</v>
      </c>
      <c r="H201" s="5">
        <v>3</v>
      </c>
      <c r="I201" s="5" t="s">
        <v>50</v>
      </c>
      <c r="J201" s="5">
        <v>2</v>
      </c>
      <c r="K201" s="5">
        <v>1</v>
      </c>
      <c r="L201" s="5">
        <v>0</v>
      </c>
      <c r="M201" s="5">
        <v>0</v>
      </c>
      <c r="N201" s="5">
        <v>0</v>
      </c>
      <c r="O201" s="5">
        <v>0</v>
      </c>
      <c r="P201" s="5">
        <v>0</v>
      </c>
      <c r="Q201" s="5"/>
    </row>
    <row r="202" spans="1:17" x14ac:dyDescent="0.2">
      <c r="A202" s="5">
        <v>165174983</v>
      </c>
      <c r="B202" s="5">
        <v>2018</v>
      </c>
      <c r="C202" s="5">
        <v>165</v>
      </c>
      <c r="D202" s="5" t="s">
        <v>133</v>
      </c>
      <c r="E202" s="5" t="s">
        <v>244</v>
      </c>
      <c r="F202" s="7"/>
      <c r="G202" s="5" t="s">
        <v>244</v>
      </c>
      <c r="H202" s="5">
        <v>3</v>
      </c>
      <c r="I202" s="5" t="s">
        <v>51</v>
      </c>
      <c r="J202" s="5">
        <v>2</v>
      </c>
      <c r="K202" s="5">
        <v>1</v>
      </c>
      <c r="L202" s="5">
        <v>0</v>
      </c>
      <c r="M202" s="5">
        <v>0</v>
      </c>
      <c r="N202" s="5">
        <v>0</v>
      </c>
      <c r="O202" s="5">
        <v>0</v>
      </c>
      <c r="P202" s="5">
        <v>0</v>
      </c>
      <c r="Q202" s="5"/>
    </row>
    <row r="203" spans="1:17" x14ac:dyDescent="0.2">
      <c r="A203" s="5">
        <v>278171836</v>
      </c>
      <c r="B203" s="5">
        <v>2018</v>
      </c>
      <c r="C203" s="5">
        <v>165</v>
      </c>
      <c r="D203" s="5" t="s">
        <v>133</v>
      </c>
      <c r="E203" s="5" t="s">
        <v>228</v>
      </c>
      <c r="F203" s="7"/>
      <c r="G203" s="5" t="s">
        <v>228</v>
      </c>
      <c r="H203" s="5">
        <v>3</v>
      </c>
      <c r="I203" s="5" t="s">
        <v>52</v>
      </c>
      <c r="J203" s="5">
        <v>2</v>
      </c>
      <c r="K203" s="5">
        <v>1</v>
      </c>
      <c r="L203" s="5">
        <v>0</v>
      </c>
      <c r="M203" s="5">
        <v>0</v>
      </c>
      <c r="N203" s="5">
        <v>0</v>
      </c>
      <c r="O203" s="5">
        <v>0</v>
      </c>
      <c r="P203" s="5">
        <v>0</v>
      </c>
      <c r="Q203" s="5"/>
    </row>
    <row r="204" spans="1:17" x14ac:dyDescent="0.2">
      <c r="A204" s="5">
        <v>278171835</v>
      </c>
      <c r="B204" s="5">
        <v>2018</v>
      </c>
      <c r="C204" s="5">
        <v>165</v>
      </c>
      <c r="D204" s="5" t="s">
        <v>133</v>
      </c>
      <c r="E204" s="5" t="s">
        <v>291</v>
      </c>
      <c r="F204" s="7"/>
      <c r="G204" s="5" t="s">
        <v>291</v>
      </c>
      <c r="H204" s="5">
        <v>3</v>
      </c>
      <c r="I204" s="5" t="s">
        <v>53</v>
      </c>
      <c r="J204" s="5">
        <v>2</v>
      </c>
      <c r="K204" s="5">
        <v>1</v>
      </c>
      <c r="L204" s="5">
        <v>0</v>
      </c>
      <c r="M204" s="5">
        <v>0</v>
      </c>
      <c r="N204" s="5">
        <v>0</v>
      </c>
      <c r="O204" s="5">
        <v>0</v>
      </c>
      <c r="P204" s="5">
        <v>0</v>
      </c>
      <c r="Q204" s="5"/>
    </row>
    <row r="205" spans="1:17" x14ac:dyDescent="0.2">
      <c r="A205" s="5">
        <v>278171837</v>
      </c>
      <c r="B205" s="5">
        <v>2018</v>
      </c>
      <c r="C205" s="5">
        <v>165</v>
      </c>
      <c r="D205" s="5" t="s">
        <v>133</v>
      </c>
      <c r="E205" s="5" t="s">
        <v>229</v>
      </c>
      <c r="F205" s="7"/>
      <c r="G205" s="5" t="s">
        <v>229</v>
      </c>
      <c r="H205" s="5">
        <v>3</v>
      </c>
      <c r="I205" s="5" t="s">
        <v>54</v>
      </c>
      <c r="J205" s="5">
        <v>2</v>
      </c>
      <c r="K205" s="5">
        <v>1</v>
      </c>
      <c r="L205" s="5">
        <v>0</v>
      </c>
      <c r="M205" s="5">
        <v>0</v>
      </c>
      <c r="N205" s="5">
        <v>0</v>
      </c>
      <c r="O205" s="5">
        <v>0</v>
      </c>
      <c r="P205" s="5">
        <v>0</v>
      </c>
      <c r="Q205" s="5"/>
    </row>
    <row r="206" spans="1:17" x14ac:dyDescent="0.2">
      <c r="A206" s="5">
        <v>278172033</v>
      </c>
      <c r="B206" s="5">
        <v>2018</v>
      </c>
      <c r="C206" s="5">
        <v>166</v>
      </c>
      <c r="D206" s="5" t="s">
        <v>133</v>
      </c>
      <c r="E206" s="5" t="s">
        <v>260</v>
      </c>
      <c r="F206" s="7"/>
      <c r="G206" s="5" t="s">
        <v>260</v>
      </c>
      <c r="H206" s="5">
        <v>3</v>
      </c>
      <c r="I206" s="5" t="s">
        <v>55</v>
      </c>
      <c r="J206" s="5">
        <v>2</v>
      </c>
      <c r="K206" s="5">
        <v>1</v>
      </c>
      <c r="L206" s="5">
        <v>0</v>
      </c>
      <c r="M206" s="5">
        <v>0</v>
      </c>
      <c r="N206" s="5">
        <v>0</v>
      </c>
      <c r="O206" s="5">
        <v>0</v>
      </c>
      <c r="P206" s="5">
        <v>0</v>
      </c>
      <c r="Q206" s="5"/>
    </row>
    <row r="207" spans="1:17" x14ac:dyDescent="0.2">
      <c r="A207" s="5">
        <v>278172034</v>
      </c>
      <c r="B207" s="5">
        <v>2018</v>
      </c>
      <c r="C207" s="5">
        <v>166</v>
      </c>
      <c r="D207" s="5" t="s">
        <v>133</v>
      </c>
      <c r="E207" s="5" t="s">
        <v>236</v>
      </c>
      <c r="F207" s="7"/>
      <c r="G207" s="5" t="s">
        <v>236</v>
      </c>
      <c r="H207" s="5">
        <v>3</v>
      </c>
      <c r="I207" s="5" t="s">
        <v>56</v>
      </c>
      <c r="J207" s="5">
        <v>2</v>
      </c>
      <c r="K207" s="5">
        <v>1</v>
      </c>
      <c r="L207" s="5">
        <v>0</v>
      </c>
      <c r="M207" s="5">
        <v>0</v>
      </c>
      <c r="N207" s="5">
        <v>0</v>
      </c>
      <c r="O207" s="5">
        <v>0</v>
      </c>
      <c r="P207" s="5">
        <v>0</v>
      </c>
      <c r="Q207" s="5"/>
    </row>
    <row r="208" spans="1:17" x14ac:dyDescent="0.2">
      <c r="A208" s="5">
        <v>165174990</v>
      </c>
      <c r="B208" s="5">
        <v>2018</v>
      </c>
      <c r="C208" s="5">
        <v>166</v>
      </c>
      <c r="D208" s="5" t="s">
        <v>133</v>
      </c>
      <c r="E208" s="5" t="s">
        <v>268</v>
      </c>
      <c r="F208" s="7"/>
      <c r="G208" s="5" t="s">
        <v>268</v>
      </c>
      <c r="H208" s="5">
        <v>3</v>
      </c>
      <c r="I208" s="5" t="s">
        <v>57</v>
      </c>
      <c r="J208" s="5">
        <v>2</v>
      </c>
      <c r="K208" s="5">
        <v>1</v>
      </c>
      <c r="L208" s="5">
        <v>0</v>
      </c>
      <c r="M208" s="5">
        <v>0</v>
      </c>
      <c r="N208" s="5">
        <v>0</v>
      </c>
      <c r="O208" s="5">
        <v>0</v>
      </c>
      <c r="P208" s="5">
        <v>0</v>
      </c>
      <c r="Q208" s="5"/>
    </row>
    <row r="209" spans="1:17" x14ac:dyDescent="0.2">
      <c r="A209" s="5">
        <v>278172036</v>
      </c>
      <c r="B209" s="5">
        <v>2018</v>
      </c>
      <c r="C209" s="5">
        <v>166</v>
      </c>
      <c r="D209" s="5" t="s">
        <v>133</v>
      </c>
      <c r="E209" s="5" t="s">
        <v>261</v>
      </c>
      <c r="F209" s="7"/>
      <c r="G209" s="5" t="s">
        <v>261</v>
      </c>
      <c r="H209" s="5">
        <v>3</v>
      </c>
      <c r="I209" s="5" t="s">
        <v>58</v>
      </c>
      <c r="J209" s="5">
        <v>2</v>
      </c>
      <c r="K209" s="5">
        <v>1</v>
      </c>
      <c r="L209" s="5">
        <v>0</v>
      </c>
      <c r="M209" s="5">
        <v>0</v>
      </c>
      <c r="N209" s="5">
        <v>0</v>
      </c>
      <c r="O209" s="5">
        <v>0</v>
      </c>
      <c r="P209" s="5">
        <v>0</v>
      </c>
      <c r="Q209" s="5"/>
    </row>
    <row r="210" spans="1:17" x14ac:dyDescent="0.2">
      <c r="A210" s="5">
        <v>278172035</v>
      </c>
      <c r="B210" s="5">
        <v>2018</v>
      </c>
      <c r="C210" s="5">
        <v>166</v>
      </c>
      <c r="D210" s="5" t="s">
        <v>133</v>
      </c>
      <c r="E210" s="5" t="s">
        <v>237</v>
      </c>
      <c r="F210" s="7"/>
      <c r="G210" s="5" t="s">
        <v>237</v>
      </c>
      <c r="H210" s="5">
        <v>3</v>
      </c>
      <c r="I210" s="5" t="s">
        <v>59</v>
      </c>
      <c r="J210" s="5">
        <v>2</v>
      </c>
      <c r="K210" s="5">
        <v>1</v>
      </c>
      <c r="L210" s="5">
        <v>0</v>
      </c>
      <c r="M210" s="5">
        <v>0</v>
      </c>
      <c r="N210" s="5">
        <v>0</v>
      </c>
      <c r="O210" s="5">
        <v>0</v>
      </c>
      <c r="P210" s="5">
        <v>0</v>
      </c>
      <c r="Q210" s="5"/>
    </row>
    <row r="211" spans="1:17" x14ac:dyDescent="0.2">
      <c r="A211" s="5">
        <v>278172037</v>
      </c>
      <c r="B211" s="5">
        <v>2018</v>
      </c>
      <c r="C211" s="5">
        <v>166</v>
      </c>
      <c r="D211" s="5" t="s">
        <v>133</v>
      </c>
      <c r="E211" s="5" t="s">
        <v>262</v>
      </c>
      <c r="F211" s="7"/>
      <c r="G211" s="5" t="s">
        <v>262</v>
      </c>
      <c r="H211" s="5">
        <v>3</v>
      </c>
      <c r="I211" s="5" t="s">
        <v>60</v>
      </c>
      <c r="J211" s="5">
        <v>2</v>
      </c>
      <c r="K211" s="5">
        <v>1</v>
      </c>
      <c r="L211" s="5">
        <v>0</v>
      </c>
      <c r="M211" s="5">
        <v>0</v>
      </c>
      <c r="N211" s="5">
        <v>0</v>
      </c>
      <c r="O211" s="5">
        <v>0</v>
      </c>
      <c r="P211" s="5">
        <v>0</v>
      </c>
      <c r="Q211" s="5"/>
    </row>
    <row r="212" spans="1:17" x14ac:dyDescent="0.2">
      <c r="A212" s="5">
        <v>192161610</v>
      </c>
      <c r="B212" s="5">
        <v>2018</v>
      </c>
      <c r="C212" s="5">
        <v>166</v>
      </c>
      <c r="D212" s="5" t="s">
        <v>133</v>
      </c>
      <c r="E212" s="5" t="s">
        <v>246</v>
      </c>
      <c r="F212" s="7"/>
      <c r="G212" s="5" t="s">
        <v>246</v>
      </c>
      <c r="H212" s="5">
        <v>3</v>
      </c>
      <c r="I212" s="5" t="s">
        <v>61</v>
      </c>
      <c r="J212" s="5">
        <v>2</v>
      </c>
      <c r="K212" s="5">
        <v>1</v>
      </c>
      <c r="L212" s="5">
        <v>0</v>
      </c>
      <c r="M212" s="5">
        <v>0</v>
      </c>
      <c r="N212" s="5">
        <v>0</v>
      </c>
      <c r="O212" s="5">
        <v>0</v>
      </c>
      <c r="P212" s="5">
        <v>0</v>
      </c>
      <c r="Q212" s="5"/>
    </row>
    <row r="213" spans="1:17" x14ac:dyDescent="0.2">
      <c r="A213" s="5">
        <v>278171838</v>
      </c>
      <c r="B213" s="5">
        <v>2018</v>
      </c>
      <c r="C213" s="5">
        <v>166</v>
      </c>
      <c r="D213" s="5" t="s">
        <v>133</v>
      </c>
      <c r="E213" s="5" t="s">
        <v>292</v>
      </c>
      <c r="F213" s="7"/>
      <c r="G213" s="5" t="s">
        <v>292</v>
      </c>
      <c r="H213" s="5">
        <v>3</v>
      </c>
      <c r="I213" s="5" t="s">
        <v>62</v>
      </c>
      <c r="J213" s="5">
        <v>2</v>
      </c>
      <c r="K213" s="5">
        <v>1</v>
      </c>
      <c r="L213" s="5">
        <v>0</v>
      </c>
      <c r="M213" s="5">
        <v>0</v>
      </c>
      <c r="N213" s="5">
        <v>0</v>
      </c>
      <c r="O213" s="5">
        <v>0</v>
      </c>
      <c r="P213" s="5">
        <v>0</v>
      </c>
      <c r="Q213" s="5"/>
    </row>
    <row r="214" spans="1:17" x14ac:dyDescent="0.2">
      <c r="A214" s="5">
        <v>278172038</v>
      </c>
      <c r="B214" s="5">
        <v>2018</v>
      </c>
      <c r="C214" s="5">
        <v>167</v>
      </c>
      <c r="D214" s="5" t="s">
        <v>133</v>
      </c>
      <c r="E214" s="5" t="s">
        <v>238</v>
      </c>
      <c r="F214" s="7"/>
      <c r="G214" s="5" t="s">
        <v>238</v>
      </c>
      <c r="H214" s="5">
        <v>3</v>
      </c>
      <c r="I214" s="5" t="s">
        <v>63</v>
      </c>
      <c r="J214" s="5">
        <v>2</v>
      </c>
      <c r="K214" s="5">
        <v>1</v>
      </c>
      <c r="L214" s="5">
        <v>0</v>
      </c>
      <c r="M214" s="5">
        <v>0</v>
      </c>
      <c r="N214" s="5">
        <v>0</v>
      </c>
      <c r="O214" s="5">
        <v>0</v>
      </c>
      <c r="P214" s="5">
        <v>0</v>
      </c>
      <c r="Q214" s="5"/>
    </row>
    <row r="215" spans="1:17" x14ac:dyDescent="0.2">
      <c r="A215" s="5">
        <v>278172040</v>
      </c>
      <c r="B215" s="5">
        <v>2018</v>
      </c>
      <c r="C215" s="5">
        <v>167</v>
      </c>
      <c r="D215" s="5" t="s">
        <v>133</v>
      </c>
      <c r="E215" s="5" t="s">
        <v>263</v>
      </c>
      <c r="F215" s="7"/>
      <c r="G215" s="5" t="s">
        <v>263</v>
      </c>
      <c r="H215" s="5">
        <v>3</v>
      </c>
      <c r="I215" s="5" t="s">
        <v>64</v>
      </c>
      <c r="J215" s="5">
        <v>2</v>
      </c>
      <c r="K215" s="5">
        <v>1</v>
      </c>
      <c r="L215" s="5">
        <v>0</v>
      </c>
      <c r="M215" s="5">
        <v>0</v>
      </c>
      <c r="N215" s="5">
        <v>0</v>
      </c>
      <c r="O215" s="5">
        <v>0</v>
      </c>
      <c r="P215" s="5">
        <v>0</v>
      </c>
      <c r="Q215" s="5"/>
    </row>
    <row r="216" spans="1:17" x14ac:dyDescent="0.2">
      <c r="A216" s="5">
        <v>278172039</v>
      </c>
      <c r="B216" s="5">
        <v>2018</v>
      </c>
      <c r="C216" s="5">
        <v>167</v>
      </c>
      <c r="D216" s="5" t="s">
        <v>133</v>
      </c>
      <c r="E216" s="5" t="s">
        <v>239</v>
      </c>
      <c r="F216" s="7"/>
      <c r="G216" s="5" t="s">
        <v>239</v>
      </c>
      <c r="H216" s="5">
        <v>3</v>
      </c>
      <c r="I216" s="5" t="s">
        <v>65</v>
      </c>
      <c r="J216" s="5">
        <v>2</v>
      </c>
      <c r="K216" s="5">
        <v>1</v>
      </c>
      <c r="L216" s="5">
        <v>0</v>
      </c>
      <c r="M216" s="5">
        <v>0</v>
      </c>
      <c r="N216" s="5">
        <v>0</v>
      </c>
      <c r="O216" s="5">
        <v>0</v>
      </c>
      <c r="P216" s="5">
        <v>0</v>
      </c>
      <c r="Q216" s="5"/>
    </row>
    <row r="217" spans="1:17" x14ac:dyDescent="0.2">
      <c r="A217" s="5">
        <v>214136395</v>
      </c>
      <c r="B217" s="5">
        <v>2018</v>
      </c>
      <c r="C217" s="5">
        <v>167</v>
      </c>
      <c r="D217" s="5" t="s">
        <v>133</v>
      </c>
      <c r="E217" s="5" t="s">
        <v>273</v>
      </c>
      <c r="F217" s="7"/>
      <c r="G217" s="5" t="s">
        <v>273</v>
      </c>
      <c r="H217" s="5">
        <v>4</v>
      </c>
      <c r="I217" s="5" t="s">
        <v>26</v>
      </c>
      <c r="J217" s="5">
        <v>2</v>
      </c>
      <c r="K217" s="5">
        <v>1</v>
      </c>
      <c r="L217" s="5">
        <v>0</v>
      </c>
      <c r="M217" s="5">
        <v>0</v>
      </c>
      <c r="N217" s="5">
        <v>0</v>
      </c>
      <c r="O217" s="5">
        <v>0</v>
      </c>
      <c r="P217" s="5">
        <v>0</v>
      </c>
      <c r="Q217" s="5"/>
    </row>
    <row r="218" spans="1:17" x14ac:dyDescent="0.2">
      <c r="A218" s="5">
        <v>278172041</v>
      </c>
      <c r="B218" s="5">
        <v>2018</v>
      </c>
      <c r="C218" s="5">
        <v>167</v>
      </c>
      <c r="D218" s="5" t="s">
        <v>133</v>
      </c>
      <c r="E218" s="5" t="s">
        <v>264</v>
      </c>
      <c r="F218" s="7"/>
      <c r="G218" s="5" t="s">
        <v>264</v>
      </c>
      <c r="H218" s="5">
        <v>4</v>
      </c>
      <c r="I218" s="5" t="s">
        <v>66</v>
      </c>
      <c r="J218" s="5">
        <v>2</v>
      </c>
      <c r="K218" s="5">
        <v>1</v>
      </c>
      <c r="L218" s="5">
        <v>0</v>
      </c>
      <c r="M218" s="5">
        <v>0</v>
      </c>
      <c r="N218" s="5">
        <v>0</v>
      </c>
      <c r="O218" s="5">
        <v>0</v>
      </c>
      <c r="P218" s="5">
        <v>0</v>
      </c>
      <c r="Q218" s="5"/>
    </row>
    <row r="219" spans="1:17" x14ac:dyDescent="0.2">
      <c r="A219" s="5">
        <v>278171745</v>
      </c>
      <c r="B219" s="5">
        <v>2018</v>
      </c>
      <c r="C219" s="5">
        <v>167</v>
      </c>
      <c r="D219" s="5" t="s">
        <v>133</v>
      </c>
      <c r="E219" s="5" t="s">
        <v>218</v>
      </c>
      <c r="F219" s="7"/>
      <c r="G219" s="5" t="s">
        <v>218</v>
      </c>
      <c r="H219" s="5">
        <v>4</v>
      </c>
      <c r="I219" s="5" t="s">
        <v>67</v>
      </c>
      <c r="J219" s="5">
        <v>2</v>
      </c>
      <c r="K219" s="5">
        <v>1</v>
      </c>
      <c r="L219" s="5">
        <v>0</v>
      </c>
      <c r="M219" s="5">
        <v>0</v>
      </c>
      <c r="N219" s="5">
        <v>0</v>
      </c>
      <c r="O219" s="5">
        <v>0</v>
      </c>
      <c r="P219" s="5">
        <v>0</v>
      </c>
      <c r="Q219" s="5"/>
    </row>
    <row r="220" spans="1:17" x14ac:dyDescent="0.2">
      <c r="A220" s="5">
        <v>192161763</v>
      </c>
      <c r="B220" s="5">
        <v>2018</v>
      </c>
      <c r="C220" s="5">
        <v>167</v>
      </c>
      <c r="D220" s="5" t="s">
        <v>133</v>
      </c>
      <c r="E220" s="5" t="s">
        <v>272</v>
      </c>
      <c r="F220" s="7"/>
      <c r="G220" s="5" t="s">
        <v>272</v>
      </c>
      <c r="H220" s="5">
        <v>4</v>
      </c>
      <c r="I220" s="5" t="s">
        <v>27</v>
      </c>
      <c r="J220" s="5">
        <v>2</v>
      </c>
      <c r="K220" s="5">
        <v>1</v>
      </c>
      <c r="L220" s="5">
        <v>0</v>
      </c>
      <c r="M220" s="5">
        <v>0</v>
      </c>
      <c r="N220" s="5">
        <v>0</v>
      </c>
      <c r="O220" s="5">
        <v>0</v>
      </c>
      <c r="P220" s="5">
        <v>0</v>
      </c>
      <c r="Q220" s="5"/>
    </row>
    <row r="221" spans="1:17" x14ac:dyDescent="0.2">
      <c r="A221" s="5">
        <v>192161648</v>
      </c>
      <c r="B221" s="5">
        <v>2018</v>
      </c>
      <c r="C221" s="5">
        <v>167</v>
      </c>
      <c r="D221" s="5" t="s">
        <v>133</v>
      </c>
      <c r="E221" s="5" t="s">
        <v>247</v>
      </c>
      <c r="F221" s="7"/>
      <c r="G221" s="5" t="s">
        <v>247</v>
      </c>
      <c r="H221" s="5">
        <v>4</v>
      </c>
      <c r="I221" s="5" t="s">
        <v>68</v>
      </c>
      <c r="J221" s="5">
        <v>2</v>
      </c>
      <c r="K221" s="5">
        <v>1</v>
      </c>
      <c r="L221" s="5">
        <v>0</v>
      </c>
      <c r="M221" s="5">
        <v>0</v>
      </c>
      <c r="N221" s="5">
        <v>0</v>
      </c>
      <c r="O221" s="5">
        <v>0</v>
      </c>
      <c r="P221" s="5">
        <v>0</v>
      </c>
      <c r="Q221" s="5"/>
    </row>
    <row r="222" spans="1:17" x14ac:dyDescent="0.2">
      <c r="A222" s="5">
        <v>278171740</v>
      </c>
      <c r="B222" s="5">
        <v>2018</v>
      </c>
      <c r="C222" s="5">
        <v>167</v>
      </c>
      <c r="D222" s="5" t="s">
        <v>133</v>
      </c>
      <c r="E222" s="5" t="s">
        <v>250</v>
      </c>
      <c r="F222" s="7"/>
      <c r="G222" s="5" t="s">
        <v>250</v>
      </c>
      <c r="H222" s="5">
        <v>4</v>
      </c>
      <c r="I222" s="5" t="s">
        <v>69</v>
      </c>
      <c r="J222" s="5">
        <v>2</v>
      </c>
      <c r="K222" s="5">
        <v>1</v>
      </c>
      <c r="L222" s="5">
        <v>0</v>
      </c>
      <c r="M222" s="5">
        <v>0</v>
      </c>
      <c r="N222" s="5">
        <v>0</v>
      </c>
      <c r="O222" s="5">
        <v>0</v>
      </c>
      <c r="P222" s="5">
        <v>0</v>
      </c>
      <c r="Q222" s="5"/>
    </row>
    <row r="223" spans="1:17" x14ac:dyDescent="0.2">
      <c r="A223" s="5">
        <v>192161689</v>
      </c>
      <c r="B223" s="5">
        <v>2018</v>
      </c>
      <c r="C223" s="5">
        <v>167</v>
      </c>
      <c r="D223" s="5" t="s">
        <v>133</v>
      </c>
      <c r="E223" s="5" t="s">
        <v>270</v>
      </c>
      <c r="F223" s="7"/>
      <c r="G223" s="5" t="s">
        <v>270</v>
      </c>
      <c r="H223" s="5">
        <v>4</v>
      </c>
      <c r="I223" s="5" t="s">
        <v>28</v>
      </c>
      <c r="J223" s="5">
        <v>2</v>
      </c>
      <c r="K223" s="5">
        <v>1</v>
      </c>
      <c r="L223" s="5">
        <v>0</v>
      </c>
      <c r="M223" s="5">
        <v>0</v>
      </c>
      <c r="N223" s="5">
        <v>0</v>
      </c>
      <c r="O223" s="5">
        <v>0</v>
      </c>
      <c r="P223" s="5">
        <v>0</v>
      </c>
      <c r="Q223" s="5"/>
    </row>
    <row r="224" spans="1:17" x14ac:dyDescent="0.2">
      <c r="A224" s="5">
        <v>278171747</v>
      </c>
      <c r="B224" s="5">
        <v>2018</v>
      </c>
      <c r="C224" s="5">
        <v>167</v>
      </c>
      <c r="D224" s="5" t="s">
        <v>133</v>
      </c>
      <c r="E224" s="5" t="s">
        <v>276</v>
      </c>
      <c r="F224" s="7"/>
      <c r="G224" s="5" t="s">
        <v>276</v>
      </c>
      <c r="H224" s="5">
        <v>4</v>
      </c>
      <c r="I224" s="5" t="s">
        <v>70</v>
      </c>
      <c r="J224" s="5">
        <v>2</v>
      </c>
      <c r="K224" s="5">
        <v>1</v>
      </c>
      <c r="L224" s="5">
        <v>0</v>
      </c>
      <c r="M224" s="5">
        <v>0</v>
      </c>
      <c r="N224" s="5">
        <v>0</v>
      </c>
      <c r="O224" s="5">
        <v>0</v>
      </c>
      <c r="P224" s="5">
        <v>0</v>
      </c>
      <c r="Q224" s="5"/>
    </row>
    <row r="225" spans="1:17" x14ac:dyDescent="0.2">
      <c r="A225" s="5">
        <v>192161692</v>
      </c>
      <c r="B225" s="5">
        <v>2018</v>
      </c>
      <c r="C225" s="5">
        <v>168</v>
      </c>
      <c r="D225" s="5" t="s">
        <v>133</v>
      </c>
      <c r="E225" s="5" t="s">
        <v>213</v>
      </c>
      <c r="F225" s="7"/>
      <c r="G225" s="5" t="s">
        <v>213</v>
      </c>
      <c r="H225" s="5">
        <v>4</v>
      </c>
      <c r="I225" s="5" t="s">
        <v>71</v>
      </c>
      <c r="J225" s="5">
        <v>2</v>
      </c>
      <c r="K225" s="5">
        <v>1</v>
      </c>
      <c r="L225" s="5">
        <v>0</v>
      </c>
      <c r="M225" s="5">
        <v>0</v>
      </c>
      <c r="N225" s="5">
        <v>0</v>
      </c>
      <c r="O225" s="5">
        <v>0</v>
      </c>
      <c r="P225" s="5">
        <v>0</v>
      </c>
      <c r="Q225" s="5"/>
    </row>
    <row r="226" spans="1:17" x14ac:dyDescent="0.2">
      <c r="A226" s="5">
        <v>192161768</v>
      </c>
      <c r="B226" s="5">
        <v>2018</v>
      </c>
      <c r="C226" s="5">
        <v>168</v>
      </c>
      <c r="D226" s="5" t="s">
        <v>133</v>
      </c>
      <c r="E226" s="5" t="s">
        <v>249</v>
      </c>
      <c r="F226" s="7"/>
      <c r="G226" s="5" t="s">
        <v>249</v>
      </c>
      <c r="H226" s="5">
        <v>4</v>
      </c>
      <c r="I226" s="5" t="s">
        <v>29</v>
      </c>
      <c r="J226" s="5">
        <v>2</v>
      </c>
      <c r="K226" s="5">
        <v>1</v>
      </c>
      <c r="L226" s="5">
        <v>0</v>
      </c>
      <c r="M226" s="5">
        <v>0</v>
      </c>
      <c r="N226" s="5">
        <v>0</v>
      </c>
      <c r="O226" s="5">
        <v>0</v>
      </c>
      <c r="P226" s="5">
        <v>0</v>
      </c>
      <c r="Q226" s="5"/>
    </row>
    <row r="227" spans="1:17" x14ac:dyDescent="0.2">
      <c r="A227" s="5">
        <v>278171748</v>
      </c>
      <c r="B227" s="5">
        <v>2018</v>
      </c>
      <c r="C227" s="5">
        <v>168</v>
      </c>
      <c r="D227" s="5" t="s">
        <v>133</v>
      </c>
      <c r="E227" s="5" t="s">
        <v>253</v>
      </c>
      <c r="F227" s="7"/>
      <c r="G227" s="5" t="s">
        <v>253</v>
      </c>
      <c r="H227" s="5">
        <v>4</v>
      </c>
      <c r="I227" s="5" t="s">
        <v>72</v>
      </c>
      <c r="J227" s="5">
        <v>2</v>
      </c>
      <c r="K227" s="5">
        <v>1</v>
      </c>
      <c r="L227" s="5">
        <v>0</v>
      </c>
      <c r="M227" s="5">
        <v>0</v>
      </c>
      <c r="N227" s="5">
        <v>0</v>
      </c>
      <c r="O227" s="5">
        <v>0</v>
      </c>
      <c r="P227" s="5">
        <v>0</v>
      </c>
      <c r="Q227" s="5"/>
    </row>
    <row r="228" spans="1:17" x14ac:dyDescent="0.2">
      <c r="A228" s="5">
        <v>192161667</v>
      </c>
      <c r="B228" s="5">
        <v>2018</v>
      </c>
      <c r="C228" s="5">
        <v>168</v>
      </c>
      <c r="D228" s="5" t="s">
        <v>133</v>
      </c>
      <c r="E228" s="5" t="s">
        <v>211</v>
      </c>
      <c r="F228" s="7"/>
      <c r="G228" s="5" t="s">
        <v>211</v>
      </c>
      <c r="H228" s="5">
        <v>4</v>
      </c>
      <c r="I228" s="5" t="s">
        <v>73</v>
      </c>
      <c r="J228" s="5">
        <v>2</v>
      </c>
      <c r="K228" s="5">
        <v>1</v>
      </c>
      <c r="L228" s="5">
        <v>0</v>
      </c>
      <c r="M228" s="5">
        <v>0</v>
      </c>
      <c r="N228" s="5">
        <v>0</v>
      </c>
      <c r="O228" s="5">
        <v>0</v>
      </c>
      <c r="P228" s="5">
        <v>0</v>
      </c>
      <c r="Q228" s="5"/>
    </row>
    <row r="229" spans="1:17" x14ac:dyDescent="0.2">
      <c r="A229" s="5">
        <v>276171750</v>
      </c>
      <c r="B229" s="5">
        <v>2018</v>
      </c>
      <c r="C229" s="5">
        <v>168</v>
      </c>
      <c r="D229" s="5" t="s">
        <v>133</v>
      </c>
      <c r="E229" s="5" t="s">
        <v>216</v>
      </c>
      <c r="F229" s="7"/>
      <c r="G229" s="5" t="s">
        <v>216</v>
      </c>
      <c r="H229" s="5">
        <v>4</v>
      </c>
      <c r="I229" s="5" t="s">
        <v>30</v>
      </c>
      <c r="J229" s="5">
        <v>2</v>
      </c>
      <c r="K229" s="5">
        <v>1</v>
      </c>
      <c r="L229" s="5">
        <v>0</v>
      </c>
      <c r="M229" s="5">
        <v>0</v>
      </c>
      <c r="N229" s="5">
        <v>0</v>
      </c>
      <c r="O229" s="5">
        <v>0</v>
      </c>
      <c r="P229" s="5">
        <v>0</v>
      </c>
      <c r="Q229" s="5"/>
    </row>
    <row r="230" spans="1:17" x14ac:dyDescent="0.2">
      <c r="A230" s="5">
        <v>278171751</v>
      </c>
      <c r="B230" s="5">
        <v>2018</v>
      </c>
      <c r="C230" s="5">
        <v>168</v>
      </c>
      <c r="D230" s="5" t="s">
        <v>133</v>
      </c>
      <c r="E230" s="5" t="s">
        <v>277</v>
      </c>
      <c r="F230" s="7"/>
      <c r="G230" s="5" t="s">
        <v>277</v>
      </c>
      <c r="H230" s="5">
        <v>4</v>
      </c>
      <c r="I230" s="5" t="s">
        <v>74</v>
      </c>
      <c r="J230" s="5">
        <v>2</v>
      </c>
      <c r="K230" s="5">
        <v>1</v>
      </c>
      <c r="L230" s="5">
        <v>0</v>
      </c>
      <c r="M230" s="5">
        <v>0</v>
      </c>
      <c r="N230" s="5">
        <v>0</v>
      </c>
      <c r="O230" s="5">
        <v>0</v>
      </c>
      <c r="P230" s="5">
        <v>0</v>
      </c>
      <c r="Q230" s="5"/>
    </row>
    <row r="231" spans="1:17" x14ac:dyDescent="0.2">
      <c r="A231" s="5">
        <v>278171753</v>
      </c>
      <c r="B231" s="5">
        <v>2018</v>
      </c>
      <c r="C231" s="5">
        <v>170</v>
      </c>
      <c r="D231" s="5" t="s">
        <v>133</v>
      </c>
      <c r="E231" s="5" t="s">
        <v>278</v>
      </c>
      <c r="F231" s="7"/>
      <c r="G231" s="5" t="s">
        <v>278</v>
      </c>
      <c r="H231" s="5">
        <v>4</v>
      </c>
      <c r="I231" s="5" t="s">
        <v>75</v>
      </c>
      <c r="J231" s="5">
        <v>2</v>
      </c>
      <c r="K231" s="5">
        <v>1</v>
      </c>
      <c r="L231" s="5">
        <v>0</v>
      </c>
      <c r="M231" s="5">
        <v>0</v>
      </c>
      <c r="N231" s="5">
        <v>0</v>
      </c>
      <c r="O231" s="5">
        <v>0</v>
      </c>
      <c r="P231" s="5">
        <v>0</v>
      </c>
      <c r="Q231" s="5"/>
    </row>
    <row r="232" spans="1:17" x14ac:dyDescent="0.2">
      <c r="A232" s="5">
        <v>192161754</v>
      </c>
      <c r="B232" s="5">
        <v>2018</v>
      </c>
      <c r="C232" s="5">
        <v>170</v>
      </c>
      <c r="D232" s="5" t="s">
        <v>133</v>
      </c>
      <c r="E232" s="5" t="s">
        <v>271</v>
      </c>
      <c r="F232" s="7"/>
      <c r="G232" s="5" t="s">
        <v>271</v>
      </c>
      <c r="H232" s="5">
        <v>4</v>
      </c>
      <c r="I232" s="5" t="s">
        <v>31</v>
      </c>
      <c r="J232" s="5">
        <v>2</v>
      </c>
      <c r="K232" s="5">
        <v>1</v>
      </c>
      <c r="L232" s="5">
        <v>0</v>
      </c>
      <c r="M232" s="5">
        <v>0</v>
      </c>
      <c r="N232" s="5">
        <v>0</v>
      </c>
      <c r="O232" s="5">
        <v>0</v>
      </c>
      <c r="P232" s="5">
        <v>0</v>
      </c>
      <c r="Q232" s="5"/>
    </row>
    <row r="233" spans="1:17" x14ac:dyDescent="0.2">
      <c r="A233" s="5">
        <v>165174992</v>
      </c>
      <c r="B233" s="5">
        <v>2018</v>
      </c>
      <c r="C233" s="5">
        <v>170</v>
      </c>
      <c r="D233" s="5" t="s">
        <v>133</v>
      </c>
      <c r="E233" s="5" t="s">
        <v>209</v>
      </c>
      <c r="F233" s="7"/>
      <c r="G233" s="5" t="s">
        <v>209</v>
      </c>
      <c r="H233" s="5">
        <v>4</v>
      </c>
      <c r="I233" s="5" t="s">
        <v>76</v>
      </c>
      <c r="J233" s="5">
        <v>2</v>
      </c>
      <c r="K233" s="5">
        <v>1</v>
      </c>
      <c r="L233" s="5">
        <v>0</v>
      </c>
      <c r="M233" s="5">
        <v>0</v>
      </c>
      <c r="N233" s="5">
        <v>0</v>
      </c>
      <c r="O233" s="5">
        <v>0</v>
      </c>
      <c r="P233" s="5">
        <v>0</v>
      </c>
      <c r="Q233" s="5"/>
    </row>
    <row r="234" spans="1:17" x14ac:dyDescent="0.2">
      <c r="A234" s="5">
        <v>278171752</v>
      </c>
      <c r="B234" s="5">
        <v>2018</v>
      </c>
      <c r="C234" s="5">
        <v>170</v>
      </c>
      <c r="D234" s="5" t="s">
        <v>133</v>
      </c>
      <c r="E234" s="5" t="s">
        <v>219</v>
      </c>
      <c r="F234" s="7"/>
      <c r="G234" s="5" t="s">
        <v>219</v>
      </c>
      <c r="H234" s="5">
        <v>4</v>
      </c>
      <c r="I234" s="5" t="s">
        <v>95</v>
      </c>
      <c r="J234" s="5">
        <v>2</v>
      </c>
      <c r="K234" s="5">
        <v>1</v>
      </c>
      <c r="L234" s="5">
        <v>0</v>
      </c>
      <c r="M234" s="5">
        <v>0</v>
      </c>
      <c r="N234" s="5">
        <v>0</v>
      </c>
      <c r="O234" s="5">
        <v>0</v>
      </c>
      <c r="P234" s="5">
        <v>0</v>
      </c>
      <c r="Q234" s="5"/>
    </row>
    <row r="235" spans="1:17" x14ac:dyDescent="0.2">
      <c r="A235" s="5">
        <v>278171841</v>
      </c>
      <c r="B235" s="5">
        <v>2018</v>
      </c>
      <c r="C235" s="5">
        <v>171</v>
      </c>
      <c r="D235" s="5" t="s">
        <v>133</v>
      </c>
      <c r="E235" s="5" t="s">
        <v>293</v>
      </c>
      <c r="F235" s="7"/>
      <c r="G235" s="5" t="s">
        <v>293</v>
      </c>
      <c r="H235" s="5">
        <v>4</v>
      </c>
      <c r="I235" s="5" t="s">
        <v>32</v>
      </c>
      <c r="J235" s="5">
        <v>2</v>
      </c>
      <c r="K235" s="5">
        <v>1</v>
      </c>
      <c r="L235" s="5">
        <v>0</v>
      </c>
      <c r="M235" s="5">
        <v>0</v>
      </c>
      <c r="N235" s="5">
        <v>0</v>
      </c>
      <c r="O235" s="5">
        <v>0</v>
      </c>
      <c r="P235" s="5">
        <v>0</v>
      </c>
      <c r="Q235" s="5"/>
    </row>
    <row r="236" spans="1:17" x14ac:dyDescent="0.2">
      <c r="A236" s="5">
        <v>278171842</v>
      </c>
      <c r="B236" s="5">
        <v>2018</v>
      </c>
      <c r="C236" s="5">
        <v>171</v>
      </c>
      <c r="D236" s="5" t="s">
        <v>133</v>
      </c>
      <c r="E236" s="5" t="s">
        <v>230</v>
      </c>
      <c r="F236" s="7"/>
      <c r="G236" s="5" t="s">
        <v>230</v>
      </c>
      <c r="H236" s="5">
        <v>4</v>
      </c>
      <c r="I236" s="5" t="s">
        <v>77</v>
      </c>
      <c r="J236" s="5">
        <v>2</v>
      </c>
      <c r="K236" s="5">
        <v>1</v>
      </c>
      <c r="L236" s="5">
        <v>0</v>
      </c>
      <c r="M236" s="5">
        <v>0</v>
      </c>
      <c r="N236" s="5">
        <v>0</v>
      </c>
      <c r="O236" s="5">
        <v>0</v>
      </c>
      <c r="P236" s="5">
        <v>0</v>
      </c>
      <c r="Q236" s="5"/>
    </row>
    <row r="237" spans="1:17" x14ac:dyDescent="0.2">
      <c r="A237" s="5">
        <v>278171843</v>
      </c>
      <c r="B237" s="5">
        <v>2018</v>
      </c>
      <c r="C237" s="5">
        <v>171</v>
      </c>
      <c r="D237" s="5" t="s">
        <v>133</v>
      </c>
      <c r="E237" s="5" t="s">
        <v>231</v>
      </c>
      <c r="F237" s="7"/>
      <c r="G237" s="5" t="s">
        <v>231</v>
      </c>
      <c r="H237" s="5">
        <v>4</v>
      </c>
      <c r="I237" s="5" t="s">
        <v>78</v>
      </c>
      <c r="J237" s="5">
        <v>2</v>
      </c>
      <c r="K237" s="5">
        <v>1</v>
      </c>
      <c r="L237" s="5">
        <v>0</v>
      </c>
      <c r="M237" s="5">
        <v>0</v>
      </c>
      <c r="N237" s="5">
        <v>0</v>
      </c>
      <c r="O237" s="5">
        <v>0</v>
      </c>
      <c r="P237" s="5">
        <v>0</v>
      </c>
      <c r="Q237" s="5"/>
    </row>
    <row r="238" spans="1:17" x14ac:dyDescent="0.2">
      <c r="A238" s="5">
        <v>278171864</v>
      </c>
      <c r="B238" s="5">
        <v>2018</v>
      </c>
      <c r="C238" s="5">
        <v>171</v>
      </c>
      <c r="D238" s="5" t="s">
        <v>133</v>
      </c>
      <c r="E238" s="5" t="s">
        <v>297</v>
      </c>
      <c r="F238" s="7"/>
      <c r="G238" s="5" t="s">
        <v>297</v>
      </c>
      <c r="H238" s="5">
        <v>4</v>
      </c>
      <c r="I238" s="5" t="s">
        <v>33</v>
      </c>
      <c r="J238" s="5">
        <v>2</v>
      </c>
      <c r="K238" s="5">
        <v>1</v>
      </c>
      <c r="L238" s="5">
        <v>0</v>
      </c>
      <c r="M238" s="5">
        <v>0</v>
      </c>
      <c r="N238" s="5">
        <v>0</v>
      </c>
      <c r="O238" s="5">
        <v>0</v>
      </c>
      <c r="P238" s="5">
        <v>0</v>
      </c>
      <c r="Q238" s="5"/>
    </row>
    <row r="239" spans="1:17" x14ac:dyDescent="0.2">
      <c r="A239" s="5">
        <v>278171762</v>
      </c>
      <c r="B239" s="5">
        <v>2018</v>
      </c>
      <c r="C239" s="5">
        <v>171</v>
      </c>
      <c r="D239" s="5" t="s">
        <v>133</v>
      </c>
      <c r="E239" s="5" t="s">
        <v>222</v>
      </c>
      <c r="F239" s="7"/>
      <c r="G239" s="5" t="s">
        <v>222</v>
      </c>
      <c r="H239" s="5">
        <v>4</v>
      </c>
      <c r="I239" s="5" t="s">
        <v>79</v>
      </c>
      <c r="J239" s="5">
        <v>2</v>
      </c>
      <c r="K239" s="5">
        <v>1</v>
      </c>
      <c r="L239" s="5">
        <v>0</v>
      </c>
      <c r="M239" s="5">
        <v>0</v>
      </c>
      <c r="N239" s="5">
        <v>0</v>
      </c>
      <c r="O239" s="5">
        <v>0</v>
      </c>
      <c r="P239" s="5">
        <v>0</v>
      </c>
      <c r="Q239" s="5"/>
    </row>
    <row r="240" spans="1:17" x14ac:dyDescent="0.2">
      <c r="A240" s="5">
        <v>278171761</v>
      </c>
      <c r="B240" s="5">
        <v>2018</v>
      </c>
      <c r="C240" s="5">
        <v>171</v>
      </c>
      <c r="D240" s="5" t="s">
        <v>133</v>
      </c>
      <c r="E240" s="5" t="s">
        <v>284</v>
      </c>
      <c r="F240" s="7"/>
      <c r="G240" s="5" t="s">
        <v>284</v>
      </c>
      <c r="H240" s="5">
        <v>4</v>
      </c>
      <c r="I240" s="5" t="s">
        <v>80</v>
      </c>
      <c r="J240" s="5">
        <v>2</v>
      </c>
      <c r="K240" s="5">
        <v>1</v>
      </c>
      <c r="L240" s="5">
        <v>0</v>
      </c>
      <c r="M240" s="5">
        <v>0</v>
      </c>
      <c r="N240" s="5">
        <v>0</v>
      </c>
      <c r="O240" s="5">
        <v>0</v>
      </c>
      <c r="P240" s="5">
        <v>0</v>
      </c>
      <c r="Q240" s="5"/>
    </row>
    <row r="241" spans="1:17" x14ac:dyDescent="0.2">
      <c r="A241" s="5">
        <v>278171754</v>
      </c>
      <c r="B241" s="5">
        <v>2018</v>
      </c>
      <c r="C241" s="5">
        <v>171</v>
      </c>
      <c r="D241" s="5" t="s">
        <v>133</v>
      </c>
      <c r="E241" s="5" t="s">
        <v>279</v>
      </c>
      <c r="F241" s="7"/>
      <c r="G241" s="5" t="s">
        <v>279</v>
      </c>
      <c r="H241" s="5">
        <v>4</v>
      </c>
      <c r="I241" s="5" t="s">
        <v>81</v>
      </c>
      <c r="J241" s="5">
        <v>2</v>
      </c>
      <c r="K241" s="5">
        <v>1</v>
      </c>
      <c r="L241" s="5">
        <v>0</v>
      </c>
      <c r="M241" s="5">
        <v>0</v>
      </c>
      <c r="N241" s="5">
        <v>0</v>
      </c>
      <c r="O241" s="5">
        <v>0</v>
      </c>
      <c r="P241" s="5">
        <v>0</v>
      </c>
      <c r="Q241" s="5"/>
    </row>
    <row r="242" spans="1:17" x14ac:dyDescent="0.2">
      <c r="A242" s="5">
        <v>278171758</v>
      </c>
      <c r="B242" s="5">
        <v>2018</v>
      </c>
      <c r="C242" s="5">
        <v>171</v>
      </c>
      <c r="D242" s="5" t="s">
        <v>133</v>
      </c>
      <c r="E242" s="5" t="s">
        <v>282</v>
      </c>
      <c r="F242" s="7"/>
      <c r="G242" s="5" t="s">
        <v>282</v>
      </c>
      <c r="H242" s="5">
        <v>4</v>
      </c>
      <c r="I242" s="5" t="s">
        <v>82</v>
      </c>
      <c r="J242" s="5">
        <v>2</v>
      </c>
      <c r="K242" s="5">
        <v>1</v>
      </c>
      <c r="L242" s="5">
        <v>0</v>
      </c>
      <c r="M242" s="5">
        <v>0</v>
      </c>
      <c r="N242" s="5">
        <v>0</v>
      </c>
      <c r="O242" s="5">
        <v>0</v>
      </c>
      <c r="P242" s="5">
        <v>0</v>
      </c>
      <c r="Q242" s="5"/>
    </row>
    <row r="243" spans="1:17" x14ac:dyDescent="0.2">
      <c r="A243" s="5">
        <v>278171755</v>
      </c>
      <c r="B243" s="5">
        <v>2018</v>
      </c>
      <c r="C243" s="5">
        <v>171</v>
      </c>
      <c r="D243" s="5" t="s">
        <v>133</v>
      </c>
      <c r="E243" s="5" t="s">
        <v>280</v>
      </c>
      <c r="F243" s="7"/>
      <c r="G243" s="5" t="s">
        <v>280</v>
      </c>
      <c r="H243" s="5">
        <v>4</v>
      </c>
      <c r="I243" s="5" t="s">
        <v>34</v>
      </c>
      <c r="J243" s="5">
        <v>2</v>
      </c>
      <c r="K243" s="5">
        <v>1</v>
      </c>
      <c r="L243" s="5">
        <v>0</v>
      </c>
      <c r="M243" s="5">
        <v>0</v>
      </c>
      <c r="N243" s="5">
        <v>0</v>
      </c>
      <c r="O243" s="5">
        <v>0</v>
      </c>
      <c r="P243" s="5">
        <v>0</v>
      </c>
      <c r="Q243" s="5"/>
    </row>
    <row r="244" spans="1:17" x14ac:dyDescent="0.2">
      <c r="A244" s="5">
        <v>278171756</v>
      </c>
      <c r="B244" s="5">
        <v>2018</v>
      </c>
      <c r="C244" s="5">
        <v>171</v>
      </c>
      <c r="D244" s="5" t="s">
        <v>133</v>
      </c>
      <c r="E244" s="5" t="s">
        <v>220</v>
      </c>
      <c r="F244" s="7"/>
      <c r="G244" s="5" t="s">
        <v>220</v>
      </c>
      <c r="H244" s="5">
        <v>4</v>
      </c>
      <c r="I244" s="5" t="s">
        <v>83</v>
      </c>
      <c r="J244" s="5">
        <v>2</v>
      </c>
      <c r="K244" s="5">
        <v>1</v>
      </c>
      <c r="L244" s="5">
        <v>0</v>
      </c>
      <c r="M244" s="5">
        <v>0</v>
      </c>
      <c r="N244" s="5">
        <v>0</v>
      </c>
      <c r="O244" s="5">
        <v>0</v>
      </c>
      <c r="P244" s="5">
        <v>0</v>
      </c>
      <c r="Q244" s="5"/>
    </row>
    <row r="245" spans="1:17" x14ac:dyDescent="0.2">
      <c r="A245" s="5">
        <v>278171757</v>
      </c>
      <c r="B245" s="5">
        <v>2018</v>
      </c>
      <c r="C245" s="5">
        <v>171</v>
      </c>
      <c r="D245" s="5" t="s">
        <v>133</v>
      </c>
      <c r="E245" s="5" t="s">
        <v>281</v>
      </c>
      <c r="F245" s="7"/>
      <c r="G245" s="5" t="s">
        <v>281</v>
      </c>
      <c r="H245" s="5">
        <v>4</v>
      </c>
      <c r="I245" s="5" t="s">
        <v>84</v>
      </c>
      <c r="J245" s="5">
        <v>2</v>
      </c>
      <c r="K245" s="5">
        <v>1</v>
      </c>
      <c r="L245" s="5">
        <v>0</v>
      </c>
      <c r="M245" s="5">
        <v>0</v>
      </c>
      <c r="N245" s="5">
        <v>0</v>
      </c>
      <c r="O245" s="5">
        <v>0</v>
      </c>
      <c r="P245" s="5">
        <v>0</v>
      </c>
      <c r="Q245" s="5"/>
    </row>
    <row r="246" spans="1:17" x14ac:dyDescent="0.2">
      <c r="A246" s="5">
        <v>278171759</v>
      </c>
      <c r="B246" s="5">
        <v>2018</v>
      </c>
      <c r="C246" s="5">
        <v>171</v>
      </c>
      <c r="D246" s="5" t="s">
        <v>133</v>
      </c>
      <c r="E246" s="5" t="s">
        <v>221</v>
      </c>
      <c r="F246" s="7"/>
      <c r="G246" s="5" t="s">
        <v>221</v>
      </c>
      <c r="H246" s="5">
        <v>4</v>
      </c>
      <c r="I246" s="5" t="s">
        <v>35</v>
      </c>
      <c r="J246" s="5">
        <v>2</v>
      </c>
      <c r="K246" s="5">
        <v>1</v>
      </c>
      <c r="L246" s="5">
        <v>0</v>
      </c>
      <c r="M246" s="5">
        <v>0</v>
      </c>
      <c r="N246" s="5">
        <v>0</v>
      </c>
      <c r="O246" s="5">
        <v>0</v>
      </c>
      <c r="P246" s="5">
        <v>0</v>
      </c>
      <c r="Q246" s="5"/>
    </row>
    <row r="247" spans="1:17" x14ac:dyDescent="0.2">
      <c r="A247" s="5">
        <v>192161801</v>
      </c>
      <c r="B247" s="5">
        <v>2018</v>
      </c>
      <c r="C247" s="5">
        <v>171</v>
      </c>
      <c r="D247" s="5" t="s">
        <v>133</v>
      </c>
      <c r="E247" s="5" t="s">
        <v>215</v>
      </c>
      <c r="F247" s="7"/>
      <c r="G247" s="5" t="s">
        <v>215</v>
      </c>
      <c r="H247" s="5">
        <v>4</v>
      </c>
      <c r="I247" s="5" t="s">
        <v>85</v>
      </c>
      <c r="J247" s="5">
        <v>2</v>
      </c>
      <c r="K247" s="5">
        <v>1</v>
      </c>
      <c r="L247" s="5">
        <v>0</v>
      </c>
      <c r="M247" s="5">
        <v>0</v>
      </c>
      <c r="N247" s="5">
        <v>0</v>
      </c>
      <c r="O247" s="5">
        <v>0</v>
      </c>
      <c r="P247" s="5">
        <v>0</v>
      </c>
      <c r="Q247" s="5"/>
    </row>
    <row r="248" spans="1:17" x14ac:dyDescent="0.2">
      <c r="A248" s="5">
        <v>278171760</v>
      </c>
      <c r="B248" s="5">
        <v>2018</v>
      </c>
      <c r="C248" s="5">
        <v>171</v>
      </c>
      <c r="D248" s="5" t="s">
        <v>133</v>
      </c>
      <c r="E248" s="5" t="s">
        <v>283</v>
      </c>
      <c r="F248" s="7"/>
      <c r="G248" s="5" t="s">
        <v>283</v>
      </c>
      <c r="H248" s="5">
        <v>4</v>
      </c>
      <c r="I248" s="5" t="s">
        <v>96</v>
      </c>
      <c r="J248" s="5">
        <v>2</v>
      </c>
      <c r="K248" s="5">
        <v>1</v>
      </c>
      <c r="L248" s="5">
        <v>0</v>
      </c>
      <c r="M248" s="5">
        <v>0</v>
      </c>
      <c r="N248" s="5">
        <v>0</v>
      </c>
      <c r="O248" s="5">
        <v>0</v>
      </c>
      <c r="P248" s="5">
        <v>0</v>
      </c>
      <c r="Q248" s="5"/>
    </row>
    <row r="249" spans="1:17" x14ac:dyDescent="0.2">
      <c r="A249" s="5">
        <v>278172043</v>
      </c>
      <c r="B249" s="5">
        <v>2018</v>
      </c>
      <c r="C249" s="5">
        <v>171</v>
      </c>
      <c r="D249" s="5" t="s">
        <v>133</v>
      </c>
      <c r="E249" s="5" t="s">
        <v>301</v>
      </c>
      <c r="F249" s="7"/>
      <c r="G249" s="5" t="s">
        <v>301</v>
      </c>
      <c r="H249" s="5">
        <v>4</v>
      </c>
      <c r="I249" s="5" t="s">
        <v>36</v>
      </c>
      <c r="J249" s="5">
        <v>2</v>
      </c>
      <c r="K249" s="5">
        <v>1</v>
      </c>
      <c r="L249" s="5">
        <v>0</v>
      </c>
      <c r="M249" s="5">
        <v>0</v>
      </c>
      <c r="N249" s="5">
        <v>0</v>
      </c>
      <c r="O249" s="5">
        <v>0</v>
      </c>
      <c r="P249" s="5">
        <v>0</v>
      </c>
      <c r="Q249" s="5"/>
    </row>
    <row r="250" spans="1:17" x14ac:dyDescent="0.2">
      <c r="A250" s="5">
        <v>278172042</v>
      </c>
      <c r="B250" s="5">
        <v>2018</v>
      </c>
      <c r="C250" s="5">
        <v>171</v>
      </c>
      <c r="D250" s="5" t="s">
        <v>133</v>
      </c>
      <c r="E250" s="5" t="s">
        <v>240</v>
      </c>
      <c r="F250" s="7"/>
      <c r="G250" s="5" t="s">
        <v>240</v>
      </c>
      <c r="H250" s="5">
        <v>4</v>
      </c>
      <c r="I250" s="5" t="s">
        <v>86</v>
      </c>
      <c r="J250" s="5">
        <v>2</v>
      </c>
      <c r="K250" s="5">
        <v>1</v>
      </c>
      <c r="L250" s="5">
        <v>0</v>
      </c>
      <c r="M250" s="5">
        <v>0</v>
      </c>
      <c r="N250" s="5">
        <v>0</v>
      </c>
      <c r="O250" s="5">
        <v>0</v>
      </c>
      <c r="P250" s="5">
        <v>0</v>
      </c>
      <c r="Q250" s="5"/>
    </row>
    <row r="251" spans="1:17" x14ac:dyDescent="0.2">
      <c r="A251" s="5">
        <v>278171763</v>
      </c>
      <c r="B251" s="5">
        <v>2018</v>
      </c>
      <c r="C251" s="5">
        <v>172</v>
      </c>
      <c r="D251" s="5" t="s">
        <v>133</v>
      </c>
      <c r="E251" s="5" t="s">
        <v>254</v>
      </c>
      <c r="F251" s="7"/>
      <c r="G251" s="5" t="s">
        <v>254</v>
      </c>
      <c r="H251" s="5">
        <v>4</v>
      </c>
      <c r="I251" s="5" t="s">
        <v>97</v>
      </c>
      <c r="J251" s="5">
        <v>2</v>
      </c>
      <c r="K251" s="5">
        <v>1</v>
      </c>
      <c r="L251" s="5">
        <v>0</v>
      </c>
      <c r="M251" s="5">
        <v>0</v>
      </c>
      <c r="N251" s="5">
        <v>0</v>
      </c>
      <c r="O251" s="5">
        <v>0</v>
      </c>
      <c r="P251" s="5">
        <v>0</v>
      </c>
      <c r="Q251" s="5"/>
    </row>
    <row r="252" spans="1:17" x14ac:dyDescent="0.2">
      <c r="A252" s="5">
        <v>278171796</v>
      </c>
      <c r="B252" s="5">
        <v>2018</v>
      </c>
      <c r="C252" s="5">
        <v>172</v>
      </c>
      <c r="D252" s="5" t="s">
        <v>133</v>
      </c>
      <c r="E252" s="5" t="s">
        <v>290</v>
      </c>
      <c r="F252" s="7"/>
      <c r="G252" s="5" t="s">
        <v>290</v>
      </c>
      <c r="H252" s="5">
        <v>4</v>
      </c>
      <c r="I252" s="5" t="s">
        <v>37</v>
      </c>
      <c r="J252" s="5">
        <v>2</v>
      </c>
      <c r="K252" s="5">
        <v>1</v>
      </c>
      <c r="L252" s="5">
        <v>0</v>
      </c>
      <c r="M252" s="5">
        <v>0</v>
      </c>
      <c r="N252" s="5">
        <v>0</v>
      </c>
      <c r="O252" s="5">
        <v>0</v>
      </c>
      <c r="P252" s="5">
        <v>0</v>
      </c>
      <c r="Q252" s="5"/>
    </row>
    <row r="253" spans="1:17" x14ac:dyDescent="0.2">
      <c r="A253" s="5">
        <v>278171764</v>
      </c>
      <c r="B253" s="5">
        <v>2018</v>
      </c>
      <c r="C253" s="5">
        <v>172</v>
      </c>
      <c r="D253" s="5" t="s">
        <v>133</v>
      </c>
      <c r="E253" s="5" t="s">
        <v>255</v>
      </c>
      <c r="F253" s="7"/>
      <c r="G253" s="5" t="s">
        <v>255</v>
      </c>
      <c r="H253" s="5">
        <v>4</v>
      </c>
      <c r="I253" s="5" t="s">
        <v>90</v>
      </c>
      <c r="J253" s="5">
        <v>2</v>
      </c>
      <c r="K253" s="5">
        <v>1</v>
      </c>
      <c r="L253" s="5">
        <v>0</v>
      </c>
      <c r="M253" s="5">
        <v>0</v>
      </c>
      <c r="N253" s="5">
        <v>0</v>
      </c>
      <c r="O253" s="5">
        <v>0</v>
      </c>
      <c r="P253" s="5">
        <v>0</v>
      </c>
      <c r="Q253" s="5"/>
    </row>
    <row r="254" spans="1:17" x14ac:dyDescent="0.2">
      <c r="A254" s="5">
        <v>278171766</v>
      </c>
      <c r="B254" s="5">
        <v>2018</v>
      </c>
      <c r="C254" s="5">
        <v>172</v>
      </c>
      <c r="D254" s="5" t="s">
        <v>133</v>
      </c>
      <c r="E254" s="5" t="s">
        <v>256</v>
      </c>
      <c r="F254" s="7"/>
      <c r="G254" s="5" t="s">
        <v>256</v>
      </c>
      <c r="H254" s="5">
        <v>4</v>
      </c>
      <c r="I254" s="5" t="s">
        <v>101</v>
      </c>
      <c r="J254" s="5">
        <v>2</v>
      </c>
      <c r="K254" s="5">
        <v>1</v>
      </c>
      <c r="L254" s="5">
        <v>0</v>
      </c>
      <c r="M254" s="5">
        <v>0</v>
      </c>
      <c r="N254" s="5">
        <v>0</v>
      </c>
      <c r="O254" s="5">
        <v>0</v>
      </c>
      <c r="P254" s="5">
        <v>0</v>
      </c>
      <c r="Q254" s="5"/>
    </row>
    <row r="255" spans="1:17" x14ac:dyDescent="0.2">
      <c r="A255" s="5">
        <v>278171992</v>
      </c>
      <c r="B255" s="5">
        <v>2018</v>
      </c>
      <c r="C255" s="5">
        <v>172</v>
      </c>
      <c r="D255" s="5" t="s">
        <v>133</v>
      </c>
      <c r="E255" s="5" t="s">
        <v>257</v>
      </c>
      <c r="F255" s="7"/>
      <c r="G255" s="5" t="s">
        <v>257</v>
      </c>
      <c r="H255" s="5">
        <v>4</v>
      </c>
      <c r="I255" s="5" t="s">
        <v>41</v>
      </c>
      <c r="J255" s="5">
        <v>2</v>
      </c>
      <c r="K255" s="5">
        <v>1</v>
      </c>
      <c r="L255" s="5">
        <v>0</v>
      </c>
      <c r="M255" s="5">
        <v>0</v>
      </c>
      <c r="N255" s="5">
        <v>0</v>
      </c>
      <c r="O255" s="5">
        <v>0</v>
      </c>
      <c r="P255" s="5">
        <v>0</v>
      </c>
      <c r="Q255" s="5"/>
    </row>
    <row r="256" spans="1:17" x14ac:dyDescent="0.2">
      <c r="A256" s="5">
        <v>278172045</v>
      </c>
      <c r="B256" s="5">
        <v>2018</v>
      </c>
      <c r="C256" s="5">
        <v>172</v>
      </c>
      <c r="D256" s="5" t="s">
        <v>133</v>
      </c>
      <c r="E256" s="5" t="s">
        <v>265</v>
      </c>
      <c r="F256" s="7"/>
      <c r="G256" s="5" t="s">
        <v>265</v>
      </c>
      <c r="H256" s="5">
        <v>4</v>
      </c>
      <c r="I256" s="5" t="s">
        <v>91</v>
      </c>
      <c r="J256" s="5">
        <v>2</v>
      </c>
      <c r="K256" s="5">
        <v>1</v>
      </c>
      <c r="L256" s="5">
        <v>0</v>
      </c>
      <c r="M256" s="5">
        <v>0</v>
      </c>
      <c r="N256" s="5">
        <v>0</v>
      </c>
      <c r="O256" s="5">
        <v>0</v>
      </c>
      <c r="P256" s="5">
        <v>0</v>
      </c>
      <c r="Q256" s="5"/>
    </row>
    <row r="257" spans="1:17" x14ac:dyDescent="0.2">
      <c r="A257" s="5">
        <v>278171746</v>
      </c>
      <c r="B257" s="5">
        <v>2018</v>
      </c>
      <c r="C257" s="5">
        <v>172</v>
      </c>
      <c r="D257" s="5" t="s">
        <v>133</v>
      </c>
      <c r="E257" s="5" t="s">
        <v>252</v>
      </c>
      <c r="F257" s="7"/>
      <c r="G257" s="5" t="s">
        <v>252</v>
      </c>
      <c r="H257" s="5">
        <v>4</v>
      </c>
      <c r="I257" s="5" t="s">
        <v>102</v>
      </c>
      <c r="J257" s="5">
        <v>2</v>
      </c>
      <c r="K257" s="5">
        <v>1</v>
      </c>
      <c r="L257" s="5">
        <v>0</v>
      </c>
      <c r="M257" s="5">
        <v>0</v>
      </c>
      <c r="N257" s="5">
        <v>0</v>
      </c>
      <c r="O257" s="5">
        <v>0</v>
      </c>
      <c r="P257" s="5">
        <v>0</v>
      </c>
      <c r="Q257" s="5"/>
    </row>
    <row r="258" spans="1:17" x14ac:dyDescent="0.2">
      <c r="A258" s="5">
        <v>278171767</v>
      </c>
      <c r="B258" s="5">
        <v>2018</v>
      </c>
      <c r="C258" s="5">
        <v>173</v>
      </c>
      <c r="D258" s="5" t="s">
        <v>133</v>
      </c>
      <c r="E258" s="5" t="s">
        <v>223</v>
      </c>
      <c r="F258" s="7"/>
      <c r="G258" s="5" t="s">
        <v>223</v>
      </c>
      <c r="H258" s="5">
        <v>4</v>
      </c>
      <c r="I258" s="5" t="s">
        <v>42</v>
      </c>
      <c r="J258" s="5">
        <v>2</v>
      </c>
      <c r="K258" s="5">
        <v>1</v>
      </c>
      <c r="L258" s="5">
        <v>0</v>
      </c>
      <c r="M258" s="5">
        <v>0</v>
      </c>
      <c r="N258" s="5">
        <v>0</v>
      </c>
      <c r="O258" s="5">
        <v>0</v>
      </c>
      <c r="P258" s="5">
        <v>0</v>
      </c>
      <c r="Q258" s="5"/>
    </row>
    <row r="259" spans="1:17" x14ac:dyDescent="0.2">
      <c r="A259" s="5">
        <v>278171768</v>
      </c>
      <c r="B259" s="5">
        <v>2018</v>
      </c>
      <c r="C259" s="5">
        <v>173</v>
      </c>
      <c r="D259" s="5" t="s">
        <v>133</v>
      </c>
      <c r="E259" s="5" t="s">
        <v>224</v>
      </c>
      <c r="F259" s="7"/>
      <c r="G259" s="5" t="s">
        <v>224</v>
      </c>
      <c r="H259" s="5">
        <v>4</v>
      </c>
      <c r="I259" s="5" t="s">
        <v>92</v>
      </c>
      <c r="J259" s="5">
        <v>2</v>
      </c>
      <c r="K259" s="5">
        <v>1</v>
      </c>
      <c r="L259" s="5">
        <v>0</v>
      </c>
      <c r="M259" s="5">
        <v>0</v>
      </c>
      <c r="N259" s="5">
        <v>0</v>
      </c>
      <c r="O259" s="5">
        <v>0</v>
      </c>
      <c r="P259" s="5">
        <v>0</v>
      </c>
      <c r="Q259" s="5"/>
    </row>
    <row r="260" spans="1:17" x14ac:dyDescent="0.2">
      <c r="A260" s="5">
        <v>278171795</v>
      </c>
      <c r="B260" s="5">
        <v>2018</v>
      </c>
      <c r="C260" s="5">
        <v>173</v>
      </c>
      <c r="D260" s="5" t="s">
        <v>133</v>
      </c>
      <c r="E260" s="5" t="s">
        <v>289</v>
      </c>
      <c r="F260" s="7"/>
      <c r="G260" s="5" t="s">
        <v>289</v>
      </c>
      <c r="H260" s="5">
        <v>4</v>
      </c>
      <c r="I260" s="5" t="s">
        <v>103</v>
      </c>
      <c r="J260" s="5">
        <v>2</v>
      </c>
      <c r="K260" s="5">
        <v>1</v>
      </c>
      <c r="L260" s="5">
        <v>0</v>
      </c>
      <c r="M260" s="5">
        <v>0</v>
      </c>
      <c r="N260" s="5">
        <v>0</v>
      </c>
      <c r="O260" s="5">
        <v>0</v>
      </c>
      <c r="P260" s="5">
        <v>0</v>
      </c>
      <c r="Q260" s="5"/>
    </row>
    <row r="261" spans="1:17" x14ac:dyDescent="0.2">
      <c r="A261" s="5">
        <v>278172046</v>
      </c>
      <c r="B261" s="5">
        <v>2018</v>
      </c>
      <c r="C261" s="5">
        <v>173</v>
      </c>
      <c r="D261" s="5" t="s">
        <v>133</v>
      </c>
      <c r="E261" s="5" t="s">
        <v>302</v>
      </c>
      <c r="F261" s="7"/>
      <c r="G261" s="5" t="s">
        <v>302</v>
      </c>
      <c r="H261" s="5">
        <v>4</v>
      </c>
      <c r="I261" s="5" t="s">
        <v>43</v>
      </c>
      <c r="J261" s="5">
        <v>2</v>
      </c>
      <c r="K261" s="5">
        <v>1</v>
      </c>
      <c r="L261" s="5">
        <v>0</v>
      </c>
      <c r="M261" s="5">
        <v>0</v>
      </c>
      <c r="N261" s="5">
        <v>0</v>
      </c>
      <c r="O261" s="5">
        <v>0</v>
      </c>
      <c r="P261" s="5">
        <v>0</v>
      </c>
      <c r="Q261" s="5"/>
    </row>
    <row r="262" spans="1:17" x14ac:dyDescent="0.2">
      <c r="A262" s="5">
        <v>278172049</v>
      </c>
      <c r="B262" s="5">
        <v>2018</v>
      </c>
      <c r="C262" s="5">
        <v>173</v>
      </c>
      <c r="D262" s="5" t="s">
        <v>133</v>
      </c>
      <c r="E262" s="5" t="s">
        <v>305</v>
      </c>
      <c r="F262" s="7"/>
      <c r="G262" s="5" t="s">
        <v>305</v>
      </c>
      <c r="H262" s="5">
        <v>4</v>
      </c>
      <c r="I262" s="5" t="s">
        <v>104</v>
      </c>
      <c r="J262" s="5">
        <v>2</v>
      </c>
      <c r="K262" s="5">
        <v>1</v>
      </c>
      <c r="L262" s="5">
        <v>0</v>
      </c>
      <c r="M262" s="5">
        <v>0</v>
      </c>
      <c r="N262" s="5">
        <v>0</v>
      </c>
      <c r="O262" s="5">
        <v>0</v>
      </c>
      <c r="P262" s="5">
        <v>0</v>
      </c>
      <c r="Q262" s="5"/>
    </row>
    <row r="263" spans="1:17" x14ac:dyDescent="0.2">
      <c r="A263" s="5">
        <v>192161769</v>
      </c>
      <c r="B263" s="5">
        <v>2018</v>
      </c>
      <c r="C263" s="5">
        <v>173</v>
      </c>
      <c r="D263" s="5" t="s">
        <v>133</v>
      </c>
      <c r="E263" s="5" t="s">
        <v>214</v>
      </c>
      <c r="F263" s="7"/>
      <c r="G263" s="5" t="s">
        <v>214</v>
      </c>
      <c r="H263" s="5">
        <v>4</v>
      </c>
      <c r="I263" s="5" t="s">
        <v>44</v>
      </c>
      <c r="J263" s="5">
        <v>2</v>
      </c>
      <c r="K263" s="5">
        <v>1</v>
      </c>
      <c r="L263" s="5">
        <v>0</v>
      </c>
      <c r="M263" s="5">
        <v>0</v>
      </c>
      <c r="N263" s="5">
        <v>0</v>
      </c>
      <c r="O263" s="5">
        <v>0</v>
      </c>
      <c r="P263" s="5">
        <v>0</v>
      </c>
      <c r="Q263" s="5"/>
    </row>
    <row r="264" spans="1:17" x14ac:dyDescent="0.2">
      <c r="A264" s="5">
        <v>278172047</v>
      </c>
      <c r="B264" s="5">
        <v>2018</v>
      </c>
      <c r="C264" s="5">
        <v>173</v>
      </c>
      <c r="D264" s="5" t="s">
        <v>133</v>
      </c>
      <c r="E264" s="5" t="s">
        <v>303</v>
      </c>
      <c r="F264" s="7"/>
      <c r="G264" s="5" t="s">
        <v>303</v>
      </c>
      <c r="H264" s="5">
        <v>4</v>
      </c>
      <c r="I264" s="5" t="s">
        <v>93</v>
      </c>
      <c r="J264" s="5">
        <v>2</v>
      </c>
      <c r="K264" s="5">
        <v>1</v>
      </c>
      <c r="L264" s="5">
        <v>0</v>
      </c>
      <c r="M264" s="5">
        <v>0</v>
      </c>
      <c r="N264" s="5">
        <v>0</v>
      </c>
      <c r="O264" s="5">
        <v>0</v>
      </c>
      <c r="P264" s="5">
        <v>0</v>
      </c>
      <c r="Q264" s="5"/>
    </row>
    <row r="265" spans="1:17" x14ac:dyDescent="0.2">
      <c r="A265" s="5">
        <v>278172050</v>
      </c>
      <c r="B265" s="5">
        <v>2018</v>
      </c>
      <c r="C265" s="5">
        <v>172</v>
      </c>
      <c r="D265" s="5" t="s">
        <v>133</v>
      </c>
      <c r="E265" s="5" t="s">
        <v>306</v>
      </c>
      <c r="F265" s="7"/>
      <c r="G265" s="5" t="s">
        <v>306</v>
      </c>
      <c r="H265" s="5">
        <v>4</v>
      </c>
      <c r="I265" s="5" t="s">
        <v>105</v>
      </c>
      <c r="J265" s="5">
        <v>2</v>
      </c>
      <c r="K265" s="5">
        <v>1</v>
      </c>
      <c r="L265" s="5">
        <v>0</v>
      </c>
      <c r="M265" s="5">
        <v>0</v>
      </c>
      <c r="N265" s="5">
        <v>0</v>
      </c>
      <c r="O265" s="5">
        <v>0</v>
      </c>
      <c r="P265" s="5">
        <v>0</v>
      </c>
      <c r="Q265" s="5"/>
    </row>
    <row r="266" spans="1:17" x14ac:dyDescent="0.2">
      <c r="A266" s="5">
        <v>278172051</v>
      </c>
      <c r="B266" s="5">
        <v>2018</v>
      </c>
      <c r="C266" s="5">
        <v>173</v>
      </c>
      <c r="D266" s="5" t="s">
        <v>133</v>
      </c>
      <c r="E266" s="5" t="s">
        <v>241</v>
      </c>
      <c r="F266" s="7"/>
      <c r="G266" s="5" t="s">
        <v>241</v>
      </c>
      <c r="H266" s="5">
        <v>4</v>
      </c>
      <c r="I266" s="5" t="s">
        <v>45</v>
      </c>
      <c r="J266" s="5">
        <v>2</v>
      </c>
      <c r="K266" s="5">
        <v>1</v>
      </c>
      <c r="L266" s="5">
        <v>0</v>
      </c>
      <c r="M266" s="5">
        <v>0</v>
      </c>
      <c r="N266" s="5">
        <v>0</v>
      </c>
      <c r="O266" s="5">
        <v>0</v>
      </c>
      <c r="P266" s="5">
        <v>0</v>
      </c>
      <c r="Q266" s="5"/>
    </row>
    <row r="267" spans="1:17" x14ac:dyDescent="0.2">
      <c r="A267" s="5">
        <v>278172048</v>
      </c>
      <c r="B267" s="5">
        <v>2018</v>
      </c>
      <c r="C267" s="5">
        <v>173</v>
      </c>
      <c r="D267" s="5" t="s">
        <v>133</v>
      </c>
      <c r="E267" s="5" t="s">
        <v>304</v>
      </c>
      <c r="F267" s="7"/>
      <c r="G267" s="5" t="s">
        <v>304</v>
      </c>
      <c r="H267" s="5">
        <v>4</v>
      </c>
      <c r="I267" s="5" t="s">
        <v>94</v>
      </c>
      <c r="J267" s="5">
        <v>2</v>
      </c>
      <c r="K267" s="5">
        <v>1</v>
      </c>
      <c r="L267" s="5">
        <v>0</v>
      </c>
      <c r="M267" s="5">
        <v>0</v>
      </c>
      <c r="N267" s="5">
        <v>0</v>
      </c>
      <c r="O267" s="5">
        <v>0</v>
      </c>
      <c r="P267" s="5">
        <v>0</v>
      </c>
      <c r="Q267" s="5"/>
    </row>
    <row r="268" spans="1:17" x14ac:dyDescent="0.2">
      <c r="A268" s="5">
        <v>278171770</v>
      </c>
      <c r="B268" s="5">
        <v>2018</v>
      </c>
      <c r="C268" s="5">
        <v>175</v>
      </c>
      <c r="D268" s="5" t="s">
        <v>133</v>
      </c>
      <c r="E268" s="5" t="s">
        <v>225</v>
      </c>
      <c r="F268" s="7"/>
      <c r="G268" s="5" t="s">
        <v>225</v>
      </c>
      <c r="H268" s="5">
        <v>4</v>
      </c>
      <c r="I268" s="5" t="s">
        <v>106</v>
      </c>
      <c r="J268" s="5">
        <v>2</v>
      </c>
      <c r="K268" s="5">
        <v>1</v>
      </c>
      <c r="L268" s="5">
        <v>0</v>
      </c>
      <c r="M268" s="5">
        <v>0</v>
      </c>
      <c r="N268" s="5">
        <v>0</v>
      </c>
      <c r="O268" s="5">
        <v>0</v>
      </c>
      <c r="P268" s="5">
        <v>0</v>
      </c>
      <c r="Q268" s="5"/>
    </row>
    <row r="269" spans="1:17" x14ac:dyDescent="0.2">
      <c r="A269" s="5">
        <v>278171769</v>
      </c>
      <c r="B269" s="5">
        <v>2018</v>
      </c>
      <c r="C269" s="5">
        <v>175</v>
      </c>
      <c r="D269" s="5" t="s">
        <v>133</v>
      </c>
      <c r="E269" s="5" t="s">
        <v>285</v>
      </c>
      <c r="F269" s="7"/>
      <c r="G269" s="5" t="s">
        <v>285</v>
      </c>
      <c r="H269" s="5">
        <v>4</v>
      </c>
      <c r="I269" s="5" t="s">
        <v>46</v>
      </c>
      <c r="J269" s="5">
        <v>2</v>
      </c>
      <c r="K269" s="5">
        <v>1</v>
      </c>
      <c r="L269" s="5">
        <v>0</v>
      </c>
      <c r="M269" s="5">
        <v>0</v>
      </c>
      <c r="N269" s="5">
        <v>0</v>
      </c>
      <c r="O269" s="5">
        <v>0</v>
      </c>
      <c r="P269" s="5">
        <v>0</v>
      </c>
      <c r="Q269" s="5"/>
    </row>
    <row r="270" spans="1:17" x14ac:dyDescent="0.2">
      <c r="A270" s="5">
        <v>165174982</v>
      </c>
      <c r="B270" s="5">
        <v>2018</v>
      </c>
      <c r="C270" s="5">
        <v>175</v>
      </c>
      <c r="D270" s="5" t="s">
        <v>133</v>
      </c>
      <c r="E270" s="5" t="s">
        <v>266</v>
      </c>
      <c r="F270" s="7"/>
      <c r="G270" s="5" t="s">
        <v>266</v>
      </c>
      <c r="H270" s="5">
        <v>4</v>
      </c>
      <c r="I270" s="5" t="s">
        <v>47</v>
      </c>
      <c r="J270" s="5">
        <v>2</v>
      </c>
      <c r="K270" s="5">
        <v>1</v>
      </c>
      <c r="L270" s="5">
        <v>0</v>
      </c>
      <c r="M270" s="5">
        <v>0</v>
      </c>
      <c r="N270" s="5">
        <v>0</v>
      </c>
      <c r="O270" s="5">
        <v>0</v>
      </c>
      <c r="P270" s="5">
        <v>0</v>
      </c>
      <c r="Q270" s="5"/>
    </row>
    <row r="271" spans="1:17" x14ac:dyDescent="0.2">
      <c r="A271" s="5">
        <v>278171993</v>
      </c>
      <c r="B271" s="5">
        <v>2018</v>
      </c>
      <c r="C271" s="5">
        <v>175</v>
      </c>
      <c r="D271" s="5" t="s">
        <v>133</v>
      </c>
      <c r="E271" s="5" t="s">
        <v>233</v>
      </c>
      <c r="F271" s="7"/>
      <c r="G271" s="5" t="s">
        <v>233</v>
      </c>
      <c r="H271" s="5">
        <v>4</v>
      </c>
      <c r="I271" s="5" t="s">
        <v>48</v>
      </c>
      <c r="J271" s="5">
        <v>2</v>
      </c>
      <c r="K271" s="5">
        <v>1</v>
      </c>
      <c r="L271" s="5">
        <v>0</v>
      </c>
      <c r="M271" s="5">
        <v>0</v>
      </c>
      <c r="N271" s="5">
        <v>0</v>
      </c>
      <c r="O271" s="5">
        <v>0</v>
      </c>
      <c r="P271" s="5">
        <v>0</v>
      </c>
      <c r="Q271" s="5"/>
    </row>
    <row r="272" spans="1:17" x14ac:dyDescent="0.2">
      <c r="A272" s="5">
        <v>278171772</v>
      </c>
      <c r="B272" s="5">
        <v>2018</v>
      </c>
      <c r="C272" s="5">
        <v>176</v>
      </c>
      <c r="D272" s="5" t="s">
        <v>133</v>
      </c>
      <c r="E272" s="5" t="s">
        <v>226</v>
      </c>
      <c r="F272" s="7"/>
      <c r="G272" s="5" t="s">
        <v>226</v>
      </c>
      <c r="H272" s="5">
        <v>4</v>
      </c>
      <c r="I272" s="5" t="s">
        <v>49</v>
      </c>
      <c r="J272" s="5">
        <v>2</v>
      </c>
      <c r="K272" s="5">
        <v>1</v>
      </c>
      <c r="L272" s="5">
        <v>0</v>
      </c>
      <c r="M272" s="5">
        <v>0</v>
      </c>
      <c r="N272" s="5">
        <v>0</v>
      </c>
      <c r="O272" s="5">
        <v>0</v>
      </c>
      <c r="P272" s="5">
        <v>0</v>
      </c>
      <c r="Q272" s="5"/>
    </row>
    <row r="273" spans="1:18" x14ac:dyDescent="0.2">
      <c r="A273" s="5">
        <v>278171844</v>
      </c>
      <c r="B273" s="5">
        <v>2018</v>
      </c>
      <c r="C273" s="5">
        <v>177</v>
      </c>
      <c r="D273" s="5" t="s">
        <v>133</v>
      </c>
      <c r="E273" s="5" t="s">
        <v>294</v>
      </c>
      <c r="F273" s="7"/>
      <c r="G273" s="5" t="s">
        <v>294</v>
      </c>
      <c r="H273" s="5">
        <v>4</v>
      </c>
      <c r="I273" s="5" t="s">
        <v>50</v>
      </c>
      <c r="J273" s="5">
        <v>2</v>
      </c>
      <c r="K273" s="5">
        <v>1</v>
      </c>
      <c r="L273" s="5">
        <v>0</v>
      </c>
      <c r="M273" s="5">
        <v>0</v>
      </c>
      <c r="N273" s="5">
        <v>0</v>
      </c>
      <c r="O273" s="5">
        <v>0</v>
      </c>
      <c r="P273" s="5">
        <v>0</v>
      </c>
      <c r="Q273" s="5"/>
    </row>
    <row r="274" spans="1:18" x14ac:dyDescent="0.2">
      <c r="A274" s="5">
        <v>165174989</v>
      </c>
      <c r="B274" s="5">
        <v>2018</v>
      </c>
      <c r="C274" s="5">
        <v>177</v>
      </c>
      <c r="D274" s="5" t="s">
        <v>133</v>
      </c>
      <c r="E274" s="5" t="s">
        <v>267</v>
      </c>
      <c r="F274" s="7"/>
      <c r="G274" s="5" t="s">
        <v>267</v>
      </c>
      <c r="H274" s="5">
        <v>4</v>
      </c>
      <c r="I274" s="5" t="s">
        <v>51</v>
      </c>
      <c r="J274" s="5">
        <v>2</v>
      </c>
      <c r="K274" s="5">
        <v>1</v>
      </c>
      <c r="L274" s="5">
        <v>0</v>
      </c>
      <c r="M274" s="5">
        <v>0</v>
      </c>
      <c r="N274" s="5">
        <v>0</v>
      </c>
      <c r="O274" s="5">
        <v>0</v>
      </c>
      <c r="P274" s="5">
        <v>0</v>
      </c>
      <c r="Q274" s="5"/>
    </row>
    <row r="275" spans="1:18" x14ac:dyDescent="0.2">
      <c r="A275" s="5">
        <v>278171846</v>
      </c>
      <c r="B275" s="5">
        <v>2018</v>
      </c>
      <c r="C275" s="5">
        <v>180</v>
      </c>
      <c r="D275" s="5" t="s">
        <v>133</v>
      </c>
      <c r="E275" s="5" t="s">
        <v>232</v>
      </c>
      <c r="F275" s="7"/>
      <c r="G275" s="5" t="s">
        <v>232</v>
      </c>
      <c r="H275" s="5">
        <v>4</v>
      </c>
      <c r="I275" s="5" t="s">
        <v>52</v>
      </c>
      <c r="J275" s="5">
        <v>2</v>
      </c>
      <c r="K275" s="5">
        <v>1</v>
      </c>
      <c r="L275" s="5">
        <v>0</v>
      </c>
      <c r="M275" s="5">
        <v>0</v>
      </c>
      <c r="N275" s="5">
        <v>0</v>
      </c>
      <c r="O275" s="5">
        <v>0</v>
      </c>
      <c r="P275" s="5">
        <v>0</v>
      </c>
      <c r="Q275" s="5"/>
    </row>
    <row r="276" spans="1:18" x14ac:dyDescent="0.2">
      <c r="A276" s="5">
        <v>278171774</v>
      </c>
      <c r="B276" s="5">
        <v>2018</v>
      </c>
      <c r="C276" s="5">
        <v>181</v>
      </c>
      <c r="D276" s="5" t="s">
        <v>133</v>
      </c>
      <c r="E276" s="5" t="s">
        <v>227</v>
      </c>
      <c r="F276" s="7"/>
      <c r="G276" s="5" t="s">
        <v>227</v>
      </c>
      <c r="H276" s="5">
        <v>4</v>
      </c>
      <c r="I276" s="5" t="s">
        <v>53</v>
      </c>
      <c r="J276" s="5">
        <v>2</v>
      </c>
      <c r="K276" s="5">
        <v>1</v>
      </c>
      <c r="L276" s="5">
        <v>0</v>
      </c>
      <c r="M276" s="5">
        <v>0</v>
      </c>
      <c r="N276" s="5">
        <v>0</v>
      </c>
      <c r="O276" s="5">
        <v>0</v>
      </c>
      <c r="P276" s="5">
        <v>0</v>
      </c>
      <c r="Q276" s="5"/>
    </row>
    <row r="277" spans="1:18" x14ac:dyDescent="0.2">
      <c r="A277" s="5">
        <v>278171847</v>
      </c>
      <c r="B277" s="5">
        <v>2018</v>
      </c>
      <c r="C277" s="5">
        <v>181</v>
      </c>
      <c r="D277" s="5" t="s">
        <v>133</v>
      </c>
      <c r="E277" s="5" t="s">
        <v>295</v>
      </c>
      <c r="F277" s="7"/>
      <c r="G277" s="5" t="s">
        <v>295</v>
      </c>
      <c r="H277" s="5">
        <v>4</v>
      </c>
      <c r="I277" s="5" t="s">
        <v>54</v>
      </c>
      <c r="J277" s="5">
        <v>2</v>
      </c>
      <c r="K277" s="5">
        <v>1</v>
      </c>
      <c r="L277" s="5">
        <v>0</v>
      </c>
      <c r="M277" s="5">
        <v>0</v>
      </c>
      <c r="N277" s="5">
        <v>0</v>
      </c>
      <c r="O277" s="5">
        <v>0</v>
      </c>
      <c r="P277" s="5">
        <v>0</v>
      </c>
      <c r="Q277" s="5"/>
    </row>
    <row r="278" spans="1:18" x14ac:dyDescent="0.2">
      <c r="A278" s="5">
        <v>278171848</v>
      </c>
      <c r="B278" s="5">
        <v>2018</v>
      </c>
      <c r="C278" s="5">
        <v>181</v>
      </c>
      <c r="D278" s="5" t="s">
        <v>133</v>
      </c>
      <c r="E278" s="5" t="s">
        <v>296</v>
      </c>
      <c r="F278" s="7"/>
      <c r="G278" s="5" t="s">
        <v>296</v>
      </c>
      <c r="H278" s="5">
        <v>4</v>
      </c>
      <c r="I278" s="5" t="s">
        <v>55</v>
      </c>
      <c r="J278" s="5">
        <v>2</v>
      </c>
      <c r="K278" s="5">
        <v>1</v>
      </c>
      <c r="L278" s="5">
        <v>0</v>
      </c>
      <c r="M278" s="5">
        <v>0</v>
      </c>
      <c r="N278" s="5">
        <v>0</v>
      </c>
      <c r="O278" s="5">
        <v>0</v>
      </c>
      <c r="P278" s="5">
        <v>0</v>
      </c>
      <c r="Q278" s="5"/>
    </row>
    <row r="279" spans="1:18" x14ac:dyDescent="0.2">
      <c r="A279" s="5">
        <v>278172052</v>
      </c>
      <c r="B279" s="5">
        <v>2018</v>
      </c>
      <c r="C279" s="5">
        <v>182</v>
      </c>
      <c r="D279" s="5" t="s">
        <v>133</v>
      </c>
      <c r="E279" s="5" t="s">
        <v>242</v>
      </c>
      <c r="F279" s="7"/>
      <c r="G279" s="5" t="s">
        <v>242</v>
      </c>
      <c r="H279" s="5">
        <v>4</v>
      </c>
      <c r="I279" s="5" t="s">
        <v>56</v>
      </c>
      <c r="J279" s="5">
        <v>2</v>
      </c>
      <c r="K279" s="5">
        <v>1</v>
      </c>
      <c r="L279" s="5">
        <v>0</v>
      </c>
      <c r="M279" s="5">
        <v>0</v>
      </c>
      <c r="N279" s="5">
        <v>0</v>
      </c>
      <c r="O279" s="5">
        <v>0</v>
      </c>
      <c r="P279" s="5">
        <v>0</v>
      </c>
      <c r="Q279" s="5"/>
    </row>
    <row r="280" spans="1:18" x14ac:dyDescent="0.2">
      <c r="A280" s="5">
        <v>278171782</v>
      </c>
      <c r="B280" s="5">
        <v>2018</v>
      </c>
      <c r="C280" s="5">
        <v>183</v>
      </c>
      <c r="D280" s="5" t="s">
        <v>133</v>
      </c>
      <c r="E280" s="5" t="s">
        <v>286</v>
      </c>
      <c r="F280" s="7"/>
      <c r="G280" s="5" t="s">
        <v>286</v>
      </c>
      <c r="H280" s="5">
        <v>4</v>
      </c>
      <c r="I280" s="5" t="s">
        <v>57</v>
      </c>
      <c r="J280" s="5">
        <v>2</v>
      </c>
      <c r="K280" s="5">
        <v>1</v>
      </c>
      <c r="L280" s="5">
        <v>0</v>
      </c>
      <c r="M280" s="5">
        <v>0</v>
      </c>
      <c r="N280" s="5">
        <v>0</v>
      </c>
      <c r="O280" s="5">
        <v>0</v>
      </c>
      <c r="P280" s="5">
        <v>0</v>
      </c>
      <c r="Q280" s="5"/>
    </row>
    <row r="281" spans="1:18" x14ac:dyDescent="0.2">
      <c r="A281" s="5">
        <v>278171790</v>
      </c>
      <c r="B281" s="5">
        <v>2018</v>
      </c>
      <c r="C281" s="5">
        <v>185</v>
      </c>
      <c r="D281" s="5" t="s">
        <v>133</v>
      </c>
      <c r="E281" s="5" t="s">
        <v>287</v>
      </c>
      <c r="F281" s="7"/>
      <c r="G281" s="5" t="s">
        <v>287</v>
      </c>
      <c r="H281" s="5">
        <v>4</v>
      </c>
      <c r="I281" s="5" t="s">
        <v>58</v>
      </c>
      <c r="J281" s="5">
        <v>2</v>
      </c>
      <c r="K281" s="5">
        <v>1</v>
      </c>
      <c r="L281" s="5">
        <v>0</v>
      </c>
      <c r="M281" s="5">
        <v>0</v>
      </c>
      <c r="N281" s="5">
        <v>0</v>
      </c>
      <c r="O281" s="5">
        <v>0</v>
      </c>
      <c r="P281" s="5">
        <v>0</v>
      </c>
      <c r="Q281" s="5"/>
    </row>
    <row r="282" spans="1:18" x14ac:dyDescent="0.2">
      <c r="A282" s="5">
        <v>278172053</v>
      </c>
      <c r="B282" s="5">
        <v>2018</v>
      </c>
      <c r="C282" s="5">
        <v>187</v>
      </c>
      <c r="D282" s="5" t="s">
        <v>133</v>
      </c>
      <c r="E282" s="5" t="s">
        <v>307</v>
      </c>
      <c r="F282" s="7"/>
      <c r="G282" s="5" t="s">
        <v>307</v>
      </c>
      <c r="H282" s="5">
        <v>4</v>
      </c>
      <c r="I282" s="5" t="s">
        <v>59</v>
      </c>
      <c r="J282" s="5">
        <v>2</v>
      </c>
      <c r="K282" s="5">
        <v>1</v>
      </c>
      <c r="L282" s="5">
        <v>0</v>
      </c>
      <c r="M282" s="5">
        <v>0</v>
      </c>
      <c r="N282" s="5">
        <v>0</v>
      </c>
      <c r="O282" s="5">
        <v>0</v>
      </c>
      <c r="P282" s="5">
        <v>0</v>
      </c>
      <c r="Q282" s="5"/>
    </row>
    <row r="283" spans="1:18" x14ac:dyDescent="0.2">
      <c r="A283" s="5">
        <v>278172054</v>
      </c>
      <c r="B283" s="5">
        <v>2018</v>
      </c>
      <c r="C283" s="5">
        <v>187</v>
      </c>
      <c r="D283" s="5" t="s">
        <v>133</v>
      </c>
      <c r="E283" s="5" t="s">
        <v>243</v>
      </c>
      <c r="F283" s="7"/>
      <c r="G283" s="5" t="s">
        <v>243</v>
      </c>
      <c r="H283" s="5">
        <v>4</v>
      </c>
      <c r="I283" s="5" t="s">
        <v>60</v>
      </c>
      <c r="J283" s="5">
        <v>2</v>
      </c>
      <c r="K283" s="5">
        <v>1</v>
      </c>
      <c r="L283" s="5">
        <v>0</v>
      </c>
      <c r="M283" s="5">
        <v>0</v>
      </c>
      <c r="N283" s="5">
        <v>0</v>
      </c>
      <c r="O283" s="5">
        <v>0</v>
      </c>
      <c r="P283" s="5">
        <v>0</v>
      </c>
      <c r="Q283" s="5"/>
    </row>
    <row r="284" spans="1:18" x14ac:dyDescent="0.2">
      <c r="A284" s="5">
        <v>278171794</v>
      </c>
      <c r="B284" s="5">
        <v>2018</v>
      </c>
      <c r="C284" s="5">
        <v>188</v>
      </c>
      <c r="D284" s="5" t="s">
        <v>133</v>
      </c>
      <c r="E284" s="5" t="s">
        <v>288</v>
      </c>
      <c r="F284" s="7"/>
      <c r="G284" s="5" t="s">
        <v>288</v>
      </c>
      <c r="H284" s="5">
        <v>4</v>
      </c>
      <c r="I284" s="5" t="s">
        <v>61</v>
      </c>
      <c r="J284" s="5">
        <v>2</v>
      </c>
      <c r="K284" s="5">
        <v>1</v>
      </c>
      <c r="L284" s="5">
        <v>0</v>
      </c>
      <c r="M284" s="5">
        <v>0</v>
      </c>
      <c r="N284" s="5">
        <v>0</v>
      </c>
      <c r="O284" s="5">
        <v>0</v>
      </c>
      <c r="P284" s="5">
        <v>0</v>
      </c>
      <c r="Q284" s="5"/>
    </row>
    <row r="285" spans="1:18" x14ac:dyDescent="0.2">
      <c r="A285" s="6">
        <v>263114002</v>
      </c>
      <c r="B285" s="5">
        <v>2015</v>
      </c>
      <c r="C285" s="5">
        <v>168</v>
      </c>
      <c r="D285" s="5" t="s">
        <v>23</v>
      </c>
      <c r="E285" s="5"/>
      <c r="F285" s="5" t="s">
        <v>553</v>
      </c>
      <c r="G285" s="5" t="s">
        <v>26</v>
      </c>
      <c r="H285" s="5">
        <v>5</v>
      </c>
      <c r="I285" s="5" t="s">
        <v>26</v>
      </c>
      <c r="J285" s="5">
        <v>3</v>
      </c>
      <c r="K285" s="5">
        <v>0</v>
      </c>
      <c r="L285" s="5">
        <v>0</v>
      </c>
      <c r="M285" s="5">
        <v>1</v>
      </c>
      <c r="N285" s="5">
        <v>1</v>
      </c>
      <c r="O285" s="5">
        <v>0</v>
      </c>
      <c r="P285" s="5">
        <v>0</v>
      </c>
      <c r="Q285" s="5"/>
      <c r="R285" t="s">
        <v>552</v>
      </c>
    </row>
    <row r="286" spans="1:18" x14ac:dyDescent="0.2">
      <c r="A286" s="6">
        <v>263114002</v>
      </c>
      <c r="B286" s="5">
        <v>2015</v>
      </c>
      <c r="C286" s="5">
        <v>179</v>
      </c>
      <c r="D286" s="5" t="s">
        <v>23</v>
      </c>
      <c r="E286" s="5"/>
      <c r="F286" s="5" t="s">
        <v>553</v>
      </c>
      <c r="G286" s="5" t="s">
        <v>66</v>
      </c>
      <c r="H286" s="5">
        <v>5</v>
      </c>
      <c r="I286" s="5" t="s">
        <v>66</v>
      </c>
      <c r="J286" s="5">
        <v>3</v>
      </c>
      <c r="K286" s="5">
        <v>0</v>
      </c>
      <c r="L286" s="5">
        <v>0</v>
      </c>
      <c r="M286" s="5">
        <v>1</v>
      </c>
      <c r="N286" s="5">
        <v>0</v>
      </c>
      <c r="O286" s="5">
        <v>0</v>
      </c>
      <c r="P286" s="5">
        <v>0</v>
      </c>
      <c r="Q286" s="5"/>
      <c r="R286" t="s">
        <v>552</v>
      </c>
    </row>
    <row r="287" spans="1:18" x14ac:dyDescent="0.2">
      <c r="A287" s="6">
        <v>259122567</v>
      </c>
      <c r="B287" s="5">
        <v>2015</v>
      </c>
      <c r="C287" s="5">
        <v>139</v>
      </c>
      <c r="D287" s="5" t="s">
        <v>23</v>
      </c>
      <c r="E287" s="5"/>
      <c r="F287" s="5" t="s">
        <v>553</v>
      </c>
      <c r="G287" s="5" t="s">
        <v>27</v>
      </c>
      <c r="H287" s="5">
        <v>5</v>
      </c>
      <c r="I287" s="5" t="s">
        <v>67</v>
      </c>
      <c r="J287" s="5">
        <v>3</v>
      </c>
      <c r="K287" s="5">
        <v>0</v>
      </c>
      <c r="L287" s="5">
        <v>0</v>
      </c>
      <c r="M287" s="5">
        <v>1</v>
      </c>
      <c r="N287" s="5">
        <v>1</v>
      </c>
      <c r="O287" s="5">
        <v>0</v>
      </c>
      <c r="P287" s="5">
        <v>0</v>
      </c>
      <c r="Q287" s="5"/>
      <c r="R287" t="s">
        <v>552</v>
      </c>
    </row>
    <row r="288" spans="1:18" x14ac:dyDescent="0.2">
      <c r="A288" s="6">
        <v>259122567</v>
      </c>
      <c r="B288" s="5">
        <v>2015</v>
      </c>
      <c r="C288" s="5">
        <v>150</v>
      </c>
      <c r="D288" s="5" t="s">
        <v>23</v>
      </c>
      <c r="E288" s="5"/>
      <c r="F288" s="5" t="s">
        <v>553</v>
      </c>
      <c r="G288" s="5" t="s">
        <v>68</v>
      </c>
      <c r="H288" s="5">
        <v>5</v>
      </c>
      <c r="I288" s="5" t="s">
        <v>27</v>
      </c>
      <c r="J288" s="5">
        <v>3</v>
      </c>
      <c r="K288" s="5">
        <v>0</v>
      </c>
      <c r="L288" s="5">
        <v>0</v>
      </c>
      <c r="M288" s="5">
        <v>1</v>
      </c>
      <c r="N288" s="5">
        <v>0</v>
      </c>
      <c r="O288" s="5">
        <v>0</v>
      </c>
      <c r="P288" s="5">
        <v>0</v>
      </c>
      <c r="Q288" s="5"/>
      <c r="R288" t="s">
        <v>552</v>
      </c>
    </row>
    <row r="289" spans="1:18" x14ac:dyDescent="0.2">
      <c r="A289" s="6">
        <v>262126127</v>
      </c>
      <c r="B289" s="5">
        <v>2015</v>
      </c>
      <c r="C289" s="5">
        <v>140</v>
      </c>
      <c r="D289" s="5" t="s">
        <v>23</v>
      </c>
      <c r="E289" s="5"/>
      <c r="F289" s="5" t="s">
        <v>553</v>
      </c>
      <c r="G289" s="5" t="s">
        <v>28</v>
      </c>
      <c r="H289" s="5">
        <v>5</v>
      </c>
      <c r="I289" s="5" t="s">
        <v>68</v>
      </c>
      <c r="J289" s="5">
        <v>3</v>
      </c>
      <c r="K289" s="5">
        <v>0</v>
      </c>
      <c r="L289" s="5">
        <v>0</v>
      </c>
      <c r="M289" s="5">
        <v>1</v>
      </c>
      <c r="N289" s="5">
        <v>1</v>
      </c>
      <c r="O289" s="5">
        <v>0</v>
      </c>
      <c r="P289" s="5">
        <v>0</v>
      </c>
      <c r="Q289" s="5"/>
      <c r="R289" t="s">
        <v>552</v>
      </c>
    </row>
    <row r="290" spans="1:18" x14ac:dyDescent="0.2">
      <c r="A290" s="6">
        <v>262126127</v>
      </c>
      <c r="B290" s="5">
        <v>2015</v>
      </c>
      <c r="C290" s="5">
        <v>155</v>
      </c>
      <c r="D290" s="5" t="s">
        <v>23</v>
      </c>
      <c r="E290" s="5"/>
      <c r="F290" s="5" t="s">
        <v>553</v>
      </c>
      <c r="G290" s="5" t="s">
        <v>70</v>
      </c>
      <c r="H290" s="5">
        <v>5</v>
      </c>
      <c r="I290" s="5" t="s">
        <v>69</v>
      </c>
      <c r="J290" s="5">
        <v>3</v>
      </c>
      <c r="K290" s="5">
        <v>0</v>
      </c>
      <c r="L290" s="5">
        <v>0</v>
      </c>
      <c r="M290" s="5">
        <v>1</v>
      </c>
      <c r="N290" s="5">
        <v>0</v>
      </c>
      <c r="O290" s="5">
        <v>0</v>
      </c>
      <c r="P290" s="5">
        <v>0</v>
      </c>
      <c r="Q290" s="5"/>
      <c r="R290" t="s">
        <v>552</v>
      </c>
    </row>
    <row r="291" spans="1:18" x14ac:dyDescent="0.2">
      <c r="A291" s="6">
        <v>262125706</v>
      </c>
      <c r="B291" s="5">
        <v>2015</v>
      </c>
      <c r="C291" s="5">
        <v>141</v>
      </c>
      <c r="D291" s="5" t="s">
        <v>23</v>
      </c>
      <c r="E291" s="5"/>
      <c r="F291" s="5" t="s">
        <v>553</v>
      </c>
      <c r="G291" s="5" t="s">
        <v>29</v>
      </c>
      <c r="H291" s="5">
        <v>5</v>
      </c>
      <c r="I291" s="5" t="s">
        <v>28</v>
      </c>
      <c r="J291" s="5">
        <v>3</v>
      </c>
      <c r="K291" s="5">
        <v>0</v>
      </c>
      <c r="L291" s="5">
        <v>0</v>
      </c>
      <c r="M291" s="5">
        <v>1</v>
      </c>
      <c r="N291" s="5">
        <v>1</v>
      </c>
      <c r="O291" s="5">
        <v>0</v>
      </c>
      <c r="P291" s="5">
        <v>0</v>
      </c>
      <c r="Q291" s="5"/>
      <c r="R291" t="s">
        <v>552</v>
      </c>
    </row>
    <row r="292" spans="1:18" x14ac:dyDescent="0.2">
      <c r="A292" s="6">
        <v>262125706</v>
      </c>
      <c r="B292" s="5">
        <v>2015</v>
      </c>
      <c r="C292" s="5">
        <v>156</v>
      </c>
      <c r="D292" s="5" t="s">
        <v>23</v>
      </c>
      <c r="E292" s="5"/>
      <c r="F292" s="5" t="s">
        <v>553</v>
      </c>
      <c r="G292" s="5" t="s">
        <v>72</v>
      </c>
      <c r="H292" s="5">
        <v>5</v>
      </c>
      <c r="I292" s="5" t="s">
        <v>70</v>
      </c>
      <c r="J292" s="5">
        <v>3</v>
      </c>
      <c r="K292" s="5">
        <v>0</v>
      </c>
      <c r="L292" s="5">
        <v>0</v>
      </c>
      <c r="M292" s="5">
        <v>1</v>
      </c>
      <c r="N292" s="5">
        <v>0</v>
      </c>
      <c r="O292" s="5">
        <v>0</v>
      </c>
      <c r="P292" s="5">
        <v>0</v>
      </c>
      <c r="Q292" s="5"/>
      <c r="R292" t="s">
        <v>552</v>
      </c>
    </row>
    <row r="293" spans="1:18" x14ac:dyDescent="0.2">
      <c r="A293" s="6">
        <v>240150278</v>
      </c>
      <c r="B293" s="5">
        <v>2015</v>
      </c>
      <c r="C293" s="5">
        <v>145</v>
      </c>
      <c r="D293" s="5" t="s">
        <v>23</v>
      </c>
      <c r="E293" s="5"/>
      <c r="F293" s="5" t="s">
        <v>553</v>
      </c>
      <c r="G293" s="5" t="s">
        <v>30</v>
      </c>
      <c r="H293" s="5">
        <v>5</v>
      </c>
      <c r="I293" s="5" t="s">
        <v>71</v>
      </c>
      <c r="J293" s="5">
        <v>3</v>
      </c>
      <c r="K293" s="5">
        <v>0</v>
      </c>
      <c r="L293" s="5">
        <v>0</v>
      </c>
      <c r="M293" s="5">
        <v>1</v>
      </c>
      <c r="N293" s="5">
        <v>1</v>
      </c>
      <c r="O293" s="5">
        <v>0</v>
      </c>
      <c r="P293" s="5">
        <v>0</v>
      </c>
      <c r="Q293" s="5"/>
      <c r="R293" t="s">
        <v>552</v>
      </c>
    </row>
    <row r="294" spans="1:18" x14ac:dyDescent="0.2">
      <c r="A294" s="6">
        <v>240150278</v>
      </c>
      <c r="B294" s="5">
        <v>2015</v>
      </c>
      <c r="C294" s="5">
        <v>156</v>
      </c>
      <c r="D294" s="5" t="s">
        <v>23</v>
      </c>
      <c r="E294" s="5"/>
      <c r="F294" s="5" t="s">
        <v>553</v>
      </c>
      <c r="G294" s="5" t="s">
        <v>74</v>
      </c>
      <c r="H294" s="5">
        <v>5</v>
      </c>
      <c r="I294" s="5" t="s">
        <v>29</v>
      </c>
      <c r="J294" s="5">
        <v>3</v>
      </c>
      <c r="K294" s="5">
        <v>0</v>
      </c>
      <c r="L294" s="5">
        <v>0</v>
      </c>
      <c r="M294" s="5">
        <v>1</v>
      </c>
      <c r="N294" s="5">
        <v>0</v>
      </c>
      <c r="O294" s="5">
        <v>0</v>
      </c>
      <c r="P294" s="5">
        <v>0</v>
      </c>
      <c r="Q294" s="5"/>
      <c r="R294" t="s">
        <v>552</v>
      </c>
    </row>
    <row r="295" spans="1:18" x14ac:dyDescent="0.2">
      <c r="A295" s="6">
        <v>240150273</v>
      </c>
      <c r="B295" s="5">
        <v>2015</v>
      </c>
      <c r="C295" s="5">
        <v>142</v>
      </c>
      <c r="D295" s="5" t="s">
        <v>23</v>
      </c>
      <c r="E295" s="5"/>
      <c r="F295" s="5" t="s">
        <v>553</v>
      </c>
      <c r="G295" s="5" t="s">
        <v>31</v>
      </c>
      <c r="H295" s="5">
        <v>5</v>
      </c>
      <c r="I295" s="5" t="s">
        <v>72</v>
      </c>
      <c r="J295" s="5">
        <v>3</v>
      </c>
      <c r="K295" s="5">
        <v>0</v>
      </c>
      <c r="L295" s="5">
        <v>0</v>
      </c>
      <c r="M295" s="5">
        <v>1</v>
      </c>
      <c r="N295" s="5">
        <v>1</v>
      </c>
      <c r="O295" s="5">
        <v>0</v>
      </c>
      <c r="P295" s="5">
        <v>0</v>
      </c>
      <c r="Q295" s="5"/>
      <c r="R295" t="s">
        <v>552</v>
      </c>
    </row>
    <row r="296" spans="1:18" x14ac:dyDescent="0.2">
      <c r="A296" s="6">
        <v>240150273</v>
      </c>
      <c r="B296" s="5">
        <v>2015</v>
      </c>
      <c r="C296" s="5">
        <v>156</v>
      </c>
      <c r="D296" s="5" t="s">
        <v>23</v>
      </c>
      <c r="E296" s="5"/>
      <c r="F296" s="5" t="s">
        <v>553</v>
      </c>
      <c r="G296" s="5" t="s">
        <v>76</v>
      </c>
      <c r="H296" s="5">
        <v>5</v>
      </c>
      <c r="I296" s="5" t="s">
        <v>73</v>
      </c>
      <c r="J296" s="5">
        <v>3</v>
      </c>
      <c r="K296" s="5">
        <v>0</v>
      </c>
      <c r="L296" s="5">
        <v>0</v>
      </c>
      <c r="M296" s="5">
        <v>1</v>
      </c>
      <c r="N296" s="5">
        <v>0</v>
      </c>
      <c r="O296" s="5">
        <v>0</v>
      </c>
      <c r="P296" s="5">
        <v>0</v>
      </c>
      <c r="Q296" s="5"/>
      <c r="R296" t="s">
        <v>552</v>
      </c>
    </row>
    <row r="297" spans="1:18" x14ac:dyDescent="0.2">
      <c r="A297" s="6">
        <v>240113705</v>
      </c>
      <c r="B297" s="5">
        <v>2015</v>
      </c>
      <c r="C297" s="5">
        <v>140</v>
      </c>
      <c r="D297" s="5" t="s">
        <v>23</v>
      </c>
      <c r="E297" s="5"/>
      <c r="F297" s="5" t="s">
        <v>553</v>
      </c>
      <c r="G297" s="5" t="s">
        <v>32</v>
      </c>
      <c r="H297" s="5">
        <v>5</v>
      </c>
      <c r="I297" s="5" t="s">
        <v>30</v>
      </c>
      <c r="J297" s="5">
        <v>3</v>
      </c>
      <c r="K297" s="5">
        <v>0</v>
      </c>
      <c r="L297" s="5">
        <v>0</v>
      </c>
      <c r="M297" s="5">
        <v>1</v>
      </c>
      <c r="N297" s="5">
        <v>1</v>
      </c>
      <c r="O297" s="5">
        <v>0</v>
      </c>
      <c r="P297" s="5">
        <v>0</v>
      </c>
      <c r="Q297" s="5" t="s">
        <v>564</v>
      </c>
      <c r="R297" t="s">
        <v>552</v>
      </c>
    </row>
    <row r="298" spans="1:18" x14ac:dyDescent="0.2">
      <c r="A298" s="6">
        <v>240113705</v>
      </c>
      <c r="B298" s="5">
        <v>2015</v>
      </c>
      <c r="C298" s="5">
        <v>155</v>
      </c>
      <c r="D298" s="5" t="s">
        <v>23</v>
      </c>
      <c r="E298" s="5"/>
      <c r="F298" s="5" t="s">
        <v>553</v>
      </c>
      <c r="G298" s="5" t="s">
        <v>77</v>
      </c>
      <c r="H298" s="5">
        <v>5</v>
      </c>
      <c r="I298" s="5" t="s">
        <v>74</v>
      </c>
      <c r="J298" s="5">
        <v>3</v>
      </c>
      <c r="K298" s="5">
        <v>0</v>
      </c>
      <c r="L298" s="5">
        <v>0</v>
      </c>
      <c r="M298" s="5">
        <v>1</v>
      </c>
      <c r="N298" s="5">
        <v>0</v>
      </c>
      <c r="O298" s="5">
        <v>0</v>
      </c>
      <c r="P298" s="5">
        <v>0</v>
      </c>
      <c r="Q298" s="5" t="s">
        <v>564</v>
      </c>
      <c r="R298" t="s">
        <v>552</v>
      </c>
    </row>
    <row r="299" spans="1:18" x14ac:dyDescent="0.2">
      <c r="A299" s="6">
        <v>263113718</v>
      </c>
      <c r="B299" s="5">
        <v>2015</v>
      </c>
      <c r="C299" s="5">
        <v>144</v>
      </c>
      <c r="D299" s="5" t="s">
        <v>23</v>
      </c>
      <c r="E299" s="5"/>
      <c r="F299" s="5" t="s">
        <v>553</v>
      </c>
      <c r="G299" s="5" t="s">
        <v>33</v>
      </c>
      <c r="H299" s="5">
        <v>5</v>
      </c>
      <c r="I299" s="5" t="s">
        <v>75</v>
      </c>
      <c r="J299" s="5">
        <v>3</v>
      </c>
      <c r="K299" s="5">
        <v>0</v>
      </c>
      <c r="L299" s="5">
        <v>0</v>
      </c>
      <c r="M299" s="5">
        <v>1</v>
      </c>
      <c r="N299" s="5">
        <v>1</v>
      </c>
      <c r="O299" s="5">
        <v>0</v>
      </c>
      <c r="P299" s="5">
        <v>0</v>
      </c>
      <c r="Q299" s="5"/>
      <c r="R299" t="s">
        <v>552</v>
      </c>
    </row>
    <row r="300" spans="1:18" x14ac:dyDescent="0.2">
      <c r="A300" s="6">
        <v>263113718</v>
      </c>
      <c r="B300" s="5">
        <v>2015</v>
      </c>
      <c r="C300" s="5">
        <v>156</v>
      </c>
      <c r="D300" s="5" t="s">
        <v>23</v>
      </c>
      <c r="E300" s="5"/>
      <c r="F300" s="5" t="s">
        <v>553</v>
      </c>
      <c r="G300" s="5" t="s">
        <v>79</v>
      </c>
      <c r="H300" s="5">
        <v>5</v>
      </c>
      <c r="I300" s="5" t="s">
        <v>31</v>
      </c>
      <c r="J300" s="5">
        <v>3</v>
      </c>
      <c r="K300" s="5">
        <v>0</v>
      </c>
      <c r="L300" s="5">
        <v>0</v>
      </c>
      <c r="M300" s="5">
        <v>1</v>
      </c>
      <c r="N300" s="5">
        <v>0</v>
      </c>
      <c r="O300" s="5">
        <v>0</v>
      </c>
      <c r="P300" s="5">
        <v>0</v>
      </c>
      <c r="Q300" s="5"/>
      <c r="R300" t="s">
        <v>552</v>
      </c>
    </row>
    <row r="301" spans="1:18" x14ac:dyDescent="0.2">
      <c r="A301" s="6">
        <v>263113734</v>
      </c>
      <c r="B301" s="5">
        <v>2015</v>
      </c>
      <c r="C301" s="5">
        <v>171</v>
      </c>
      <c r="D301" s="5" t="s">
        <v>23</v>
      </c>
      <c r="E301" s="5"/>
      <c r="F301" s="5" t="s">
        <v>553</v>
      </c>
      <c r="G301" s="5" t="s">
        <v>81</v>
      </c>
      <c r="H301" s="5">
        <v>5</v>
      </c>
      <c r="I301" s="5" t="s">
        <v>76</v>
      </c>
      <c r="J301" s="5">
        <v>3</v>
      </c>
      <c r="K301" s="5">
        <v>0</v>
      </c>
      <c r="L301" s="5">
        <v>0</v>
      </c>
      <c r="M301" s="5">
        <v>1</v>
      </c>
      <c r="N301" s="5">
        <v>0</v>
      </c>
      <c r="O301" s="5">
        <v>0</v>
      </c>
      <c r="P301" s="5">
        <v>0</v>
      </c>
      <c r="Q301" s="5"/>
      <c r="R301" t="s">
        <v>552</v>
      </c>
    </row>
    <row r="302" spans="1:18" x14ac:dyDescent="0.2">
      <c r="A302" s="6">
        <v>263113706</v>
      </c>
      <c r="B302" s="5">
        <v>2015</v>
      </c>
      <c r="C302" s="5">
        <v>140</v>
      </c>
      <c r="D302" s="5" t="s">
        <v>23</v>
      </c>
      <c r="E302" s="5"/>
      <c r="F302" s="5" t="s">
        <v>553</v>
      </c>
      <c r="G302" s="5" t="s">
        <v>34</v>
      </c>
      <c r="H302" s="5">
        <v>5</v>
      </c>
      <c r="I302" s="5" t="s">
        <v>95</v>
      </c>
      <c r="J302" s="5">
        <v>3</v>
      </c>
      <c r="K302" s="5">
        <v>0</v>
      </c>
      <c r="L302" s="5">
        <v>0</v>
      </c>
      <c r="M302" s="5">
        <v>1</v>
      </c>
      <c r="N302" s="5">
        <v>1</v>
      </c>
      <c r="O302" s="5">
        <v>0</v>
      </c>
      <c r="P302" s="5">
        <v>0</v>
      </c>
      <c r="Q302" s="5"/>
      <c r="R302" t="s">
        <v>552</v>
      </c>
    </row>
    <row r="303" spans="1:18" x14ac:dyDescent="0.2">
      <c r="A303" s="6">
        <v>263113706</v>
      </c>
      <c r="B303" s="5">
        <v>2015</v>
      </c>
      <c r="C303" s="5">
        <v>155</v>
      </c>
      <c r="D303" s="5" t="s">
        <v>23</v>
      </c>
      <c r="E303" s="5"/>
      <c r="F303" s="5" t="s">
        <v>553</v>
      </c>
      <c r="G303" s="5" t="s">
        <v>83</v>
      </c>
      <c r="H303" s="5">
        <v>5</v>
      </c>
      <c r="I303" s="5" t="s">
        <v>32</v>
      </c>
      <c r="J303" s="5">
        <v>3</v>
      </c>
      <c r="K303" s="5">
        <v>0</v>
      </c>
      <c r="L303" s="5">
        <v>0</v>
      </c>
      <c r="M303" s="5">
        <v>1</v>
      </c>
      <c r="N303" s="5">
        <v>0</v>
      </c>
      <c r="O303" s="5">
        <v>0</v>
      </c>
      <c r="P303" s="5">
        <v>0</v>
      </c>
      <c r="Q303" s="5"/>
      <c r="R303" t="s">
        <v>552</v>
      </c>
    </row>
    <row r="304" spans="1:18" x14ac:dyDescent="0.2">
      <c r="A304" s="6">
        <v>262125801</v>
      </c>
      <c r="B304" s="5">
        <v>2015</v>
      </c>
      <c r="C304" s="5">
        <v>140</v>
      </c>
      <c r="D304" s="5" t="s">
        <v>23</v>
      </c>
      <c r="E304" s="5"/>
      <c r="F304" s="5" t="s">
        <v>553</v>
      </c>
      <c r="G304" s="5" t="s">
        <v>35</v>
      </c>
      <c r="H304" s="5">
        <v>5</v>
      </c>
      <c r="I304" s="5" t="s">
        <v>77</v>
      </c>
      <c r="J304" s="5">
        <v>3</v>
      </c>
      <c r="K304" s="5">
        <v>0</v>
      </c>
      <c r="L304" s="5">
        <v>0</v>
      </c>
      <c r="M304" s="5">
        <v>1</v>
      </c>
      <c r="N304" s="5">
        <v>1</v>
      </c>
      <c r="O304" s="5">
        <v>0</v>
      </c>
      <c r="P304" s="5">
        <v>0</v>
      </c>
      <c r="Q304" s="5"/>
      <c r="R304" t="s">
        <v>552</v>
      </c>
    </row>
    <row r="305" spans="1:18" x14ac:dyDescent="0.2">
      <c r="A305" s="6">
        <v>262125801</v>
      </c>
      <c r="B305" s="5">
        <v>2015</v>
      </c>
      <c r="C305" s="5">
        <v>150</v>
      </c>
      <c r="D305" s="5" t="s">
        <v>23</v>
      </c>
      <c r="E305" s="5"/>
      <c r="F305" s="5" t="s">
        <v>553</v>
      </c>
      <c r="G305" s="5" t="s">
        <v>85</v>
      </c>
      <c r="H305" s="5">
        <v>5</v>
      </c>
      <c r="I305" s="5" t="s">
        <v>78</v>
      </c>
      <c r="J305" s="5">
        <v>3</v>
      </c>
      <c r="K305" s="5">
        <v>0</v>
      </c>
      <c r="L305" s="5">
        <v>0</v>
      </c>
      <c r="M305" s="5">
        <v>1</v>
      </c>
      <c r="N305" s="5">
        <v>0</v>
      </c>
      <c r="O305" s="5">
        <v>0</v>
      </c>
      <c r="P305" s="5">
        <v>0</v>
      </c>
      <c r="Q305" s="5"/>
      <c r="R305" t="s">
        <v>552</v>
      </c>
    </row>
    <row r="306" spans="1:18" x14ac:dyDescent="0.2">
      <c r="A306" s="6">
        <v>263113716</v>
      </c>
      <c r="B306" s="5">
        <v>2015</v>
      </c>
      <c r="C306" s="5">
        <v>142</v>
      </c>
      <c r="D306" s="5" t="s">
        <v>23</v>
      </c>
      <c r="E306" s="5"/>
      <c r="F306" s="5" t="s">
        <v>553</v>
      </c>
      <c r="G306" s="5" t="s">
        <v>36</v>
      </c>
      <c r="H306" s="5">
        <v>5</v>
      </c>
      <c r="I306" s="5" t="s">
        <v>33</v>
      </c>
      <c r="J306" s="5">
        <v>3</v>
      </c>
      <c r="K306" s="5">
        <v>0</v>
      </c>
      <c r="L306" s="5">
        <v>0</v>
      </c>
      <c r="M306" s="5">
        <v>1</v>
      </c>
      <c r="N306" s="5">
        <v>1</v>
      </c>
      <c r="O306" s="5">
        <v>0</v>
      </c>
      <c r="P306" s="5">
        <v>0</v>
      </c>
      <c r="Q306" s="5"/>
      <c r="R306" t="s">
        <v>552</v>
      </c>
    </row>
    <row r="307" spans="1:18" x14ac:dyDescent="0.2">
      <c r="A307" s="6">
        <v>263113716</v>
      </c>
      <c r="B307" s="5">
        <v>2015</v>
      </c>
      <c r="C307" s="5">
        <v>156</v>
      </c>
      <c r="D307" s="5" t="s">
        <v>23</v>
      </c>
      <c r="E307" s="5"/>
      <c r="F307" s="5" t="s">
        <v>553</v>
      </c>
      <c r="G307" s="5" t="s">
        <v>86</v>
      </c>
      <c r="H307" s="5">
        <v>5</v>
      </c>
      <c r="I307" s="5" t="s">
        <v>79</v>
      </c>
      <c r="J307" s="5">
        <v>3</v>
      </c>
      <c r="K307" s="5">
        <v>0</v>
      </c>
      <c r="L307" s="5">
        <v>0</v>
      </c>
      <c r="M307" s="5">
        <v>1</v>
      </c>
      <c r="N307" s="5">
        <v>0</v>
      </c>
      <c r="O307" s="5">
        <v>0</v>
      </c>
      <c r="P307" s="5">
        <v>0</v>
      </c>
      <c r="Q307" s="5"/>
      <c r="R307" t="s">
        <v>552</v>
      </c>
    </row>
    <row r="308" spans="1:18" x14ac:dyDescent="0.2">
      <c r="A308" s="6">
        <v>240150270</v>
      </c>
      <c r="B308" s="5">
        <v>2015</v>
      </c>
      <c r="C308" s="5">
        <v>142</v>
      </c>
      <c r="D308" s="5" t="s">
        <v>23</v>
      </c>
      <c r="E308" s="5"/>
      <c r="F308" s="5" t="s">
        <v>553</v>
      </c>
      <c r="G308" s="5" t="s">
        <v>37</v>
      </c>
      <c r="H308" s="5">
        <v>5</v>
      </c>
      <c r="I308" s="5" t="s">
        <v>80</v>
      </c>
      <c r="J308" s="5">
        <v>3</v>
      </c>
      <c r="K308" s="5">
        <v>0</v>
      </c>
      <c r="L308" s="5">
        <v>0</v>
      </c>
      <c r="M308" s="5">
        <v>1</v>
      </c>
      <c r="N308" s="5">
        <v>1</v>
      </c>
      <c r="O308" s="5">
        <v>0</v>
      </c>
      <c r="P308" s="5">
        <v>0</v>
      </c>
      <c r="Q308" s="5"/>
      <c r="R308" t="s">
        <v>552</v>
      </c>
    </row>
    <row r="309" spans="1:18" x14ac:dyDescent="0.2">
      <c r="A309" s="6">
        <v>240150270</v>
      </c>
      <c r="B309" s="5">
        <v>2015</v>
      </c>
      <c r="C309" s="5">
        <v>155</v>
      </c>
      <c r="D309" s="5" t="s">
        <v>23</v>
      </c>
      <c r="E309" s="5"/>
      <c r="F309" s="5" t="s">
        <v>553</v>
      </c>
      <c r="G309" s="5" t="s">
        <v>87</v>
      </c>
      <c r="H309" s="5">
        <v>5</v>
      </c>
      <c r="I309" s="5" t="s">
        <v>81</v>
      </c>
      <c r="J309" s="5">
        <v>3</v>
      </c>
      <c r="K309" s="5">
        <v>0</v>
      </c>
      <c r="L309" s="5">
        <v>0</v>
      </c>
      <c r="M309" s="5">
        <v>1</v>
      </c>
      <c r="N309" s="5">
        <v>0</v>
      </c>
      <c r="O309" s="5">
        <v>0</v>
      </c>
      <c r="P309" s="5">
        <v>0</v>
      </c>
      <c r="Q309" s="5"/>
      <c r="R309" t="s">
        <v>552</v>
      </c>
    </row>
    <row r="310" spans="1:18" x14ac:dyDescent="0.2">
      <c r="A310" s="6">
        <v>240151526</v>
      </c>
      <c r="B310" s="5">
        <v>2015</v>
      </c>
      <c r="C310" s="5">
        <v>140</v>
      </c>
      <c r="D310" s="5" t="s">
        <v>23</v>
      </c>
      <c r="E310" s="5"/>
      <c r="F310" s="5" t="s">
        <v>553</v>
      </c>
      <c r="G310" s="5" t="s">
        <v>38</v>
      </c>
      <c r="H310" s="5">
        <v>5</v>
      </c>
      <c r="I310" s="5" t="s">
        <v>82</v>
      </c>
      <c r="J310" s="5">
        <v>3</v>
      </c>
      <c r="K310" s="5">
        <v>0</v>
      </c>
      <c r="L310" s="5">
        <v>0</v>
      </c>
      <c r="M310" s="5">
        <v>1</v>
      </c>
      <c r="N310" s="5">
        <v>1</v>
      </c>
      <c r="O310" s="5">
        <v>0</v>
      </c>
      <c r="P310" s="5">
        <v>0</v>
      </c>
      <c r="Q310" s="5"/>
      <c r="R310" t="s">
        <v>552</v>
      </c>
    </row>
    <row r="311" spans="1:18" x14ac:dyDescent="0.2">
      <c r="A311" s="6">
        <v>240151526</v>
      </c>
      <c r="B311" s="5">
        <v>2015</v>
      </c>
      <c r="C311" s="5">
        <v>150</v>
      </c>
      <c r="D311" s="5" t="s">
        <v>23</v>
      </c>
      <c r="E311" s="5"/>
      <c r="F311" s="5" t="s">
        <v>553</v>
      </c>
      <c r="G311" s="5" t="s">
        <v>88</v>
      </c>
      <c r="H311" s="5">
        <v>5</v>
      </c>
      <c r="I311" s="5" t="s">
        <v>34</v>
      </c>
      <c r="J311" s="5">
        <v>3</v>
      </c>
      <c r="K311" s="5">
        <v>0</v>
      </c>
      <c r="L311" s="5">
        <v>0</v>
      </c>
      <c r="M311" s="5">
        <v>1</v>
      </c>
      <c r="N311" s="5">
        <v>0</v>
      </c>
      <c r="O311" s="5">
        <v>0</v>
      </c>
      <c r="P311" s="5">
        <v>0</v>
      </c>
      <c r="Q311" s="5"/>
      <c r="R311" t="s">
        <v>552</v>
      </c>
    </row>
    <row r="312" spans="1:18" x14ac:dyDescent="0.2">
      <c r="A312" s="6">
        <v>263113720</v>
      </c>
      <c r="B312" s="5">
        <v>2015</v>
      </c>
      <c r="C312" s="5">
        <v>145</v>
      </c>
      <c r="D312" s="5" t="s">
        <v>23</v>
      </c>
      <c r="E312" s="5"/>
      <c r="F312" s="5" t="s">
        <v>553</v>
      </c>
      <c r="G312" s="5" t="s">
        <v>39</v>
      </c>
      <c r="H312" s="5">
        <v>5</v>
      </c>
      <c r="I312" s="5" t="s">
        <v>83</v>
      </c>
      <c r="J312" s="5">
        <v>3</v>
      </c>
      <c r="K312" s="5">
        <v>0</v>
      </c>
      <c r="L312" s="5">
        <v>0</v>
      </c>
      <c r="M312" s="5">
        <v>1</v>
      </c>
      <c r="N312" s="5">
        <v>1</v>
      </c>
      <c r="O312" s="5">
        <v>0</v>
      </c>
      <c r="P312" s="5">
        <v>0</v>
      </c>
      <c r="Q312" s="5"/>
      <c r="R312" t="s">
        <v>552</v>
      </c>
    </row>
    <row r="313" spans="1:18" x14ac:dyDescent="0.2">
      <c r="A313" s="6">
        <v>263113720</v>
      </c>
      <c r="B313" s="5">
        <v>2015</v>
      </c>
      <c r="C313" s="5">
        <v>157</v>
      </c>
      <c r="D313" s="5" t="s">
        <v>23</v>
      </c>
      <c r="E313" s="5"/>
      <c r="F313" s="5" t="s">
        <v>553</v>
      </c>
      <c r="G313" s="5" t="s">
        <v>89</v>
      </c>
      <c r="H313" s="5">
        <v>5</v>
      </c>
      <c r="I313" s="5" t="s">
        <v>84</v>
      </c>
      <c r="J313" s="5">
        <v>3</v>
      </c>
      <c r="K313" s="5">
        <v>0</v>
      </c>
      <c r="L313" s="5">
        <v>0</v>
      </c>
      <c r="M313" s="5">
        <v>1</v>
      </c>
      <c r="N313" s="5">
        <v>0</v>
      </c>
      <c r="O313" s="5">
        <v>0</v>
      </c>
      <c r="P313" s="5">
        <v>0</v>
      </c>
      <c r="Q313" s="5"/>
      <c r="R313" t="s">
        <v>552</v>
      </c>
    </row>
    <row r="314" spans="1:18" x14ac:dyDescent="0.2">
      <c r="A314" s="6">
        <v>263113709</v>
      </c>
      <c r="B314" s="5">
        <v>2015</v>
      </c>
      <c r="C314" s="5">
        <v>140</v>
      </c>
      <c r="D314" s="5" t="s">
        <v>23</v>
      </c>
      <c r="E314" s="5"/>
      <c r="F314" s="5" t="s">
        <v>553</v>
      </c>
      <c r="G314" s="5" t="s">
        <v>40</v>
      </c>
      <c r="H314" s="5">
        <v>5</v>
      </c>
      <c r="I314" s="5" t="s">
        <v>35</v>
      </c>
      <c r="J314" s="5">
        <v>3</v>
      </c>
      <c r="K314" s="5">
        <v>0</v>
      </c>
      <c r="L314" s="5">
        <v>0</v>
      </c>
      <c r="M314" s="5">
        <v>1</v>
      </c>
      <c r="N314" s="5">
        <v>1</v>
      </c>
      <c r="O314" s="5">
        <v>0</v>
      </c>
      <c r="P314" s="5">
        <v>0</v>
      </c>
      <c r="Q314" s="5"/>
      <c r="R314" t="s">
        <v>552</v>
      </c>
    </row>
    <row r="315" spans="1:18" x14ac:dyDescent="0.2">
      <c r="A315" s="6">
        <v>263113709</v>
      </c>
      <c r="B315" s="5">
        <v>2015</v>
      </c>
      <c r="C315" s="5">
        <v>155</v>
      </c>
      <c r="D315" s="5" t="s">
        <v>23</v>
      </c>
      <c r="E315" s="5"/>
      <c r="F315" s="5" t="s">
        <v>553</v>
      </c>
      <c r="G315" s="5" t="s">
        <v>90</v>
      </c>
      <c r="H315" s="5">
        <v>5</v>
      </c>
      <c r="I315" s="5" t="s">
        <v>85</v>
      </c>
      <c r="J315" s="5">
        <v>3</v>
      </c>
      <c r="K315" s="5">
        <v>0</v>
      </c>
      <c r="L315" s="5">
        <v>0</v>
      </c>
      <c r="M315" s="5">
        <v>1</v>
      </c>
      <c r="N315" s="5">
        <v>0</v>
      </c>
      <c r="O315" s="5">
        <v>0</v>
      </c>
      <c r="P315" s="5">
        <v>0</v>
      </c>
      <c r="Q315" s="5"/>
      <c r="R315" t="s">
        <v>552</v>
      </c>
    </row>
    <row r="316" spans="1:18" x14ac:dyDescent="0.2">
      <c r="A316" s="6">
        <v>263113903</v>
      </c>
      <c r="B316" s="5">
        <v>2015</v>
      </c>
      <c r="C316" s="5">
        <v>176</v>
      </c>
      <c r="D316" s="5" t="s">
        <v>23</v>
      </c>
      <c r="E316" s="5"/>
      <c r="F316" s="5" t="s">
        <v>553</v>
      </c>
      <c r="G316" s="5" t="s">
        <v>41</v>
      </c>
      <c r="H316" s="5">
        <v>5</v>
      </c>
      <c r="I316" s="5" t="s">
        <v>96</v>
      </c>
      <c r="J316" s="5">
        <v>3</v>
      </c>
      <c r="K316" s="5">
        <v>0</v>
      </c>
      <c r="L316" s="5">
        <v>0</v>
      </c>
      <c r="M316" s="5">
        <v>1</v>
      </c>
      <c r="N316" s="5">
        <v>1</v>
      </c>
      <c r="O316" s="5">
        <v>0</v>
      </c>
      <c r="P316" s="5">
        <v>0</v>
      </c>
      <c r="Q316" s="5"/>
      <c r="R316" t="s">
        <v>552</v>
      </c>
    </row>
    <row r="317" spans="1:18" x14ac:dyDescent="0.2">
      <c r="A317" s="6">
        <v>263113903</v>
      </c>
      <c r="B317" s="5">
        <v>2015</v>
      </c>
      <c r="C317" s="5">
        <v>187</v>
      </c>
      <c r="D317" s="5" t="s">
        <v>23</v>
      </c>
      <c r="E317" s="5"/>
      <c r="F317" s="5" t="s">
        <v>553</v>
      </c>
      <c r="G317" s="5" t="s">
        <v>91</v>
      </c>
      <c r="H317" s="5">
        <v>5</v>
      </c>
      <c r="I317" s="5" t="s">
        <v>36</v>
      </c>
      <c r="J317" s="5">
        <v>3</v>
      </c>
      <c r="K317" s="5">
        <v>0</v>
      </c>
      <c r="L317" s="5">
        <v>0</v>
      </c>
      <c r="M317" s="5">
        <v>1</v>
      </c>
      <c r="N317" s="5">
        <v>0</v>
      </c>
      <c r="O317" s="5">
        <v>0</v>
      </c>
      <c r="P317" s="5">
        <v>0</v>
      </c>
      <c r="Q317" s="5"/>
      <c r="R317" t="s">
        <v>552</v>
      </c>
    </row>
    <row r="318" spans="1:18" x14ac:dyDescent="0.2">
      <c r="A318" s="6">
        <v>263113715</v>
      </c>
      <c r="B318" s="5">
        <v>2015</v>
      </c>
      <c r="C318" s="5">
        <v>142</v>
      </c>
      <c r="D318" s="5" t="s">
        <v>23</v>
      </c>
      <c r="E318" s="5"/>
      <c r="F318" s="5" t="s">
        <v>553</v>
      </c>
      <c r="G318" s="5" t="s">
        <v>42</v>
      </c>
      <c r="H318" s="5">
        <v>5</v>
      </c>
      <c r="I318" s="5" t="s">
        <v>86</v>
      </c>
      <c r="J318" s="5">
        <v>3</v>
      </c>
      <c r="K318" s="5">
        <v>0</v>
      </c>
      <c r="L318" s="5">
        <v>0</v>
      </c>
      <c r="M318" s="5">
        <v>1</v>
      </c>
      <c r="N318" s="5">
        <v>1</v>
      </c>
      <c r="O318" s="5">
        <v>0</v>
      </c>
      <c r="P318" s="5">
        <v>0</v>
      </c>
      <c r="Q318" s="5"/>
      <c r="R318" t="s">
        <v>552</v>
      </c>
    </row>
    <row r="319" spans="1:18" x14ac:dyDescent="0.2">
      <c r="A319" s="6">
        <v>263113715</v>
      </c>
      <c r="B319" s="5">
        <v>2015</v>
      </c>
      <c r="C319" s="5">
        <v>155</v>
      </c>
      <c r="D319" s="5" t="s">
        <v>23</v>
      </c>
      <c r="E319" s="5"/>
      <c r="F319" s="5" t="s">
        <v>553</v>
      </c>
      <c r="G319" s="5" t="s">
        <v>92</v>
      </c>
      <c r="H319" s="5">
        <v>5</v>
      </c>
      <c r="I319" s="5" t="s">
        <v>97</v>
      </c>
      <c r="J319" s="5">
        <v>3</v>
      </c>
      <c r="K319" s="5">
        <v>0</v>
      </c>
      <c r="L319" s="5">
        <v>0</v>
      </c>
      <c r="M319" s="5">
        <v>1</v>
      </c>
      <c r="N319" s="5">
        <v>0</v>
      </c>
      <c r="O319" s="5">
        <v>0</v>
      </c>
      <c r="P319" s="5">
        <v>0</v>
      </c>
      <c r="Q319" s="5" t="s">
        <v>555</v>
      </c>
      <c r="R319" t="s">
        <v>552</v>
      </c>
    </row>
    <row r="320" spans="1:18" x14ac:dyDescent="0.2">
      <c r="A320" s="6">
        <v>222154848</v>
      </c>
      <c r="B320" s="5">
        <v>2015</v>
      </c>
      <c r="C320" s="5">
        <v>155</v>
      </c>
      <c r="D320" s="5" t="s">
        <v>23</v>
      </c>
      <c r="E320" s="5"/>
      <c r="F320" s="5" t="s">
        <v>553</v>
      </c>
      <c r="G320" s="5" t="s">
        <v>43</v>
      </c>
      <c r="H320" s="5">
        <v>5</v>
      </c>
      <c r="I320" s="5" t="s">
        <v>37</v>
      </c>
      <c r="J320" s="5">
        <v>3</v>
      </c>
      <c r="K320" s="5">
        <v>0</v>
      </c>
      <c r="L320" s="5">
        <v>0</v>
      </c>
      <c r="M320" s="5">
        <v>1</v>
      </c>
      <c r="N320" s="5">
        <v>1</v>
      </c>
      <c r="O320" s="5">
        <v>0</v>
      </c>
      <c r="P320" s="5">
        <v>0</v>
      </c>
      <c r="Q320" s="5"/>
      <c r="R320" t="s">
        <v>552</v>
      </c>
    </row>
    <row r="321" spans="1:18" x14ac:dyDescent="0.2">
      <c r="A321" s="6">
        <v>263113714</v>
      </c>
      <c r="B321" s="5">
        <v>2015</v>
      </c>
      <c r="C321" s="5">
        <v>142</v>
      </c>
      <c r="D321" s="5" t="s">
        <v>23</v>
      </c>
      <c r="E321" s="5"/>
      <c r="F321" s="5" t="s">
        <v>553</v>
      </c>
      <c r="G321" s="5" t="s">
        <v>44</v>
      </c>
      <c r="H321" s="5">
        <v>5</v>
      </c>
      <c r="I321" s="15" t="s">
        <v>87</v>
      </c>
      <c r="J321" s="5">
        <v>3</v>
      </c>
      <c r="K321" s="5">
        <v>0</v>
      </c>
      <c r="L321" s="5">
        <v>0</v>
      </c>
      <c r="M321" s="5">
        <v>1</v>
      </c>
      <c r="N321" s="5">
        <v>1</v>
      </c>
      <c r="O321" s="5">
        <v>0</v>
      </c>
      <c r="P321" s="5">
        <v>0</v>
      </c>
      <c r="Q321" s="5"/>
      <c r="R321" t="s">
        <v>552</v>
      </c>
    </row>
    <row r="322" spans="1:18" x14ac:dyDescent="0.2">
      <c r="A322" s="6">
        <v>263113714</v>
      </c>
      <c r="B322" s="5">
        <v>2015</v>
      </c>
      <c r="C322" s="5">
        <v>155</v>
      </c>
      <c r="D322" s="5" t="s">
        <v>23</v>
      </c>
      <c r="E322" s="5"/>
      <c r="F322" s="5" t="s">
        <v>553</v>
      </c>
      <c r="G322" s="5" t="s">
        <v>93</v>
      </c>
      <c r="H322" s="5">
        <v>5</v>
      </c>
      <c r="I322" s="5" t="s">
        <v>90</v>
      </c>
      <c r="J322" s="5">
        <v>3</v>
      </c>
      <c r="K322" s="5">
        <v>0</v>
      </c>
      <c r="L322" s="5">
        <v>0</v>
      </c>
      <c r="M322" s="5">
        <v>1</v>
      </c>
      <c r="N322" s="5">
        <v>0</v>
      </c>
      <c r="O322" s="5">
        <v>0</v>
      </c>
      <c r="P322" s="5">
        <v>0</v>
      </c>
      <c r="Q322" s="5"/>
      <c r="R322" t="s">
        <v>552</v>
      </c>
    </row>
    <row r="323" spans="1:18" x14ac:dyDescent="0.2">
      <c r="A323" s="6">
        <v>263113722</v>
      </c>
      <c r="B323" s="5">
        <v>2015</v>
      </c>
      <c r="C323" s="5">
        <v>145</v>
      </c>
      <c r="D323" s="5" t="s">
        <v>23</v>
      </c>
      <c r="E323" s="5"/>
      <c r="F323" s="5" t="s">
        <v>553</v>
      </c>
      <c r="G323" s="5" t="s">
        <v>45</v>
      </c>
      <c r="H323" s="5">
        <v>5</v>
      </c>
      <c r="I323" s="5" t="s">
        <v>101</v>
      </c>
      <c r="J323" s="5">
        <v>3</v>
      </c>
      <c r="K323" s="5">
        <v>0</v>
      </c>
      <c r="L323" s="5">
        <v>0</v>
      </c>
      <c r="M323" s="5">
        <v>1</v>
      </c>
      <c r="N323" s="5">
        <v>1</v>
      </c>
      <c r="O323" s="5">
        <v>0</v>
      </c>
      <c r="P323" s="5">
        <v>0</v>
      </c>
      <c r="Q323" s="5"/>
      <c r="R323" t="s">
        <v>552</v>
      </c>
    </row>
    <row r="324" spans="1:18" x14ac:dyDescent="0.2">
      <c r="A324" s="6">
        <v>263113722</v>
      </c>
      <c r="B324" s="5">
        <v>2015</v>
      </c>
      <c r="C324" s="5">
        <v>157</v>
      </c>
      <c r="D324" s="5" t="s">
        <v>23</v>
      </c>
      <c r="E324" s="5"/>
      <c r="F324" s="5" t="s">
        <v>553</v>
      </c>
      <c r="G324" s="5" t="s">
        <v>94</v>
      </c>
      <c r="H324" s="5">
        <v>5</v>
      </c>
      <c r="I324" s="5" t="s">
        <v>41</v>
      </c>
      <c r="J324" s="5">
        <v>3</v>
      </c>
      <c r="K324" s="5">
        <v>0</v>
      </c>
      <c r="L324" s="5">
        <v>0</v>
      </c>
      <c r="M324" s="5">
        <v>1</v>
      </c>
      <c r="N324" s="5">
        <v>0</v>
      </c>
      <c r="O324" s="5">
        <v>0</v>
      </c>
      <c r="P324" s="5">
        <v>0</v>
      </c>
      <c r="Q324" s="5"/>
      <c r="R324" t="s">
        <v>552</v>
      </c>
    </row>
    <row r="325" spans="1:18" x14ac:dyDescent="0.2">
      <c r="A325" s="6">
        <v>262125916</v>
      </c>
      <c r="B325" s="5">
        <v>2015</v>
      </c>
      <c r="C325" s="5">
        <v>156</v>
      </c>
      <c r="D325" s="5" t="s">
        <v>23</v>
      </c>
      <c r="E325" s="5"/>
      <c r="F325" s="5" t="s">
        <v>553</v>
      </c>
      <c r="G325" s="5" t="s">
        <v>46</v>
      </c>
      <c r="H325" s="5">
        <v>5</v>
      </c>
      <c r="I325" s="5" t="s">
        <v>91</v>
      </c>
      <c r="J325" s="5">
        <v>3</v>
      </c>
      <c r="K325" s="5">
        <v>0</v>
      </c>
      <c r="L325" s="5">
        <v>0</v>
      </c>
      <c r="M325" s="5">
        <v>1</v>
      </c>
      <c r="N325" s="5">
        <v>0</v>
      </c>
      <c r="O325" s="5">
        <v>0</v>
      </c>
      <c r="P325" s="5">
        <v>0</v>
      </c>
      <c r="Q325" s="5"/>
      <c r="R325" t="s">
        <v>552</v>
      </c>
    </row>
    <row r="326" spans="1:18" x14ac:dyDescent="0.2">
      <c r="A326" s="6">
        <v>240150280</v>
      </c>
      <c r="B326" s="5">
        <v>2015</v>
      </c>
      <c r="C326" s="5">
        <v>140</v>
      </c>
      <c r="D326" s="5" t="s">
        <v>23</v>
      </c>
      <c r="E326" s="5"/>
      <c r="F326" s="5" t="s">
        <v>553</v>
      </c>
      <c r="G326" s="5" t="s">
        <v>47</v>
      </c>
      <c r="H326" s="5">
        <v>5</v>
      </c>
      <c r="I326" s="5" t="s">
        <v>102</v>
      </c>
      <c r="J326" s="5">
        <v>3</v>
      </c>
      <c r="K326" s="5">
        <v>0</v>
      </c>
      <c r="L326" s="5">
        <v>0</v>
      </c>
      <c r="M326" s="5">
        <v>1</v>
      </c>
      <c r="N326" s="5">
        <v>0</v>
      </c>
      <c r="O326" s="5">
        <v>0</v>
      </c>
      <c r="P326" s="5">
        <v>0</v>
      </c>
      <c r="Q326" s="5"/>
      <c r="R326" t="s">
        <v>552</v>
      </c>
    </row>
    <row r="327" spans="1:18" x14ac:dyDescent="0.2">
      <c r="A327" s="6">
        <v>240150287</v>
      </c>
      <c r="B327" s="5">
        <v>2015</v>
      </c>
      <c r="C327" s="5">
        <v>145</v>
      </c>
      <c r="D327" s="5" t="s">
        <v>23</v>
      </c>
      <c r="E327" s="5"/>
      <c r="F327" s="5" t="s">
        <v>553</v>
      </c>
      <c r="G327" s="5" t="s">
        <v>48</v>
      </c>
      <c r="H327" s="5">
        <v>5</v>
      </c>
      <c r="I327" s="5" t="s">
        <v>42</v>
      </c>
      <c r="J327" s="5">
        <v>3</v>
      </c>
      <c r="K327" s="5">
        <v>0</v>
      </c>
      <c r="L327" s="5">
        <v>0</v>
      </c>
      <c r="M327" s="5">
        <v>1</v>
      </c>
      <c r="N327" s="5">
        <v>0</v>
      </c>
      <c r="O327" s="5">
        <v>0</v>
      </c>
      <c r="P327" s="5">
        <v>0</v>
      </c>
      <c r="Q327" s="5"/>
      <c r="R327" t="s">
        <v>552</v>
      </c>
    </row>
    <row r="328" spans="1:18" x14ac:dyDescent="0.2">
      <c r="A328" s="6">
        <v>263114306</v>
      </c>
      <c r="B328" s="5">
        <v>2015</v>
      </c>
      <c r="C328" s="5">
        <v>167</v>
      </c>
      <c r="D328" s="5" t="s">
        <v>23</v>
      </c>
      <c r="E328" s="5"/>
      <c r="F328" s="5" t="s">
        <v>553</v>
      </c>
      <c r="G328" s="5" t="s">
        <v>49</v>
      </c>
      <c r="H328" s="5">
        <v>5</v>
      </c>
      <c r="I328" s="5" t="s">
        <v>92</v>
      </c>
      <c r="J328" s="5">
        <v>3</v>
      </c>
      <c r="K328" s="5">
        <v>0</v>
      </c>
      <c r="L328" s="5">
        <v>0</v>
      </c>
      <c r="M328" s="5">
        <v>1</v>
      </c>
      <c r="N328" s="5">
        <v>0</v>
      </c>
      <c r="O328" s="5">
        <v>0</v>
      </c>
      <c r="P328" s="5">
        <v>0</v>
      </c>
      <c r="Q328" s="5" t="s">
        <v>556</v>
      </c>
      <c r="R328" t="s">
        <v>552</v>
      </c>
    </row>
    <row r="329" spans="1:18" x14ac:dyDescent="0.2">
      <c r="A329" s="6">
        <v>240150269</v>
      </c>
      <c r="B329" s="5">
        <v>2015</v>
      </c>
      <c r="C329" s="5">
        <v>145</v>
      </c>
      <c r="D329" s="5" t="s">
        <v>23</v>
      </c>
      <c r="E329" s="5"/>
      <c r="F329" s="5" t="s">
        <v>553</v>
      </c>
      <c r="G329" s="5" t="s">
        <v>50</v>
      </c>
      <c r="H329" s="5">
        <v>5</v>
      </c>
      <c r="I329" s="5" t="s">
        <v>103</v>
      </c>
      <c r="J329" s="5">
        <v>3</v>
      </c>
      <c r="K329" s="5">
        <v>0</v>
      </c>
      <c r="L329" s="5">
        <v>0</v>
      </c>
      <c r="M329" s="5">
        <v>1</v>
      </c>
      <c r="N329" s="5">
        <v>0</v>
      </c>
      <c r="O329" s="5">
        <v>0</v>
      </c>
      <c r="P329" s="5">
        <v>0</v>
      </c>
      <c r="Q329" s="5"/>
      <c r="R329" t="s">
        <v>552</v>
      </c>
    </row>
    <row r="330" spans="1:18" x14ac:dyDescent="0.2">
      <c r="A330" s="6">
        <v>263113710</v>
      </c>
      <c r="B330" s="5">
        <v>2015</v>
      </c>
      <c r="C330" s="5">
        <v>141</v>
      </c>
      <c r="D330" s="5" t="s">
        <v>23</v>
      </c>
      <c r="E330" s="5"/>
      <c r="F330" s="5" t="s">
        <v>553</v>
      </c>
      <c r="G330" s="5" t="s">
        <v>51</v>
      </c>
      <c r="H330" s="5">
        <v>5</v>
      </c>
      <c r="I330" s="5" t="s">
        <v>43</v>
      </c>
      <c r="J330" s="5">
        <v>3</v>
      </c>
      <c r="K330" s="5">
        <v>0</v>
      </c>
      <c r="L330" s="5">
        <v>0</v>
      </c>
      <c r="M330" s="5">
        <v>1</v>
      </c>
      <c r="N330" s="5">
        <v>0</v>
      </c>
      <c r="O330" s="5">
        <v>0</v>
      </c>
      <c r="P330" s="5">
        <v>0</v>
      </c>
      <c r="Q330" s="5"/>
      <c r="R330" t="s">
        <v>552</v>
      </c>
    </row>
    <row r="331" spans="1:18" x14ac:dyDescent="0.2">
      <c r="A331" s="6">
        <v>263113902</v>
      </c>
      <c r="B331" s="5">
        <v>2015</v>
      </c>
      <c r="C331" s="5">
        <v>154</v>
      </c>
      <c r="D331" s="5" t="s">
        <v>23</v>
      </c>
      <c r="E331" s="5"/>
      <c r="F331" s="5" t="s">
        <v>553</v>
      </c>
      <c r="G331" s="5" t="s">
        <v>52</v>
      </c>
      <c r="H331" s="5">
        <v>5</v>
      </c>
      <c r="I331" s="5" t="s">
        <v>104</v>
      </c>
      <c r="J331" s="5">
        <v>3</v>
      </c>
      <c r="K331" s="5">
        <v>0</v>
      </c>
      <c r="L331" s="5">
        <v>0</v>
      </c>
      <c r="M331" s="5">
        <v>1</v>
      </c>
      <c r="N331" s="5">
        <v>0</v>
      </c>
      <c r="O331" s="5">
        <v>0</v>
      </c>
      <c r="P331" s="5">
        <v>0</v>
      </c>
      <c r="Q331" s="5"/>
      <c r="R331" t="s">
        <v>552</v>
      </c>
    </row>
    <row r="332" spans="1:18" x14ac:dyDescent="0.2">
      <c r="A332" s="6">
        <v>222154163</v>
      </c>
      <c r="B332" s="5">
        <v>2015</v>
      </c>
      <c r="C332" s="5">
        <v>140</v>
      </c>
      <c r="D332" s="5" t="s">
        <v>23</v>
      </c>
      <c r="E332" s="5"/>
      <c r="F332" s="5" t="s">
        <v>553</v>
      </c>
      <c r="G332" s="5" t="s">
        <v>53</v>
      </c>
      <c r="H332" s="5">
        <v>5</v>
      </c>
      <c r="I332" s="5" t="s">
        <v>44</v>
      </c>
      <c r="J332" s="5">
        <v>3</v>
      </c>
      <c r="K332" s="5">
        <v>0</v>
      </c>
      <c r="L332" s="5">
        <v>0</v>
      </c>
      <c r="M332" s="5">
        <v>1</v>
      </c>
      <c r="N332" s="5">
        <v>0</v>
      </c>
      <c r="O332" s="5">
        <v>0</v>
      </c>
      <c r="P332" s="5">
        <v>0</v>
      </c>
      <c r="Q332" s="5"/>
      <c r="R332" t="s">
        <v>552</v>
      </c>
    </row>
    <row r="333" spans="1:18" x14ac:dyDescent="0.2">
      <c r="A333" s="6">
        <v>263113703</v>
      </c>
      <c r="B333" s="5">
        <v>2015</v>
      </c>
      <c r="C333" s="5">
        <v>139</v>
      </c>
      <c r="D333" s="5" t="s">
        <v>23</v>
      </c>
      <c r="E333" s="5"/>
      <c r="F333" s="5" t="s">
        <v>553</v>
      </c>
      <c r="G333" s="5" t="s">
        <v>54</v>
      </c>
      <c r="H333" s="5">
        <v>5</v>
      </c>
      <c r="I333" s="5" t="s">
        <v>93</v>
      </c>
      <c r="J333" s="5">
        <v>3</v>
      </c>
      <c r="K333" s="5">
        <v>0</v>
      </c>
      <c r="L333" s="5">
        <v>0</v>
      </c>
      <c r="M333" s="5">
        <v>1</v>
      </c>
      <c r="N333" s="5">
        <v>0</v>
      </c>
      <c r="O333" s="5">
        <v>0</v>
      </c>
      <c r="P333" s="5">
        <v>0</v>
      </c>
      <c r="Q333" s="5"/>
      <c r="R333" t="s">
        <v>552</v>
      </c>
    </row>
    <row r="334" spans="1:18" x14ac:dyDescent="0.2">
      <c r="A334" s="6">
        <v>263113712</v>
      </c>
      <c r="B334" s="5">
        <v>2015</v>
      </c>
      <c r="C334" s="5">
        <v>142</v>
      </c>
      <c r="D334" s="5" t="s">
        <v>23</v>
      </c>
      <c r="E334" s="5"/>
      <c r="F334" s="5" t="s">
        <v>553</v>
      </c>
      <c r="G334" s="5" t="s">
        <v>55</v>
      </c>
      <c r="H334" s="5">
        <v>5</v>
      </c>
      <c r="I334" s="5" t="s">
        <v>105</v>
      </c>
      <c r="J334" s="5">
        <v>3</v>
      </c>
      <c r="K334" s="5">
        <v>0</v>
      </c>
      <c r="L334" s="5">
        <v>0</v>
      </c>
      <c r="M334" s="5">
        <v>1</v>
      </c>
      <c r="N334" s="5">
        <v>0</v>
      </c>
      <c r="O334" s="5">
        <v>0</v>
      </c>
      <c r="P334" s="5">
        <v>0</v>
      </c>
      <c r="Q334" s="5"/>
      <c r="R334" t="s">
        <v>552</v>
      </c>
    </row>
    <row r="335" spans="1:18" x14ac:dyDescent="0.2">
      <c r="A335" s="6">
        <v>263113713</v>
      </c>
      <c r="B335" s="5">
        <v>2015</v>
      </c>
      <c r="C335" s="5">
        <v>142</v>
      </c>
      <c r="D335" s="5" t="s">
        <v>23</v>
      </c>
      <c r="E335" s="5"/>
      <c r="F335" s="5" t="s">
        <v>553</v>
      </c>
      <c r="G335" s="5" t="s">
        <v>56</v>
      </c>
      <c r="H335" s="5">
        <v>5</v>
      </c>
      <c r="I335" s="5" t="s">
        <v>45</v>
      </c>
      <c r="J335" s="5">
        <v>3</v>
      </c>
      <c r="K335" s="5">
        <v>0</v>
      </c>
      <c r="L335" s="5">
        <v>0</v>
      </c>
      <c r="M335" s="5">
        <v>1</v>
      </c>
      <c r="N335" s="5">
        <v>0</v>
      </c>
      <c r="O335" s="5">
        <v>0</v>
      </c>
      <c r="P335" s="5">
        <v>0</v>
      </c>
      <c r="Q335" s="5"/>
      <c r="R335" t="s">
        <v>552</v>
      </c>
    </row>
    <row r="336" spans="1:18" x14ac:dyDescent="0.2">
      <c r="A336" s="6">
        <v>263113719</v>
      </c>
      <c r="B336" s="5">
        <v>2015</v>
      </c>
      <c r="C336" s="5">
        <v>145</v>
      </c>
      <c r="D336" s="5" t="s">
        <v>23</v>
      </c>
      <c r="E336" s="5"/>
      <c r="F336" s="5" t="s">
        <v>553</v>
      </c>
      <c r="G336" s="5" t="s">
        <v>57</v>
      </c>
      <c r="H336" s="5">
        <v>5</v>
      </c>
      <c r="I336" s="5" t="s">
        <v>94</v>
      </c>
      <c r="J336" s="5">
        <v>3</v>
      </c>
      <c r="K336" s="5">
        <v>0</v>
      </c>
      <c r="L336" s="5">
        <v>0</v>
      </c>
      <c r="M336" s="5">
        <v>1</v>
      </c>
      <c r="N336" s="5">
        <v>0</v>
      </c>
      <c r="O336" s="5">
        <v>0</v>
      </c>
      <c r="P336" s="5">
        <v>0</v>
      </c>
      <c r="Q336" s="5"/>
      <c r="R336" t="s">
        <v>552</v>
      </c>
    </row>
    <row r="337" spans="1:18" x14ac:dyDescent="0.2">
      <c r="A337" s="6">
        <v>263113731</v>
      </c>
      <c r="B337" s="5">
        <v>2015</v>
      </c>
      <c r="C337" s="5">
        <v>168</v>
      </c>
      <c r="D337" s="5" t="s">
        <v>23</v>
      </c>
      <c r="E337" s="5"/>
      <c r="F337" s="5" t="s">
        <v>553</v>
      </c>
      <c r="G337" s="5" t="s">
        <v>58</v>
      </c>
      <c r="H337" s="5">
        <v>5</v>
      </c>
      <c r="I337" s="5" t="s">
        <v>106</v>
      </c>
      <c r="J337" s="5">
        <v>3</v>
      </c>
      <c r="K337" s="5">
        <v>0</v>
      </c>
      <c r="L337" s="5">
        <v>0</v>
      </c>
      <c r="M337" s="5">
        <v>1</v>
      </c>
      <c r="N337" s="5">
        <v>0</v>
      </c>
      <c r="O337" s="5">
        <v>0</v>
      </c>
      <c r="P337" s="5">
        <v>0</v>
      </c>
      <c r="Q337" s="5"/>
      <c r="R337" t="s">
        <v>552</v>
      </c>
    </row>
    <row r="338" spans="1:18" x14ac:dyDescent="0.2">
      <c r="A338" s="6">
        <v>240150566</v>
      </c>
      <c r="B338" s="5">
        <v>2015</v>
      </c>
      <c r="C338" s="5">
        <v>141</v>
      </c>
      <c r="D338" s="5" t="s">
        <v>23</v>
      </c>
      <c r="E338" s="5"/>
      <c r="F338" s="5" t="s">
        <v>553</v>
      </c>
      <c r="G338" s="5" t="s">
        <v>59</v>
      </c>
      <c r="H338" s="5">
        <v>5</v>
      </c>
      <c r="I338" s="5" t="s">
        <v>46</v>
      </c>
      <c r="J338" s="5">
        <v>3</v>
      </c>
      <c r="K338" s="5">
        <v>0</v>
      </c>
      <c r="L338" s="5">
        <v>0</v>
      </c>
      <c r="M338" s="5">
        <v>1</v>
      </c>
      <c r="N338" s="5">
        <v>0</v>
      </c>
      <c r="O338" s="5">
        <v>0</v>
      </c>
      <c r="P338" s="5">
        <v>0</v>
      </c>
      <c r="Q338" s="5"/>
      <c r="R338" t="s">
        <v>552</v>
      </c>
    </row>
    <row r="339" spans="1:18" x14ac:dyDescent="0.2">
      <c r="A339" s="6">
        <v>262125512</v>
      </c>
      <c r="B339" s="5">
        <v>2015</v>
      </c>
      <c r="C339" s="5">
        <v>155</v>
      </c>
      <c r="D339" s="5" t="s">
        <v>23</v>
      </c>
      <c r="E339" s="5"/>
      <c r="F339" s="5" t="s">
        <v>553</v>
      </c>
      <c r="G339" s="5" t="s">
        <v>60</v>
      </c>
      <c r="H339" s="5">
        <v>5</v>
      </c>
      <c r="I339" s="5" t="s">
        <v>47</v>
      </c>
      <c r="J339" s="5">
        <v>3</v>
      </c>
      <c r="K339" s="5">
        <v>0</v>
      </c>
      <c r="L339" s="5">
        <v>0</v>
      </c>
      <c r="M339" s="5">
        <v>1</v>
      </c>
      <c r="N339" s="5">
        <v>0</v>
      </c>
      <c r="O339" s="5">
        <v>0</v>
      </c>
      <c r="P339" s="5">
        <v>0</v>
      </c>
      <c r="Q339" s="5"/>
      <c r="R339" t="s">
        <v>552</v>
      </c>
    </row>
    <row r="340" spans="1:18" x14ac:dyDescent="0.2">
      <c r="A340" s="6">
        <v>263113702</v>
      </c>
      <c r="B340" s="5">
        <v>2015</v>
      </c>
      <c r="C340" s="5">
        <v>138</v>
      </c>
      <c r="D340" s="5" t="s">
        <v>23</v>
      </c>
      <c r="E340" s="5"/>
      <c r="F340" s="5" t="s">
        <v>553</v>
      </c>
      <c r="G340" s="5" t="s">
        <v>61</v>
      </c>
      <c r="H340" s="5">
        <v>5</v>
      </c>
      <c r="I340" s="5" t="s">
        <v>48</v>
      </c>
      <c r="J340" s="5">
        <v>3</v>
      </c>
      <c r="K340" s="5">
        <v>0</v>
      </c>
      <c r="L340" s="5">
        <v>0</v>
      </c>
      <c r="M340" s="5">
        <v>1</v>
      </c>
      <c r="N340" s="5">
        <v>0</v>
      </c>
      <c r="O340" s="5">
        <v>0</v>
      </c>
      <c r="P340" s="5">
        <v>0</v>
      </c>
      <c r="Q340" s="5"/>
      <c r="R340" t="s">
        <v>552</v>
      </c>
    </row>
    <row r="341" spans="1:18" x14ac:dyDescent="0.2">
      <c r="A341" s="6">
        <v>263113717</v>
      </c>
      <c r="B341" s="5">
        <v>2015</v>
      </c>
      <c r="C341" s="5">
        <v>142</v>
      </c>
      <c r="D341" s="5" t="s">
        <v>23</v>
      </c>
      <c r="E341" s="5"/>
      <c r="F341" s="5" t="s">
        <v>553</v>
      </c>
      <c r="G341" s="5" t="s">
        <v>62</v>
      </c>
      <c r="H341" s="5">
        <v>5</v>
      </c>
      <c r="I341" s="5" t="s">
        <v>49</v>
      </c>
      <c r="J341" s="5">
        <v>3</v>
      </c>
      <c r="K341" s="5">
        <v>0</v>
      </c>
      <c r="L341" s="5">
        <v>0</v>
      </c>
      <c r="M341" s="5">
        <v>1</v>
      </c>
      <c r="N341" s="5">
        <v>0</v>
      </c>
      <c r="O341" s="5">
        <v>0</v>
      </c>
      <c r="P341" s="5">
        <v>0</v>
      </c>
      <c r="Q341" s="5"/>
      <c r="R341" t="s">
        <v>552</v>
      </c>
    </row>
    <row r="342" spans="1:18" x14ac:dyDescent="0.2">
      <c r="A342" s="6">
        <v>263126035</v>
      </c>
      <c r="B342" s="5">
        <v>2015</v>
      </c>
      <c r="C342" s="5">
        <v>150</v>
      </c>
      <c r="D342" s="5" t="s">
        <v>23</v>
      </c>
      <c r="E342" s="5"/>
      <c r="F342" s="5" t="s">
        <v>553</v>
      </c>
      <c r="G342" s="5" t="s">
        <v>63</v>
      </c>
      <c r="H342" s="5">
        <v>5</v>
      </c>
      <c r="I342" s="5" t="s">
        <v>50</v>
      </c>
      <c r="J342" s="5">
        <v>3</v>
      </c>
      <c r="K342" s="5">
        <v>0</v>
      </c>
      <c r="L342" s="5">
        <v>0</v>
      </c>
      <c r="M342" s="5">
        <v>1</v>
      </c>
      <c r="N342" s="5">
        <v>0</v>
      </c>
      <c r="O342" s="5">
        <v>0</v>
      </c>
      <c r="P342" s="5">
        <v>0</v>
      </c>
      <c r="Q342" s="5"/>
      <c r="R342" t="s">
        <v>552</v>
      </c>
    </row>
    <row r="343" spans="1:18" x14ac:dyDescent="0.2">
      <c r="A343" s="6">
        <v>240150281</v>
      </c>
      <c r="B343" s="5">
        <v>2015</v>
      </c>
      <c r="C343" s="5">
        <v>141</v>
      </c>
      <c r="D343" s="5" t="s">
        <v>23</v>
      </c>
      <c r="E343" s="5"/>
      <c r="F343" s="5" t="s">
        <v>553</v>
      </c>
      <c r="G343" s="5" t="s">
        <v>64</v>
      </c>
      <c r="H343" s="5">
        <v>5</v>
      </c>
      <c r="I343" s="5" t="s">
        <v>51</v>
      </c>
      <c r="J343" s="5">
        <v>3</v>
      </c>
      <c r="K343" s="5">
        <v>0</v>
      </c>
      <c r="L343" s="5">
        <v>0</v>
      </c>
      <c r="M343" s="5">
        <v>1</v>
      </c>
      <c r="N343" s="5">
        <v>0</v>
      </c>
      <c r="O343" s="5">
        <v>0</v>
      </c>
      <c r="P343" s="5">
        <v>0</v>
      </c>
      <c r="Q343" s="5"/>
      <c r="R343" t="s">
        <v>552</v>
      </c>
    </row>
    <row r="344" spans="1:18" x14ac:dyDescent="0.2">
      <c r="A344" s="6">
        <v>262125888</v>
      </c>
      <c r="B344" s="5">
        <v>2015</v>
      </c>
      <c r="C344" s="5">
        <v>173</v>
      </c>
      <c r="D344" s="5" t="s">
        <v>23</v>
      </c>
      <c r="E344" s="5"/>
      <c r="F344" s="5" t="s">
        <v>553</v>
      </c>
      <c r="G344" s="5" t="s">
        <v>65</v>
      </c>
      <c r="H344" s="5">
        <v>5</v>
      </c>
      <c r="I344" s="5" t="s">
        <v>52</v>
      </c>
      <c r="J344" s="5">
        <v>3</v>
      </c>
      <c r="K344" s="5">
        <v>0</v>
      </c>
      <c r="L344" s="5">
        <v>0</v>
      </c>
      <c r="M344" s="5">
        <v>1</v>
      </c>
      <c r="N344" s="5">
        <v>0</v>
      </c>
      <c r="O344" s="5">
        <v>0</v>
      </c>
      <c r="P344" s="5">
        <v>0</v>
      </c>
      <c r="Q344" s="5"/>
      <c r="R344" t="s">
        <v>552</v>
      </c>
    </row>
    <row r="345" spans="1:18" x14ac:dyDescent="0.2">
      <c r="A345" s="6">
        <v>263113723</v>
      </c>
      <c r="B345" s="5">
        <v>2015</v>
      </c>
      <c r="C345" s="5">
        <v>146</v>
      </c>
      <c r="D345" s="5" t="s">
        <v>23</v>
      </c>
      <c r="E345" s="5"/>
      <c r="F345" s="5" t="s">
        <v>554</v>
      </c>
      <c r="G345" s="5" t="s">
        <v>26</v>
      </c>
      <c r="H345" s="5">
        <v>5</v>
      </c>
      <c r="I345" s="5" t="s">
        <v>53</v>
      </c>
      <c r="J345" s="5">
        <v>3</v>
      </c>
      <c r="K345" s="5">
        <v>0</v>
      </c>
      <c r="L345" s="5">
        <v>0</v>
      </c>
      <c r="M345" s="5">
        <v>1</v>
      </c>
      <c r="N345" s="5">
        <v>0</v>
      </c>
      <c r="O345" s="5">
        <v>0</v>
      </c>
      <c r="P345" s="5">
        <v>0</v>
      </c>
      <c r="Q345" s="5"/>
      <c r="R345" t="s">
        <v>552</v>
      </c>
    </row>
    <row r="346" spans="1:18" x14ac:dyDescent="0.2">
      <c r="A346" s="6">
        <v>263113901</v>
      </c>
      <c r="B346" s="5">
        <v>2015</v>
      </c>
      <c r="C346" s="5">
        <v>136</v>
      </c>
      <c r="D346" s="5" t="s">
        <v>23</v>
      </c>
      <c r="E346" s="5"/>
      <c r="F346" s="5" t="s">
        <v>554</v>
      </c>
      <c r="G346" s="5" t="s">
        <v>66</v>
      </c>
      <c r="H346" s="5">
        <v>5</v>
      </c>
      <c r="I346" s="5" t="s">
        <v>54</v>
      </c>
      <c r="J346" s="5">
        <v>3</v>
      </c>
      <c r="K346" s="5">
        <v>0</v>
      </c>
      <c r="L346" s="5">
        <v>0</v>
      </c>
      <c r="M346" s="5">
        <v>1</v>
      </c>
      <c r="N346" s="5">
        <v>0</v>
      </c>
      <c r="O346" s="5">
        <v>0</v>
      </c>
      <c r="P346" s="5">
        <v>0</v>
      </c>
      <c r="Q346" s="5"/>
      <c r="R346" t="s">
        <v>552</v>
      </c>
    </row>
    <row r="347" spans="1:18" x14ac:dyDescent="0.2">
      <c r="A347" s="6">
        <v>263114339</v>
      </c>
      <c r="B347" s="5">
        <v>2015</v>
      </c>
      <c r="C347" s="5">
        <v>179</v>
      </c>
      <c r="D347" s="5" t="s">
        <v>23</v>
      </c>
      <c r="E347" s="5"/>
      <c r="F347" s="5" t="s">
        <v>554</v>
      </c>
      <c r="G347" s="5" t="s">
        <v>67</v>
      </c>
      <c r="H347" s="5">
        <v>5</v>
      </c>
      <c r="I347" s="5" t="s">
        <v>55</v>
      </c>
      <c r="J347" s="5">
        <v>3</v>
      </c>
      <c r="K347" s="5">
        <v>0</v>
      </c>
      <c r="L347" s="5">
        <v>0</v>
      </c>
      <c r="M347" s="5">
        <v>1</v>
      </c>
      <c r="N347" s="5">
        <v>0</v>
      </c>
      <c r="O347" s="5">
        <v>0</v>
      </c>
      <c r="P347" s="5">
        <v>0</v>
      </c>
      <c r="Q347" s="5"/>
      <c r="R347" t="s">
        <v>552</v>
      </c>
    </row>
    <row r="348" spans="1:18" x14ac:dyDescent="0.2">
      <c r="A348" s="6">
        <v>222153407</v>
      </c>
      <c r="B348" s="5">
        <v>2015</v>
      </c>
      <c r="C348" s="5">
        <v>138</v>
      </c>
      <c r="D348" s="5" t="s">
        <v>23</v>
      </c>
      <c r="E348" s="5"/>
      <c r="F348" s="5" t="s">
        <v>554</v>
      </c>
      <c r="G348" s="5" t="s">
        <v>27</v>
      </c>
      <c r="H348" s="5">
        <v>5</v>
      </c>
      <c r="I348" s="5" t="s">
        <v>56</v>
      </c>
      <c r="J348" s="5">
        <v>3</v>
      </c>
      <c r="K348" s="5">
        <v>0</v>
      </c>
      <c r="L348" s="5">
        <v>0</v>
      </c>
      <c r="M348" s="5">
        <v>1</v>
      </c>
      <c r="N348" s="5">
        <v>0</v>
      </c>
      <c r="O348" s="5">
        <v>0</v>
      </c>
      <c r="P348" s="5">
        <v>0</v>
      </c>
      <c r="Q348" s="5" t="s">
        <v>557</v>
      </c>
      <c r="R348" t="s">
        <v>552</v>
      </c>
    </row>
    <row r="349" spans="1:18" x14ac:dyDescent="0.2">
      <c r="A349" s="6">
        <v>263113725</v>
      </c>
      <c r="B349" s="5">
        <v>2015</v>
      </c>
      <c r="C349" s="5">
        <v>147</v>
      </c>
      <c r="D349" s="5" t="s">
        <v>23</v>
      </c>
      <c r="E349" s="5"/>
      <c r="F349" s="5" t="s">
        <v>554</v>
      </c>
      <c r="G349" s="5" t="s">
        <v>68</v>
      </c>
      <c r="H349" s="5">
        <v>5</v>
      </c>
      <c r="I349" s="5" t="s">
        <v>57</v>
      </c>
      <c r="J349" s="5">
        <v>3</v>
      </c>
      <c r="K349" s="5">
        <v>0</v>
      </c>
      <c r="L349" s="5">
        <v>0</v>
      </c>
      <c r="M349" s="5">
        <v>1</v>
      </c>
      <c r="N349" s="5">
        <v>0</v>
      </c>
      <c r="O349" s="5">
        <v>0</v>
      </c>
      <c r="P349" s="5">
        <v>0</v>
      </c>
      <c r="Q349" s="5"/>
      <c r="R349" t="s">
        <v>552</v>
      </c>
    </row>
    <row r="350" spans="1:18" x14ac:dyDescent="0.2">
      <c r="A350" s="6">
        <v>263113704</v>
      </c>
      <c r="B350" s="5">
        <v>2015</v>
      </c>
      <c r="C350" s="5">
        <v>139</v>
      </c>
      <c r="D350" s="5" t="s">
        <v>23</v>
      </c>
      <c r="E350" s="5"/>
      <c r="F350" s="5" t="s">
        <v>554</v>
      </c>
      <c r="G350" s="5" t="s">
        <v>69</v>
      </c>
      <c r="H350" s="5">
        <v>5</v>
      </c>
      <c r="I350" s="5" t="s">
        <v>58</v>
      </c>
      <c r="J350" s="5">
        <v>3</v>
      </c>
      <c r="K350" s="5">
        <v>0</v>
      </c>
      <c r="L350" s="5">
        <v>0</v>
      </c>
      <c r="M350" s="5">
        <v>1</v>
      </c>
      <c r="N350" s="5">
        <v>0</v>
      </c>
      <c r="O350" s="5">
        <v>0</v>
      </c>
      <c r="P350" s="5">
        <v>0</v>
      </c>
      <c r="Q350" s="5"/>
      <c r="R350" t="s">
        <v>552</v>
      </c>
    </row>
    <row r="351" spans="1:18" x14ac:dyDescent="0.2">
      <c r="A351" s="6">
        <v>263113724</v>
      </c>
      <c r="B351" s="5">
        <v>2015</v>
      </c>
      <c r="C351" s="5">
        <v>167</v>
      </c>
      <c r="D351" s="5" t="s">
        <v>23</v>
      </c>
      <c r="E351" s="5"/>
      <c r="F351" s="5" t="s">
        <v>554</v>
      </c>
      <c r="G351" s="5" t="s">
        <v>28</v>
      </c>
      <c r="H351" s="5">
        <v>5</v>
      </c>
      <c r="I351" s="5" t="s">
        <v>59</v>
      </c>
      <c r="J351" s="5">
        <v>3</v>
      </c>
      <c r="K351" s="5">
        <v>0</v>
      </c>
      <c r="L351" s="5">
        <v>0</v>
      </c>
      <c r="M351" s="5">
        <v>1</v>
      </c>
      <c r="N351" s="5">
        <v>0</v>
      </c>
      <c r="O351" s="5">
        <v>0</v>
      </c>
      <c r="P351" s="5">
        <v>0</v>
      </c>
      <c r="Q351" s="5"/>
      <c r="R351" t="s">
        <v>552</v>
      </c>
    </row>
    <row r="352" spans="1:18" x14ac:dyDescent="0.2">
      <c r="A352" s="6">
        <v>263113988</v>
      </c>
      <c r="B352" s="5">
        <v>2015</v>
      </c>
      <c r="C352" s="5">
        <v>165</v>
      </c>
      <c r="D352" s="5" t="s">
        <v>23</v>
      </c>
      <c r="E352" s="5"/>
      <c r="F352" s="5" t="s">
        <v>554</v>
      </c>
      <c r="G352" s="5" t="s">
        <v>70</v>
      </c>
      <c r="H352" s="5">
        <v>5</v>
      </c>
      <c r="I352" s="5" t="s">
        <v>60</v>
      </c>
      <c r="J352" s="5">
        <v>3</v>
      </c>
      <c r="K352" s="5">
        <v>0</v>
      </c>
      <c r="L352" s="5">
        <v>0</v>
      </c>
      <c r="M352" s="5">
        <v>1</v>
      </c>
      <c r="N352" s="5">
        <v>0</v>
      </c>
      <c r="O352" s="5">
        <v>0</v>
      </c>
      <c r="P352" s="5">
        <v>0</v>
      </c>
      <c r="Q352" s="5"/>
      <c r="R352" t="s">
        <v>552</v>
      </c>
    </row>
    <row r="353" spans="1:18" s="14" customFormat="1" x14ac:dyDescent="0.2">
      <c r="A353" s="13">
        <v>240150299</v>
      </c>
      <c r="B353" s="12">
        <v>2015</v>
      </c>
      <c r="C353" s="12">
        <v>147</v>
      </c>
      <c r="D353" s="12" t="s">
        <v>23</v>
      </c>
      <c r="E353" s="12"/>
      <c r="F353" s="12" t="s">
        <v>554</v>
      </c>
      <c r="G353" s="12" t="s">
        <v>71</v>
      </c>
      <c r="H353" s="12">
        <v>6</v>
      </c>
      <c r="I353" s="12"/>
      <c r="J353" s="12">
        <v>3</v>
      </c>
      <c r="K353" s="12">
        <v>0</v>
      </c>
      <c r="L353" s="12">
        <v>0</v>
      </c>
      <c r="M353" s="12">
        <v>1</v>
      </c>
      <c r="N353" s="12">
        <v>0</v>
      </c>
      <c r="O353" s="12">
        <v>0</v>
      </c>
      <c r="P353" s="12">
        <v>0</v>
      </c>
      <c r="Q353" s="12" t="s">
        <v>565</v>
      </c>
      <c r="R353" s="14" t="s">
        <v>552</v>
      </c>
    </row>
    <row r="354" spans="1:18" x14ac:dyDescent="0.2">
      <c r="A354" s="6">
        <v>262126026</v>
      </c>
      <c r="B354" s="5">
        <v>2015</v>
      </c>
      <c r="C354" s="5">
        <v>147</v>
      </c>
      <c r="D354" s="5" t="s">
        <v>23</v>
      </c>
      <c r="E354" s="5"/>
      <c r="F354" s="5" t="s">
        <v>554</v>
      </c>
      <c r="G354" s="5" t="s">
        <v>29</v>
      </c>
      <c r="H354" s="5">
        <v>6</v>
      </c>
      <c r="I354" s="5" t="s">
        <v>66</v>
      </c>
      <c r="J354" s="5">
        <v>3</v>
      </c>
      <c r="K354" s="5">
        <v>0</v>
      </c>
      <c r="L354" s="5">
        <v>0</v>
      </c>
      <c r="M354" s="5">
        <v>1</v>
      </c>
      <c r="N354" s="5">
        <v>0</v>
      </c>
      <c r="O354" s="5">
        <v>0</v>
      </c>
      <c r="P354" s="5">
        <v>0</v>
      </c>
      <c r="Q354" s="5"/>
      <c r="R354" t="s">
        <v>552</v>
      </c>
    </row>
    <row r="355" spans="1:18" x14ac:dyDescent="0.2">
      <c r="A355" s="6">
        <v>263113701</v>
      </c>
      <c r="B355" s="5">
        <v>2015</v>
      </c>
      <c r="C355" s="5">
        <v>137</v>
      </c>
      <c r="D355" s="5" t="s">
        <v>23</v>
      </c>
      <c r="E355" s="5"/>
      <c r="F355" s="5" t="s">
        <v>554</v>
      </c>
      <c r="G355" s="5" t="s">
        <v>72</v>
      </c>
      <c r="H355" s="5">
        <v>6</v>
      </c>
      <c r="I355" s="5" t="s">
        <v>67</v>
      </c>
      <c r="J355" s="5">
        <v>3</v>
      </c>
      <c r="K355" s="5">
        <v>0</v>
      </c>
      <c r="L355" s="5">
        <v>0</v>
      </c>
      <c r="M355" s="5">
        <v>1</v>
      </c>
      <c r="N355" s="5">
        <v>0</v>
      </c>
      <c r="O355" s="5">
        <v>0</v>
      </c>
      <c r="P355" s="5">
        <v>0</v>
      </c>
      <c r="Q355" s="5"/>
      <c r="R355" t="s">
        <v>552</v>
      </c>
    </row>
    <row r="356" spans="1:18" x14ac:dyDescent="0.2">
      <c r="A356" s="6">
        <v>263113721</v>
      </c>
      <c r="B356" s="5">
        <v>2015</v>
      </c>
      <c r="C356" s="5">
        <v>145</v>
      </c>
      <c r="D356" s="5" t="s">
        <v>23</v>
      </c>
      <c r="E356" s="5"/>
      <c r="F356" s="5" t="s">
        <v>554</v>
      </c>
      <c r="G356" s="5" t="s">
        <v>73</v>
      </c>
      <c r="H356" s="5">
        <v>6</v>
      </c>
      <c r="I356" s="5" t="s">
        <v>27</v>
      </c>
      <c r="J356" s="5">
        <v>3</v>
      </c>
      <c r="K356" s="5">
        <v>0</v>
      </c>
      <c r="L356" s="5">
        <v>0</v>
      </c>
      <c r="M356" s="5">
        <v>1</v>
      </c>
      <c r="N356" s="5">
        <v>0</v>
      </c>
      <c r="O356" s="5">
        <v>0</v>
      </c>
      <c r="P356" s="5">
        <v>0</v>
      </c>
      <c r="Q356" s="5"/>
      <c r="R356" t="s">
        <v>552</v>
      </c>
    </row>
    <row r="357" spans="1:18" x14ac:dyDescent="0.2">
      <c r="A357" s="6">
        <v>263113730</v>
      </c>
      <c r="B357" s="5">
        <v>2015</v>
      </c>
      <c r="C357" s="5">
        <v>150</v>
      </c>
      <c r="D357" s="5" t="s">
        <v>23</v>
      </c>
      <c r="E357" s="5"/>
      <c r="F357" s="5" t="s">
        <v>554</v>
      </c>
      <c r="G357" s="5" t="s">
        <v>30</v>
      </c>
      <c r="H357" s="5">
        <v>6</v>
      </c>
      <c r="I357" s="5" t="s">
        <v>68</v>
      </c>
      <c r="J357" s="5">
        <v>3</v>
      </c>
      <c r="K357" s="5">
        <v>0</v>
      </c>
      <c r="L357" s="5">
        <v>0</v>
      </c>
      <c r="M357" s="5">
        <v>1</v>
      </c>
      <c r="N357" s="5">
        <v>0</v>
      </c>
      <c r="O357" s="5">
        <v>0</v>
      </c>
      <c r="P357" s="5">
        <v>0</v>
      </c>
      <c r="Q357" s="5"/>
      <c r="R357" t="s">
        <v>552</v>
      </c>
    </row>
    <row r="358" spans="1:18" x14ac:dyDescent="0.2">
      <c r="A358" s="6">
        <v>263114321</v>
      </c>
      <c r="B358" s="5">
        <v>2015</v>
      </c>
      <c r="C358" s="5">
        <v>171</v>
      </c>
      <c r="D358" s="5" t="s">
        <v>23</v>
      </c>
      <c r="E358" s="5"/>
      <c r="F358" s="5" t="s">
        <v>554</v>
      </c>
      <c r="G358" s="5" t="s">
        <v>74</v>
      </c>
      <c r="H358" s="5">
        <v>6</v>
      </c>
      <c r="I358" s="5" t="s">
        <v>69</v>
      </c>
      <c r="J358" s="5">
        <v>3</v>
      </c>
      <c r="K358" s="5">
        <v>0</v>
      </c>
      <c r="L358" s="5">
        <v>0</v>
      </c>
      <c r="M358" s="5">
        <v>1</v>
      </c>
      <c r="N358" s="5">
        <v>0</v>
      </c>
      <c r="O358" s="5">
        <v>0</v>
      </c>
      <c r="P358" s="5">
        <v>0</v>
      </c>
      <c r="Q358" s="5"/>
      <c r="R358" t="s">
        <v>552</v>
      </c>
    </row>
    <row r="359" spans="1:18" x14ac:dyDescent="0.2">
      <c r="A359" s="6">
        <v>262125559</v>
      </c>
      <c r="B359" s="5">
        <v>2015</v>
      </c>
      <c r="C359" s="5">
        <v>178</v>
      </c>
      <c r="D359" s="5" t="s">
        <v>23</v>
      </c>
      <c r="E359" s="5"/>
      <c r="F359" s="5" t="s">
        <v>554</v>
      </c>
      <c r="G359" s="5" t="s">
        <v>75</v>
      </c>
      <c r="H359" s="5">
        <v>6</v>
      </c>
      <c r="I359" s="5" t="s">
        <v>28</v>
      </c>
      <c r="J359" s="5">
        <v>3</v>
      </c>
      <c r="K359" s="5">
        <v>0</v>
      </c>
      <c r="L359" s="5">
        <v>0</v>
      </c>
      <c r="M359" s="5">
        <v>1</v>
      </c>
      <c r="N359" s="5">
        <v>0</v>
      </c>
      <c r="O359" s="5">
        <v>0</v>
      </c>
      <c r="P359" s="5">
        <v>0</v>
      </c>
      <c r="Q359" s="5"/>
      <c r="R359" t="s">
        <v>552</v>
      </c>
    </row>
    <row r="360" spans="1:18" x14ac:dyDescent="0.2">
      <c r="A360" s="6">
        <v>263114336</v>
      </c>
      <c r="B360" s="5">
        <v>2015</v>
      </c>
      <c r="C360" s="5">
        <v>178</v>
      </c>
      <c r="D360" s="5" t="s">
        <v>23</v>
      </c>
      <c r="E360" s="5"/>
      <c r="F360" s="5" t="s">
        <v>554</v>
      </c>
      <c r="G360" s="5" t="s">
        <v>76</v>
      </c>
      <c r="H360" s="5">
        <v>6</v>
      </c>
      <c r="I360" s="5" t="s">
        <v>70</v>
      </c>
      <c r="J360" s="5">
        <v>3</v>
      </c>
      <c r="K360" s="5">
        <v>0</v>
      </c>
      <c r="L360" s="5">
        <v>0</v>
      </c>
      <c r="M360" s="5">
        <v>1</v>
      </c>
      <c r="N360" s="5">
        <v>1</v>
      </c>
      <c r="O360" s="5">
        <v>0</v>
      </c>
      <c r="P360" s="5">
        <v>0</v>
      </c>
      <c r="Q360" s="5"/>
      <c r="R360" t="s">
        <v>552</v>
      </c>
    </row>
    <row r="361" spans="1:18" x14ac:dyDescent="0.2">
      <c r="A361" s="6">
        <v>263114336</v>
      </c>
      <c r="B361" s="5">
        <v>2015</v>
      </c>
      <c r="C361" s="5">
        <v>175</v>
      </c>
      <c r="D361" s="5" t="s">
        <v>23</v>
      </c>
      <c r="E361" s="5"/>
      <c r="F361" s="5" t="s">
        <v>554</v>
      </c>
      <c r="G361" s="5" t="s">
        <v>76</v>
      </c>
      <c r="H361" s="5">
        <v>6</v>
      </c>
      <c r="I361" s="5" t="s">
        <v>71</v>
      </c>
      <c r="J361" s="5">
        <v>3</v>
      </c>
      <c r="K361" s="5">
        <v>0</v>
      </c>
      <c r="L361" s="5">
        <v>0</v>
      </c>
      <c r="M361" s="5">
        <v>1</v>
      </c>
      <c r="N361" s="5">
        <v>0</v>
      </c>
      <c r="O361" s="5">
        <v>0</v>
      </c>
      <c r="P361" s="5">
        <v>0</v>
      </c>
      <c r="Q361" s="5"/>
      <c r="R361" t="s">
        <v>552</v>
      </c>
    </row>
    <row r="362" spans="1:18" x14ac:dyDescent="0.2">
      <c r="A362" s="6">
        <v>239159063</v>
      </c>
      <c r="B362" s="5">
        <v>2015</v>
      </c>
      <c r="C362" s="5">
        <v>142</v>
      </c>
      <c r="D362" s="5" t="s">
        <v>23</v>
      </c>
      <c r="E362" s="5"/>
      <c r="F362" s="5" t="s">
        <v>554</v>
      </c>
      <c r="G362" s="5" t="s">
        <v>32</v>
      </c>
      <c r="H362" s="5">
        <v>6</v>
      </c>
      <c r="I362" s="5" t="s">
        <v>29</v>
      </c>
      <c r="J362" s="5" t="s">
        <v>5</v>
      </c>
      <c r="K362" s="5">
        <v>0</v>
      </c>
      <c r="L362" s="5">
        <v>0</v>
      </c>
      <c r="M362" s="5">
        <v>0</v>
      </c>
      <c r="N362" s="5">
        <v>0</v>
      </c>
      <c r="O362" s="5">
        <v>0</v>
      </c>
      <c r="P362" s="5">
        <v>0</v>
      </c>
      <c r="Q362" s="5" t="s">
        <v>25</v>
      </c>
      <c r="R362" t="s">
        <v>552</v>
      </c>
    </row>
    <row r="363" spans="1:18" x14ac:dyDescent="0.2">
      <c r="A363" s="6">
        <v>160120618</v>
      </c>
      <c r="B363" s="5">
        <v>2015</v>
      </c>
      <c r="C363" s="5">
        <v>143</v>
      </c>
      <c r="D363" s="5" t="s">
        <v>23</v>
      </c>
      <c r="E363" s="5"/>
      <c r="F363" s="5" t="s">
        <v>554</v>
      </c>
      <c r="G363" s="5" t="s">
        <v>77</v>
      </c>
      <c r="H363" s="5">
        <v>6</v>
      </c>
      <c r="I363" s="5" t="s">
        <v>72</v>
      </c>
      <c r="J363" s="5" t="s">
        <v>5</v>
      </c>
      <c r="K363" s="5">
        <v>0</v>
      </c>
      <c r="L363" s="5">
        <v>0</v>
      </c>
      <c r="M363" s="5">
        <v>0</v>
      </c>
      <c r="N363" s="5">
        <v>0</v>
      </c>
      <c r="O363" s="5">
        <v>0</v>
      </c>
      <c r="P363" s="5">
        <v>0</v>
      </c>
      <c r="Q363" s="5" t="s">
        <v>25</v>
      </c>
      <c r="R363" t="s">
        <v>552</v>
      </c>
    </row>
    <row r="364" spans="1:18" x14ac:dyDescent="0.2">
      <c r="A364" s="6">
        <v>160120205</v>
      </c>
      <c r="B364" s="5">
        <v>2015</v>
      </c>
      <c r="C364" s="5">
        <v>143</v>
      </c>
      <c r="D364" s="5" t="s">
        <v>23</v>
      </c>
      <c r="E364" s="5"/>
      <c r="F364" s="5" t="s">
        <v>554</v>
      </c>
      <c r="G364" s="5" t="s">
        <v>78</v>
      </c>
      <c r="H364" s="5">
        <v>6</v>
      </c>
      <c r="I364" s="5" t="s">
        <v>73</v>
      </c>
      <c r="J364" s="5" t="s">
        <v>5</v>
      </c>
      <c r="K364" s="5">
        <v>0</v>
      </c>
      <c r="L364" s="5">
        <v>0</v>
      </c>
      <c r="M364" s="5">
        <v>0</v>
      </c>
      <c r="N364" s="5">
        <v>0</v>
      </c>
      <c r="O364" s="5">
        <v>0</v>
      </c>
      <c r="P364" s="5">
        <v>0</v>
      </c>
      <c r="Q364" s="5" t="s">
        <v>25</v>
      </c>
      <c r="R364" t="s">
        <v>552</v>
      </c>
    </row>
    <row r="365" spans="1:18" x14ac:dyDescent="0.2">
      <c r="A365" s="6">
        <v>240150091</v>
      </c>
      <c r="B365" s="5">
        <v>2015</v>
      </c>
      <c r="C365" s="5">
        <v>146</v>
      </c>
      <c r="D365" s="5" t="s">
        <v>23</v>
      </c>
      <c r="E365" s="5"/>
      <c r="F365" s="5" t="s">
        <v>554</v>
      </c>
      <c r="G365" s="5" t="s">
        <v>33</v>
      </c>
      <c r="H365" s="5">
        <v>6</v>
      </c>
      <c r="I365" s="5" t="s">
        <v>30</v>
      </c>
      <c r="J365" s="5" t="s">
        <v>5</v>
      </c>
      <c r="K365" s="5">
        <v>0</v>
      </c>
      <c r="L365" s="5">
        <v>0</v>
      </c>
      <c r="M365" s="5">
        <v>0</v>
      </c>
      <c r="N365" s="5">
        <v>0</v>
      </c>
      <c r="O365" s="5">
        <v>0</v>
      </c>
      <c r="P365" s="5">
        <v>0</v>
      </c>
      <c r="Q365" s="5" t="s">
        <v>25</v>
      </c>
      <c r="R365" t="s">
        <v>552</v>
      </c>
    </row>
    <row r="366" spans="1:18" x14ac:dyDescent="0.2">
      <c r="A366" s="6">
        <v>263113803</v>
      </c>
      <c r="B366" s="5">
        <v>2015</v>
      </c>
      <c r="C366" s="5">
        <v>180</v>
      </c>
      <c r="D366" s="5" t="s">
        <v>23</v>
      </c>
      <c r="E366" s="5"/>
      <c r="F366" s="5" t="s">
        <v>554</v>
      </c>
      <c r="G366" s="5" t="s">
        <v>79</v>
      </c>
      <c r="H366" s="5">
        <v>6</v>
      </c>
      <c r="I366" s="5" t="s">
        <v>74</v>
      </c>
      <c r="J366" s="5" t="s">
        <v>5</v>
      </c>
      <c r="K366" s="5">
        <v>0</v>
      </c>
      <c r="L366" s="5">
        <v>0</v>
      </c>
      <c r="M366" s="5">
        <v>0</v>
      </c>
      <c r="N366" s="5">
        <v>0</v>
      </c>
      <c r="O366" s="5">
        <v>0</v>
      </c>
      <c r="P366" s="5">
        <v>0</v>
      </c>
      <c r="Q366" s="5" t="s">
        <v>25</v>
      </c>
      <c r="R366" t="s">
        <v>552</v>
      </c>
    </row>
    <row r="367" spans="1:18" x14ac:dyDescent="0.2">
      <c r="A367" s="6">
        <v>88004742</v>
      </c>
      <c r="B367" s="5">
        <v>2015</v>
      </c>
      <c r="C367" s="5">
        <v>180</v>
      </c>
      <c r="D367" s="5" t="s">
        <v>23</v>
      </c>
      <c r="E367" s="5"/>
      <c r="F367" s="5" t="s">
        <v>554</v>
      </c>
      <c r="G367" s="5" t="s">
        <v>80</v>
      </c>
      <c r="H367" s="5">
        <v>6</v>
      </c>
      <c r="I367" s="5" t="s">
        <v>75</v>
      </c>
      <c r="J367" s="5" t="s">
        <v>5</v>
      </c>
      <c r="K367" s="5">
        <v>0</v>
      </c>
      <c r="L367" s="5">
        <v>0</v>
      </c>
      <c r="M367" s="5">
        <v>0</v>
      </c>
      <c r="N367" s="5">
        <v>0</v>
      </c>
      <c r="O367" s="5">
        <v>0</v>
      </c>
      <c r="P367" s="5">
        <v>0</v>
      </c>
      <c r="Q367" s="5" t="s">
        <v>25</v>
      </c>
      <c r="R367" t="s">
        <v>552</v>
      </c>
    </row>
    <row r="368" spans="1:18" x14ac:dyDescent="0.2">
      <c r="A368" s="6">
        <v>232173986</v>
      </c>
      <c r="B368" s="5">
        <v>2015</v>
      </c>
      <c r="C368" s="5">
        <v>182</v>
      </c>
      <c r="D368" s="5" t="s">
        <v>23</v>
      </c>
      <c r="E368" s="5"/>
      <c r="F368" s="5" t="s">
        <v>554</v>
      </c>
      <c r="G368" s="5" t="s">
        <v>81</v>
      </c>
      <c r="H368" s="5">
        <v>6</v>
      </c>
      <c r="I368" s="5" t="s">
        <v>31</v>
      </c>
      <c r="J368" s="5" t="s">
        <v>5</v>
      </c>
      <c r="K368" s="5">
        <v>0</v>
      </c>
      <c r="L368" s="5">
        <v>0</v>
      </c>
      <c r="M368" s="5">
        <v>0</v>
      </c>
      <c r="N368" s="5">
        <v>0</v>
      </c>
      <c r="O368" s="5">
        <v>0</v>
      </c>
      <c r="P368" s="5">
        <v>0</v>
      </c>
      <c r="Q368" s="5" t="s">
        <v>25</v>
      </c>
      <c r="R368" t="s">
        <v>552</v>
      </c>
    </row>
    <row r="369" spans="1:18" x14ac:dyDescent="0.2">
      <c r="A369" s="6">
        <v>263113804</v>
      </c>
      <c r="B369" s="5">
        <v>2015</v>
      </c>
      <c r="C369" s="5">
        <v>187</v>
      </c>
      <c r="D369" s="5" t="s">
        <v>23</v>
      </c>
      <c r="E369" s="5"/>
      <c r="F369" s="5" t="s">
        <v>554</v>
      </c>
      <c r="G369" s="5" t="s">
        <v>82</v>
      </c>
      <c r="H369" s="5">
        <v>6</v>
      </c>
      <c r="I369" s="5" t="s">
        <v>76</v>
      </c>
      <c r="J369" s="5" t="s">
        <v>5</v>
      </c>
      <c r="K369" s="5">
        <v>0</v>
      </c>
      <c r="L369" s="5">
        <v>0</v>
      </c>
      <c r="M369" s="5">
        <v>0</v>
      </c>
      <c r="N369" s="5">
        <v>0</v>
      </c>
      <c r="O369" s="5">
        <v>0</v>
      </c>
      <c r="P369" s="5">
        <v>0</v>
      </c>
      <c r="Q369" s="5" t="s">
        <v>25</v>
      </c>
      <c r="R369" t="s">
        <v>552</v>
      </c>
    </row>
    <row r="370" spans="1:18" x14ac:dyDescent="0.2">
      <c r="A370" s="6">
        <v>263114337</v>
      </c>
      <c r="B370" s="5">
        <v>2015</v>
      </c>
      <c r="C370" s="5">
        <v>175</v>
      </c>
      <c r="D370" s="5" t="s">
        <v>23</v>
      </c>
      <c r="E370" s="5"/>
      <c r="F370" s="5" t="s">
        <v>554</v>
      </c>
      <c r="G370" s="5" t="s">
        <v>35</v>
      </c>
      <c r="H370" s="5">
        <v>6</v>
      </c>
      <c r="I370" s="5" t="s">
        <v>78</v>
      </c>
      <c r="J370" s="5" t="s">
        <v>5</v>
      </c>
      <c r="K370" s="5">
        <v>0</v>
      </c>
      <c r="L370" s="5">
        <v>0</v>
      </c>
      <c r="M370" s="5">
        <v>0</v>
      </c>
      <c r="N370" s="5">
        <v>0</v>
      </c>
      <c r="O370" s="5">
        <v>0</v>
      </c>
      <c r="P370" s="5">
        <v>0</v>
      </c>
      <c r="Q370" s="5" t="s">
        <v>25</v>
      </c>
      <c r="R370" t="s">
        <v>552</v>
      </c>
    </row>
    <row r="371" spans="1:18" x14ac:dyDescent="0.2">
      <c r="A371" s="6">
        <v>263114203</v>
      </c>
      <c r="B371" s="5">
        <v>2015</v>
      </c>
      <c r="C371" s="5">
        <v>175</v>
      </c>
      <c r="D371" s="5" t="s">
        <v>23</v>
      </c>
      <c r="E371" s="5"/>
      <c r="F371" s="5" t="s">
        <v>554</v>
      </c>
      <c r="G371" s="5" t="s">
        <v>85</v>
      </c>
      <c r="H371" s="5">
        <v>6</v>
      </c>
      <c r="I371" s="5" t="s">
        <v>33</v>
      </c>
      <c r="J371" s="5" t="s">
        <v>5</v>
      </c>
      <c r="K371" s="5">
        <v>0</v>
      </c>
      <c r="L371" s="5">
        <v>0</v>
      </c>
      <c r="M371" s="5">
        <v>0</v>
      </c>
      <c r="N371" s="5">
        <v>0</v>
      </c>
      <c r="O371" s="5">
        <v>0</v>
      </c>
      <c r="P371" s="5">
        <v>0</v>
      </c>
      <c r="Q371" s="5" t="s">
        <v>25</v>
      </c>
      <c r="R371" t="s">
        <v>552</v>
      </c>
    </row>
    <row r="372" spans="1:18" s="14" customFormat="1" x14ac:dyDescent="0.2">
      <c r="A372" s="12">
        <v>263114104</v>
      </c>
      <c r="B372" s="12">
        <v>2016</v>
      </c>
      <c r="C372" s="12">
        <v>144</v>
      </c>
      <c r="D372" s="12" t="s">
        <v>23</v>
      </c>
      <c r="E372" s="12"/>
      <c r="F372" s="16">
        <v>1</v>
      </c>
      <c r="G372" s="12" t="s">
        <v>35</v>
      </c>
      <c r="H372" s="12">
        <v>6</v>
      </c>
      <c r="I372" s="12"/>
      <c r="J372" s="12">
        <v>1</v>
      </c>
      <c r="K372" s="12">
        <v>0</v>
      </c>
      <c r="L372" s="12">
        <v>0</v>
      </c>
      <c r="M372" s="12">
        <v>0</v>
      </c>
      <c r="N372" s="12">
        <v>0</v>
      </c>
      <c r="O372" s="12">
        <v>1</v>
      </c>
      <c r="P372" s="12">
        <v>0</v>
      </c>
      <c r="Q372" s="12" t="s">
        <v>566</v>
      </c>
    </row>
    <row r="373" spans="1:18" x14ac:dyDescent="0.2">
      <c r="A373" s="5">
        <v>156181125</v>
      </c>
      <c r="B373" s="5">
        <v>2016</v>
      </c>
      <c r="C373" s="5">
        <v>144</v>
      </c>
      <c r="D373" s="5" t="s">
        <v>23</v>
      </c>
      <c r="E373" s="5"/>
      <c r="F373" s="7">
        <v>1</v>
      </c>
      <c r="G373" s="5" t="s">
        <v>85</v>
      </c>
      <c r="H373" s="5">
        <v>6</v>
      </c>
      <c r="I373" s="5" t="s">
        <v>80</v>
      </c>
      <c r="J373" s="5">
        <v>1</v>
      </c>
      <c r="K373" s="5">
        <v>0</v>
      </c>
      <c r="L373" s="5">
        <v>0</v>
      </c>
      <c r="M373" s="5">
        <v>0</v>
      </c>
      <c r="N373" s="5">
        <v>0</v>
      </c>
      <c r="O373" s="5">
        <v>1</v>
      </c>
      <c r="P373" s="5">
        <v>0</v>
      </c>
      <c r="Q373" s="5"/>
    </row>
    <row r="374" spans="1:18" x14ac:dyDescent="0.2">
      <c r="A374" s="5">
        <v>272107210</v>
      </c>
      <c r="B374" s="5">
        <v>2016</v>
      </c>
      <c r="C374" s="5">
        <v>145</v>
      </c>
      <c r="D374" s="5" t="s">
        <v>23</v>
      </c>
      <c r="E374" s="5"/>
      <c r="F374" s="7">
        <v>1</v>
      </c>
      <c r="G374" s="5" t="s">
        <v>88</v>
      </c>
      <c r="H374" s="5">
        <v>6</v>
      </c>
      <c r="I374" s="5" t="s">
        <v>81</v>
      </c>
      <c r="J374" s="5">
        <v>1</v>
      </c>
      <c r="K374" s="5">
        <v>0</v>
      </c>
      <c r="L374" s="5">
        <v>0</v>
      </c>
      <c r="M374" s="5">
        <v>0</v>
      </c>
      <c r="N374" s="5">
        <v>0</v>
      </c>
      <c r="O374" s="5">
        <v>1</v>
      </c>
      <c r="P374" s="5">
        <v>0</v>
      </c>
      <c r="Q374" s="5"/>
    </row>
    <row r="375" spans="1:18" s="11" customFormat="1" x14ac:dyDescent="0.2">
      <c r="A375" s="10">
        <v>185146896</v>
      </c>
      <c r="B375" s="10">
        <v>2016</v>
      </c>
      <c r="C375" s="10">
        <v>146</v>
      </c>
      <c r="D375" s="10" t="s">
        <v>23</v>
      </c>
      <c r="E375" s="10" t="s">
        <v>132</v>
      </c>
      <c r="F375" s="17">
        <v>1</v>
      </c>
      <c r="G375" s="10" t="s">
        <v>100</v>
      </c>
      <c r="H375" s="10">
        <v>6</v>
      </c>
      <c r="I375" s="10" t="s">
        <v>82</v>
      </c>
      <c r="J375" s="10">
        <v>3</v>
      </c>
      <c r="K375" s="10">
        <v>0</v>
      </c>
      <c r="L375" s="10">
        <v>0</v>
      </c>
      <c r="M375" s="10">
        <v>0</v>
      </c>
      <c r="N375" s="10">
        <v>1</v>
      </c>
      <c r="O375" s="10">
        <v>0</v>
      </c>
      <c r="P375" s="10">
        <v>0</v>
      </c>
      <c r="Q375" s="10"/>
    </row>
    <row r="376" spans="1:18" s="11" customFormat="1" x14ac:dyDescent="0.2">
      <c r="A376" s="10">
        <v>240134815</v>
      </c>
      <c r="B376" s="10">
        <v>2016</v>
      </c>
      <c r="C376" s="10">
        <v>147</v>
      </c>
      <c r="D376" s="10" t="s">
        <v>23</v>
      </c>
      <c r="E376" s="10"/>
      <c r="F376" s="17">
        <v>1</v>
      </c>
      <c r="G376" s="10" t="s">
        <v>92</v>
      </c>
      <c r="H376" s="10">
        <v>6</v>
      </c>
      <c r="I376" s="15" t="s">
        <v>34</v>
      </c>
      <c r="J376" s="10">
        <v>1</v>
      </c>
      <c r="K376" s="10">
        <v>0</v>
      </c>
      <c r="L376" s="10">
        <v>0</v>
      </c>
      <c r="M376" s="10">
        <v>0</v>
      </c>
      <c r="N376" s="10">
        <v>0</v>
      </c>
      <c r="O376" s="10">
        <v>1</v>
      </c>
      <c r="P376" s="10">
        <v>0</v>
      </c>
      <c r="Q376" s="10"/>
    </row>
    <row r="377" spans="1:18" s="11" customFormat="1" x14ac:dyDescent="0.2">
      <c r="A377" s="10">
        <v>272107216</v>
      </c>
      <c r="B377" s="10">
        <v>2016</v>
      </c>
      <c r="C377" s="10">
        <v>147</v>
      </c>
      <c r="D377" s="10" t="s">
        <v>23</v>
      </c>
      <c r="E377" s="10"/>
      <c r="F377" s="17">
        <v>1</v>
      </c>
      <c r="G377" s="10" t="s">
        <v>45</v>
      </c>
      <c r="H377" s="10">
        <v>6</v>
      </c>
      <c r="I377" s="10" t="s">
        <v>83</v>
      </c>
      <c r="J377" s="10">
        <v>1</v>
      </c>
      <c r="K377" s="10">
        <v>0</v>
      </c>
      <c r="L377" s="10">
        <v>0</v>
      </c>
      <c r="M377" s="10">
        <v>0</v>
      </c>
      <c r="N377" s="10">
        <v>0</v>
      </c>
      <c r="O377" s="10">
        <v>1</v>
      </c>
      <c r="P377" s="10">
        <v>0</v>
      </c>
      <c r="Q377" s="10"/>
    </row>
    <row r="378" spans="1:18" s="11" customFormat="1" x14ac:dyDescent="0.2">
      <c r="A378" s="10">
        <v>272107403</v>
      </c>
      <c r="B378" s="10">
        <v>2016</v>
      </c>
      <c r="C378" s="10">
        <v>149</v>
      </c>
      <c r="D378" s="10" t="s">
        <v>23</v>
      </c>
      <c r="E378" s="10" t="s">
        <v>132</v>
      </c>
      <c r="F378" s="17">
        <v>1</v>
      </c>
      <c r="G378" s="10" t="s">
        <v>54</v>
      </c>
      <c r="H378" s="10">
        <v>6</v>
      </c>
      <c r="I378" s="10" t="s">
        <v>84</v>
      </c>
      <c r="J378" s="10">
        <v>3</v>
      </c>
      <c r="K378" s="10">
        <v>0</v>
      </c>
      <c r="L378" s="10">
        <v>0</v>
      </c>
      <c r="M378" s="10">
        <v>0</v>
      </c>
      <c r="N378" s="10">
        <v>1</v>
      </c>
      <c r="O378" s="10">
        <v>0</v>
      </c>
      <c r="P378" s="10">
        <v>0</v>
      </c>
      <c r="Q378" s="10"/>
    </row>
    <row r="379" spans="1:18" s="11" customFormat="1" x14ac:dyDescent="0.2">
      <c r="A379" s="10">
        <v>239159871</v>
      </c>
      <c r="B379" s="10">
        <v>2016</v>
      </c>
      <c r="C379" s="10">
        <v>149</v>
      </c>
      <c r="D379" s="10" t="s">
        <v>23</v>
      </c>
      <c r="E379" s="10" t="s">
        <v>132</v>
      </c>
      <c r="F379" s="17">
        <v>1</v>
      </c>
      <c r="G379" s="10" t="s">
        <v>57</v>
      </c>
      <c r="H379" s="10">
        <v>6</v>
      </c>
      <c r="I379" s="10" t="s">
        <v>35</v>
      </c>
      <c r="J379" s="10">
        <v>3</v>
      </c>
      <c r="K379" s="10">
        <v>0</v>
      </c>
      <c r="L379" s="10">
        <v>0</v>
      </c>
      <c r="M379" s="10">
        <v>0</v>
      </c>
      <c r="N379" s="10">
        <v>1</v>
      </c>
      <c r="O379" s="10">
        <v>0</v>
      </c>
      <c r="P379" s="10">
        <v>0</v>
      </c>
      <c r="Q379" s="10"/>
    </row>
    <row r="380" spans="1:18" s="11" customFormat="1" x14ac:dyDescent="0.2">
      <c r="A380" s="10">
        <v>272107224</v>
      </c>
      <c r="B380" s="10">
        <v>2016</v>
      </c>
      <c r="C380" s="10">
        <v>154</v>
      </c>
      <c r="D380" s="10" t="s">
        <v>23</v>
      </c>
      <c r="E380" s="10"/>
      <c r="F380" s="17">
        <v>2</v>
      </c>
      <c r="G380" s="10" t="s">
        <v>104</v>
      </c>
      <c r="H380" s="10">
        <v>6</v>
      </c>
      <c r="I380" s="10" t="s">
        <v>85</v>
      </c>
      <c r="J380" s="10">
        <v>1</v>
      </c>
      <c r="K380" s="10">
        <v>0</v>
      </c>
      <c r="L380" s="10">
        <v>0</v>
      </c>
      <c r="M380" s="10">
        <v>0</v>
      </c>
      <c r="N380" s="10">
        <v>0</v>
      </c>
      <c r="O380" s="10">
        <v>1</v>
      </c>
      <c r="P380" s="10">
        <v>0</v>
      </c>
      <c r="Q380" s="10"/>
    </row>
    <row r="381" spans="1:18" s="11" customFormat="1" x14ac:dyDescent="0.2">
      <c r="A381" s="9">
        <v>263114002</v>
      </c>
      <c r="B381" s="10">
        <v>2016</v>
      </c>
      <c r="C381" s="10">
        <v>138</v>
      </c>
      <c r="D381" s="10" t="s">
        <v>23</v>
      </c>
      <c r="E381" s="10"/>
      <c r="F381" s="10" t="s">
        <v>553</v>
      </c>
      <c r="G381" s="10" t="s">
        <v>67</v>
      </c>
      <c r="H381" s="10">
        <v>6</v>
      </c>
      <c r="I381" s="10" t="s">
        <v>96</v>
      </c>
      <c r="J381" s="10">
        <v>1</v>
      </c>
      <c r="K381" s="10">
        <v>0</v>
      </c>
      <c r="L381" s="10">
        <v>0</v>
      </c>
      <c r="M381" s="10">
        <v>1</v>
      </c>
      <c r="N381" s="10">
        <v>1</v>
      </c>
      <c r="O381" s="10">
        <v>1</v>
      </c>
      <c r="P381" s="10">
        <v>0</v>
      </c>
      <c r="Q381" s="10"/>
      <c r="R381" s="11" t="s">
        <v>552</v>
      </c>
    </row>
    <row r="382" spans="1:18" s="11" customFormat="1" x14ac:dyDescent="0.2">
      <c r="A382" s="9">
        <v>262126127</v>
      </c>
      <c r="B382" s="10">
        <v>2016</v>
      </c>
      <c r="C382" s="10">
        <v>157</v>
      </c>
      <c r="D382" s="10" t="s">
        <v>23</v>
      </c>
      <c r="E382" s="10"/>
      <c r="F382" s="10" t="s">
        <v>553</v>
      </c>
      <c r="G382" s="10" t="s">
        <v>71</v>
      </c>
      <c r="H382" s="10">
        <v>6</v>
      </c>
      <c r="I382" s="10" t="s">
        <v>36</v>
      </c>
      <c r="J382" s="10">
        <v>3</v>
      </c>
      <c r="K382" s="10">
        <v>0</v>
      </c>
      <c r="L382" s="10">
        <v>0</v>
      </c>
      <c r="M382" s="10">
        <v>1</v>
      </c>
      <c r="N382" s="10">
        <v>1</v>
      </c>
      <c r="O382" s="10">
        <v>0</v>
      </c>
      <c r="P382" s="10">
        <v>0</v>
      </c>
      <c r="Q382" s="10"/>
      <c r="R382" s="11" t="s">
        <v>552</v>
      </c>
    </row>
    <row r="383" spans="1:18" s="11" customFormat="1" x14ac:dyDescent="0.2">
      <c r="A383" s="9">
        <v>240150278</v>
      </c>
      <c r="B383" s="10">
        <v>2016</v>
      </c>
      <c r="C383" s="10">
        <v>146</v>
      </c>
      <c r="D383" s="10" t="s">
        <v>23</v>
      </c>
      <c r="E383" s="10"/>
      <c r="F383" s="10" t="s">
        <v>553</v>
      </c>
      <c r="G383" s="10" t="s">
        <v>75</v>
      </c>
      <c r="H383" s="10">
        <v>6</v>
      </c>
      <c r="I383" s="10" t="s">
        <v>86</v>
      </c>
      <c r="J383" s="10">
        <v>3</v>
      </c>
      <c r="K383" s="10">
        <v>0</v>
      </c>
      <c r="L383" s="10">
        <v>0</v>
      </c>
      <c r="M383" s="10">
        <v>1</v>
      </c>
      <c r="N383" s="10">
        <v>1</v>
      </c>
      <c r="O383" s="10">
        <v>0</v>
      </c>
      <c r="P383" s="10">
        <v>0</v>
      </c>
      <c r="Q383" s="10"/>
      <c r="R383" s="11" t="s">
        <v>552</v>
      </c>
    </row>
    <row r="384" spans="1:18" s="11" customFormat="1" x14ac:dyDescent="0.2">
      <c r="A384" s="9">
        <v>240150273</v>
      </c>
      <c r="B384" s="10">
        <v>2016</v>
      </c>
      <c r="C384" s="10">
        <v>144</v>
      </c>
      <c r="D384" s="10" t="s">
        <v>23</v>
      </c>
      <c r="E384" s="10"/>
      <c r="F384" s="10" t="s">
        <v>553</v>
      </c>
      <c r="G384" s="10" t="s">
        <v>95</v>
      </c>
      <c r="H384" s="10">
        <v>6</v>
      </c>
      <c r="I384" s="10" t="s">
        <v>97</v>
      </c>
      <c r="J384" s="10">
        <v>1</v>
      </c>
      <c r="K384" s="10">
        <v>0</v>
      </c>
      <c r="L384" s="10">
        <v>0</v>
      </c>
      <c r="M384" s="10">
        <v>1</v>
      </c>
      <c r="N384" s="10">
        <v>1</v>
      </c>
      <c r="O384" s="10">
        <v>1</v>
      </c>
      <c r="P384" s="10">
        <v>0</v>
      </c>
      <c r="Q384" s="10"/>
      <c r="R384" s="11" t="s">
        <v>552</v>
      </c>
    </row>
    <row r="385" spans="1:18" s="11" customFormat="1" x14ac:dyDescent="0.2">
      <c r="A385" s="13">
        <v>240113705</v>
      </c>
      <c r="B385" s="12">
        <v>2016</v>
      </c>
      <c r="C385" s="12">
        <v>141</v>
      </c>
      <c r="D385" s="12" t="s">
        <v>23</v>
      </c>
      <c r="E385" s="12"/>
      <c r="F385" s="12" t="s">
        <v>553</v>
      </c>
      <c r="G385" s="12" t="s">
        <v>78</v>
      </c>
      <c r="H385" s="12"/>
      <c r="I385" s="12"/>
      <c r="J385" s="12">
        <v>3</v>
      </c>
      <c r="K385" s="12">
        <v>0</v>
      </c>
      <c r="L385" s="12">
        <v>0</v>
      </c>
      <c r="M385" s="12">
        <v>1</v>
      </c>
      <c r="N385" s="12">
        <v>1</v>
      </c>
      <c r="O385" s="12">
        <v>0</v>
      </c>
      <c r="P385" s="12">
        <v>0</v>
      </c>
      <c r="Q385" s="12" t="s">
        <v>567</v>
      </c>
      <c r="R385" s="14" t="s">
        <v>552</v>
      </c>
    </row>
    <row r="386" spans="1:18" s="11" customFormat="1" x14ac:dyDescent="0.2">
      <c r="A386" s="9">
        <v>263113718</v>
      </c>
      <c r="B386" s="10">
        <v>2016</v>
      </c>
      <c r="C386" s="10">
        <v>142</v>
      </c>
      <c r="D386" s="10" t="s">
        <v>23</v>
      </c>
      <c r="E386" s="10"/>
      <c r="F386" s="10" t="s">
        <v>553</v>
      </c>
      <c r="G386" s="10" t="s">
        <v>80</v>
      </c>
      <c r="H386" s="10">
        <v>6</v>
      </c>
      <c r="I386" s="10" t="s">
        <v>37</v>
      </c>
      <c r="J386" s="10">
        <v>3</v>
      </c>
      <c r="K386" s="10">
        <v>0</v>
      </c>
      <c r="L386" s="10">
        <v>0</v>
      </c>
      <c r="M386" s="10">
        <v>1</v>
      </c>
      <c r="N386" s="10">
        <v>1</v>
      </c>
      <c r="O386" s="10">
        <v>0</v>
      </c>
      <c r="P386" s="10">
        <v>0</v>
      </c>
      <c r="Q386" s="10"/>
      <c r="R386" s="11" t="s">
        <v>552</v>
      </c>
    </row>
    <row r="387" spans="1:18" s="11" customFormat="1" x14ac:dyDescent="0.2">
      <c r="A387" s="9">
        <v>263113734</v>
      </c>
      <c r="B387" s="10">
        <v>2016</v>
      </c>
      <c r="C387" s="10">
        <v>141</v>
      </c>
      <c r="D387" s="10" t="s">
        <v>23</v>
      </c>
      <c r="E387" s="10"/>
      <c r="F387" s="10" t="s">
        <v>553</v>
      </c>
      <c r="G387" s="10" t="s">
        <v>82</v>
      </c>
      <c r="H387" s="10">
        <v>6</v>
      </c>
      <c r="I387" s="10" t="s">
        <v>90</v>
      </c>
      <c r="J387" s="10">
        <v>3</v>
      </c>
      <c r="K387" s="10">
        <v>0</v>
      </c>
      <c r="L387" s="10">
        <v>0</v>
      </c>
      <c r="M387" s="10">
        <v>1</v>
      </c>
      <c r="N387" s="10">
        <v>1</v>
      </c>
      <c r="O387" s="10">
        <v>0</v>
      </c>
      <c r="P387" s="10">
        <v>0</v>
      </c>
      <c r="Q387" s="10"/>
      <c r="R387" s="11" t="s">
        <v>552</v>
      </c>
    </row>
    <row r="388" spans="1:18" s="11" customFormat="1" x14ac:dyDescent="0.2">
      <c r="A388" s="9">
        <v>263113706</v>
      </c>
      <c r="B388" s="10">
        <v>2016</v>
      </c>
      <c r="C388" s="10">
        <v>141</v>
      </c>
      <c r="D388" s="10" t="s">
        <v>23</v>
      </c>
      <c r="E388" s="10"/>
      <c r="F388" s="10" t="s">
        <v>553</v>
      </c>
      <c r="G388" s="10" t="s">
        <v>84</v>
      </c>
      <c r="H388" s="10">
        <v>6</v>
      </c>
      <c r="I388" s="10" t="s">
        <v>101</v>
      </c>
      <c r="J388" s="10">
        <v>3</v>
      </c>
      <c r="K388" s="10">
        <v>0</v>
      </c>
      <c r="L388" s="10">
        <v>0</v>
      </c>
      <c r="M388" s="10">
        <v>1</v>
      </c>
      <c r="N388" s="10">
        <v>1</v>
      </c>
      <c r="O388" s="10">
        <v>0</v>
      </c>
      <c r="P388" s="10">
        <v>0</v>
      </c>
      <c r="Q388" s="10"/>
      <c r="R388" s="11" t="s">
        <v>552</v>
      </c>
    </row>
    <row r="389" spans="1:18" s="11" customFormat="1" x14ac:dyDescent="0.2">
      <c r="A389" s="9">
        <v>263113716</v>
      </c>
      <c r="B389" s="10">
        <v>2016</v>
      </c>
      <c r="C389" s="10">
        <v>143</v>
      </c>
      <c r="D389" s="10" t="s">
        <v>23</v>
      </c>
      <c r="E389" s="10"/>
      <c r="F389" s="10" t="s">
        <v>553</v>
      </c>
      <c r="G389" s="10" t="s">
        <v>97</v>
      </c>
      <c r="H389" s="10">
        <v>6</v>
      </c>
      <c r="I389" s="10" t="s">
        <v>41</v>
      </c>
      <c r="J389" s="10">
        <v>1</v>
      </c>
      <c r="K389" s="10">
        <v>0</v>
      </c>
      <c r="L389" s="10">
        <v>0</v>
      </c>
      <c r="M389" s="10">
        <v>1</v>
      </c>
      <c r="N389" s="10">
        <v>1</v>
      </c>
      <c r="O389" s="10">
        <v>1</v>
      </c>
      <c r="P389" s="10">
        <v>0</v>
      </c>
      <c r="Q389" s="10"/>
      <c r="R389" s="11" t="s">
        <v>552</v>
      </c>
    </row>
    <row r="390" spans="1:18" s="11" customFormat="1" x14ac:dyDescent="0.2">
      <c r="A390" s="9">
        <v>240151526</v>
      </c>
      <c r="B390" s="10">
        <v>2016</v>
      </c>
      <c r="C390" s="10">
        <v>142</v>
      </c>
      <c r="D390" s="10" t="s">
        <v>23</v>
      </c>
      <c r="E390" s="10"/>
      <c r="F390" s="10" t="s">
        <v>553</v>
      </c>
      <c r="G390" s="10" t="s">
        <v>99</v>
      </c>
      <c r="H390" s="10">
        <v>6</v>
      </c>
      <c r="I390" s="10" t="s">
        <v>91</v>
      </c>
      <c r="J390" s="10">
        <v>3</v>
      </c>
      <c r="K390" s="10">
        <v>0</v>
      </c>
      <c r="L390" s="10">
        <v>0</v>
      </c>
      <c r="M390" s="10">
        <v>1</v>
      </c>
      <c r="N390" s="10">
        <v>1</v>
      </c>
      <c r="O390" s="10">
        <v>0</v>
      </c>
      <c r="P390" s="10">
        <v>0</v>
      </c>
      <c r="Q390" s="10"/>
      <c r="R390" s="11" t="s">
        <v>552</v>
      </c>
    </row>
    <row r="391" spans="1:18" s="11" customFormat="1" x14ac:dyDescent="0.2">
      <c r="A391" s="13">
        <v>263113720</v>
      </c>
      <c r="B391" s="12">
        <v>2016</v>
      </c>
      <c r="C391" s="12">
        <v>141</v>
      </c>
      <c r="D391" s="12" t="s">
        <v>23</v>
      </c>
      <c r="E391" s="12"/>
      <c r="F391" s="12" t="s">
        <v>553</v>
      </c>
      <c r="G391" s="12" t="s">
        <v>100</v>
      </c>
      <c r="H391" s="12"/>
      <c r="I391" s="12"/>
      <c r="J391" s="12">
        <v>3</v>
      </c>
      <c r="K391" s="12">
        <v>0</v>
      </c>
      <c r="L391" s="12">
        <v>0</v>
      </c>
      <c r="M391" s="12">
        <v>1</v>
      </c>
      <c r="N391" s="12">
        <v>1</v>
      </c>
      <c r="O391" s="12">
        <v>0</v>
      </c>
      <c r="P391" s="12">
        <v>0</v>
      </c>
      <c r="Q391" s="12" t="s">
        <v>567</v>
      </c>
      <c r="R391" s="14" t="s">
        <v>552</v>
      </c>
    </row>
    <row r="392" spans="1:18" s="11" customFormat="1" x14ac:dyDescent="0.2">
      <c r="A392" s="9">
        <v>263113709</v>
      </c>
      <c r="B392" s="10">
        <v>2016</v>
      </c>
      <c r="C392" s="10">
        <v>139</v>
      </c>
      <c r="D392" s="10" t="s">
        <v>23</v>
      </c>
      <c r="E392" s="10"/>
      <c r="F392" s="10" t="s">
        <v>553</v>
      </c>
      <c r="G392" s="10" t="s">
        <v>101</v>
      </c>
      <c r="H392" s="10">
        <v>6</v>
      </c>
      <c r="I392" s="10" t="s">
        <v>42</v>
      </c>
      <c r="J392" s="10">
        <v>3</v>
      </c>
      <c r="K392" s="10">
        <v>0</v>
      </c>
      <c r="L392" s="10">
        <v>0</v>
      </c>
      <c r="M392" s="10">
        <v>1</v>
      </c>
      <c r="N392" s="10">
        <v>1</v>
      </c>
      <c r="O392" s="10">
        <v>0</v>
      </c>
      <c r="P392" s="10">
        <v>0</v>
      </c>
      <c r="Q392" s="10"/>
      <c r="R392" s="11" t="s">
        <v>552</v>
      </c>
    </row>
    <row r="393" spans="1:18" s="11" customFormat="1" x14ac:dyDescent="0.2">
      <c r="A393" s="9">
        <v>263113903</v>
      </c>
      <c r="B393" s="10">
        <v>2016</v>
      </c>
      <c r="C393" s="10">
        <v>144</v>
      </c>
      <c r="D393" s="10" t="s">
        <v>23</v>
      </c>
      <c r="E393" s="10"/>
      <c r="F393" s="10" t="s">
        <v>553</v>
      </c>
      <c r="G393" s="10" t="s">
        <v>102</v>
      </c>
      <c r="H393" s="10">
        <v>6</v>
      </c>
      <c r="I393" s="10" t="s">
        <v>92</v>
      </c>
      <c r="J393" s="10">
        <v>3</v>
      </c>
      <c r="K393" s="10">
        <v>0</v>
      </c>
      <c r="L393" s="10">
        <v>0</v>
      </c>
      <c r="M393" s="10">
        <v>1</v>
      </c>
      <c r="N393" s="10">
        <v>1</v>
      </c>
      <c r="O393" s="10">
        <v>0</v>
      </c>
      <c r="P393" s="10">
        <v>0</v>
      </c>
      <c r="Q393" s="10"/>
      <c r="R393" s="11" t="s">
        <v>552</v>
      </c>
    </row>
    <row r="394" spans="1:18" s="11" customFormat="1" x14ac:dyDescent="0.2">
      <c r="A394" s="9">
        <v>222154848</v>
      </c>
      <c r="B394" s="10">
        <v>2016</v>
      </c>
      <c r="C394" s="10">
        <v>144</v>
      </c>
      <c r="D394" s="10" t="s">
        <v>23</v>
      </c>
      <c r="E394" s="10"/>
      <c r="F394" s="10" t="s">
        <v>553</v>
      </c>
      <c r="G394" s="10" t="s">
        <v>104</v>
      </c>
      <c r="H394" s="10">
        <v>6</v>
      </c>
      <c r="I394" s="10" t="s">
        <v>103</v>
      </c>
      <c r="J394" s="10">
        <v>3</v>
      </c>
      <c r="K394" s="10">
        <v>0</v>
      </c>
      <c r="L394" s="10">
        <v>0</v>
      </c>
      <c r="M394" s="10">
        <v>1</v>
      </c>
      <c r="N394" s="10">
        <v>1</v>
      </c>
      <c r="O394" s="10">
        <v>0</v>
      </c>
      <c r="P394" s="10">
        <v>0</v>
      </c>
      <c r="Q394" s="10"/>
      <c r="R394" s="11" t="s">
        <v>552</v>
      </c>
    </row>
    <row r="395" spans="1:18" s="11" customFormat="1" x14ac:dyDescent="0.2">
      <c r="A395" s="9">
        <v>263113714</v>
      </c>
      <c r="B395" s="10">
        <v>2016</v>
      </c>
      <c r="C395" s="10">
        <v>141</v>
      </c>
      <c r="D395" s="10" t="s">
        <v>23</v>
      </c>
      <c r="E395" s="10"/>
      <c r="F395" s="10" t="s">
        <v>553</v>
      </c>
      <c r="G395" s="10" t="s">
        <v>105</v>
      </c>
      <c r="H395" s="10">
        <v>6</v>
      </c>
      <c r="I395" s="10" t="s">
        <v>43</v>
      </c>
      <c r="J395" s="10">
        <v>3</v>
      </c>
      <c r="K395" s="10">
        <v>0</v>
      </c>
      <c r="L395" s="10">
        <v>0</v>
      </c>
      <c r="M395" s="10">
        <v>1</v>
      </c>
      <c r="N395" s="10">
        <v>1</v>
      </c>
      <c r="O395" s="10">
        <v>0</v>
      </c>
      <c r="P395" s="10">
        <v>0</v>
      </c>
      <c r="Q395" s="10"/>
      <c r="R395" s="11" t="s">
        <v>552</v>
      </c>
    </row>
    <row r="396" spans="1:18" s="11" customFormat="1" x14ac:dyDescent="0.2">
      <c r="A396" s="9">
        <v>263113722</v>
      </c>
      <c r="B396" s="10">
        <v>2016</v>
      </c>
      <c r="C396" s="10">
        <v>143</v>
      </c>
      <c r="D396" s="10" t="s">
        <v>23</v>
      </c>
      <c r="E396" s="10"/>
      <c r="F396" s="10" t="s">
        <v>553</v>
      </c>
      <c r="G396" s="10" t="s">
        <v>106</v>
      </c>
      <c r="H396" s="10">
        <v>6</v>
      </c>
      <c r="I396" s="10" t="s">
        <v>104</v>
      </c>
      <c r="J396" s="10">
        <v>3</v>
      </c>
      <c r="K396" s="10">
        <v>0</v>
      </c>
      <c r="L396" s="10">
        <v>0</v>
      </c>
      <c r="M396" s="10">
        <v>1</v>
      </c>
      <c r="N396" s="10">
        <v>1</v>
      </c>
      <c r="O396" s="10">
        <v>0</v>
      </c>
      <c r="P396" s="10">
        <v>0</v>
      </c>
      <c r="Q396" s="10"/>
      <c r="R396" s="11" t="s">
        <v>552</v>
      </c>
    </row>
    <row r="397" spans="1:18" s="11" customFormat="1" x14ac:dyDescent="0.2">
      <c r="A397" s="9">
        <v>262125559</v>
      </c>
      <c r="B397" s="10">
        <v>2016</v>
      </c>
      <c r="C397" s="10">
        <v>153</v>
      </c>
      <c r="D397" s="10" t="s">
        <v>23</v>
      </c>
      <c r="E397" s="10"/>
      <c r="F397" s="10" t="s">
        <v>554</v>
      </c>
      <c r="G397" s="10" t="s">
        <v>31</v>
      </c>
      <c r="H397" s="10">
        <v>6</v>
      </c>
      <c r="I397" s="10" t="s">
        <v>44</v>
      </c>
      <c r="J397" s="10">
        <v>3</v>
      </c>
      <c r="K397" s="10">
        <v>0</v>
      </c>
      <c r="L397" s="10">
        <v>0</v>
      </c>
      <c r="M397" s="10">
        <v>1</v>
      </c>
      <c r="N397" s="10">
        <v>1</v>
      </c>
      <c r="O397" s="10">
        <v>0</v>
      </c>
      <c r="P397" s="10">
        <v>0</v>
      </c>
      <c r="Q397" s="10"/>
      <c r="R397" s="11" t="s">
        <v>552</v>
      </c>
    </row>
    <row r="398" spans="1:18" s="11" customFormat="1" x14ac:dyDescent="0.2">
      <c r="A398" s="9">
        <v>263114336</v>
      </c>
      <c r="B398" s="10">
        <v>2016</v>
      </c>
      <c r="C398" s="10">
        <v>162</v>
      </c>
      <c r="D398" s="10" t="s">
        <v>23</v>
      </c>
      <c r="E398" s="10"/>
      <c r="F398" s="10" t="s">
        <v>554</v>
      </c>
      <c r="G398" s="10" t="s">
        <v>95</v>
      </c>
      <c r="H398" s="10">
        <v>6</v>
      </c>
      <c r="I398" s="10" t="s">
        <v>93</v>
      </c>
      <c r="J398" s="10">
        <v>3</v>
      </c>
      <c r="K398" s="10">
        <v>0</v>
      </c>
      <c r="L398" s="10">
        <v>0</v>
      </c>
      <c r="M398" s="10">
        <v>1</v>
      </c>
      <c r="N398" s="10">
        <v>1</v>
      </c>
      <c r="O398" s="10">
        <v>0</v>
      </c>
      <c r="P398" s="10">
        <v>0</v>
      </c>
      <c r="Q398" s="10"/>
      <c r="R398" s="11" t="s">
        <v>552</v>
      </c>
    </row>
    <row r="399" spans="1:18" x14ac:dyDescent="0.2">
      <c r="A399" s="5">
        <v>272107016</v>
      </c>
      <c r="B399" s="5">
        <v>2017</v>
      </c>
      <c r="C399" s="5">
        <v>139</v>
      </c>
      <c r="D399" s="5" t="s">
        <v>23</v>
      </c>
      <c r="E399" s="5" t="s">
        <v>132</v>
      </c>
      <c r="F399" s="7">
        <v>1</v>
      </c>
      <c r="G399" s="5" t="s">
        <v>68</v>
      </c>
      <c r="H399" s="5">
        <v>6</v>
      </c>
      <c r="I399" s="5" t="s">
        <v>105</v>
      </c>
      <c r="J399" s="5">
        <v>3</v>
      </c>
      <c r="K399" s="5">
        <v>0</v>
      </c>
      <c r="L399" s="5">
        <v>0</v>
      </c>
      <c r="M399" s="5">
        <v>0</v>
      </c>
      <c r="N399" s="5">
        <v>1</v>
      </c>
      <c r="O399" s="5">
        <v>0</v>
      </c>
      <c r="P399" s="5">
        <v>0</v>
      </c>
      <c r="Q399" s="5"/>
    </row>
    <row r="400" spans="1:18" x14ac:dyDescent="0.2">
      <c r="A400" s="5">
        <v>263113706</v>
      </c>
      <c r="B400" s="5">
        <v>2017</v>
      </c>
      <c r="C400" s="5">
        <v>140</v>
      </c>
      <c r="D400" s="5" t="s">
        <v>23</v>
      </c>
      <c r="E400" s="5" t="s">
        <v>132</v>
      </c>
      <c r="F400" s="7">
        <v>1</v>
      </c>
      <c r="G400" s="5" t="s">
        <v>69</v>
      </c>
      <c r="H400" s="5">
        <v>6</v>
      </c>
      <c r="I400" s="5" t="s">
        <v>45</v>
      </c>
      <c r="J400" s="5">
        <v>3</v>
      </c>
      <c r="K400" s="5">
        <v>0</v>
      </c>
      <c r="L400" s="5">
        <v>0</v>
      </c>
      <c r="M400" s="5">
        <v>0</v>
      </c>
      <c r="N400" s="5">
        <v>1</v>
      </c>
      <c r="O400" s="5">
        <v>0</v>
      </c>
      <c r="P400" s="5">
        <v>0</v>
      </c>
      <c r="Q400" s="5"/>
    </row>
    <row r="401" spans="1:17" s="14" customFormat="1" x14ac:dyDescent="0.2">
      <c r="A401" s="12">
        <v>262125983</v>
      </c>
      <c r="B401" s="12">
        <v>2017</v>
      </c>
      <c r="C401" s="12">
        <v>141</v>
      </c>
      <c r="D401" s="12" t="s">
        <v>23</v>
      </c>
      <c r="E401" s="12" t="s">
        <v>132</v>
      </c>
      <c r="F401" s="16">
        <v>1</v>
      </c>
      <c r="G401" s="12" t="s">
        <v>70</v>
      </c>
      <c r="H401" s="12"/>
      <c r="I401" s="12"/>
      <c r="J401" s="12">
        <v>3</v>
      </c>
      <c r="K401" s="12">
        <v>0</v>
      </c>
      <c r="L401" s="12">
        <v>0</v>
      </c>
      <c r="M401" s="12">
        <v>0</v>
      </c>
      <c r="N401" s="12">
        <v>1</v>
      </c>
      <c r="O401" s="12">
        <v>0</v>
      </c>
      <c r="P401" s="12">
        <v>0</v>
      </c>
      <c r="Q401" s="12" t="s">
        <v>567</v>
      </c>
    </row>
    <row r="402" spans="1:17" x14ac:dyDescent="0.2">
      <c r="A402" s="5">
        <v>263113714</v>
      </c>
      <c r="B402" s="5">
        <v>2017</v>
      </c>
      <c r="C402" s="5">
        <v>142</v>
      </c>
      <c r="D402" s="5" t="s">
        <v>23</v>
      </c>
      <c r="E402" s="5" t="s">
        <v>132</v>
      </c>
      <c r="F402" s="7">
        <v>1</v>
      </c>
      <c r="G402" s="5" t="s">
        <v>72</v>
      </c>
      <c r="H402" s="5">
        <v>6</v>
      </c>
      <c r="I402" s="15" t="s">
        <v>94</v>
      </c>
      <c r="J402" s="5">
        <v>3</v>
      </c>
      <c r="K402" s="5">
        <v>0</v>
      </c>
      <c r="L402" s="5">
        <v>0</v>
      </c>
      <c r="M402" s="5">
        <v>0</v>
      </c>
      <c r="N402" s="5">
        <v>1</v>
      </c>
      <c r="O402" s="5">
        <v>0</v>
      </c>
      <c r="P402" s="5">
        <v>0</v>
      </c>
      <c r="Q402" s="5"/>
    </row>
    <row r="403" spans="1:17" x14ac:dyDescent="0.2">
      <c r="A403" s="5">
        <v>263114002</v>
      </c>
      <c r="B403" s="5">
        <v>2017</v>
      </c>
      <c r="C403" s="5">
        <v>142</v>
      </c>
      <c r="D403" s="5" t="s">
        <v>23</v>
      </c>
      <c r="E403" s="5" t="s">
        <v>132</v>
      </c>
      <c r="F403" s="7">
        <v>1</v>
      </c>
      <c r="G403" s="5" t="s">
        <v>73</v>
      </c>
      <c r="H403" s="5">
        <v>6</v>
      </c>
      <c r="I403" s="5" t="s">
        <v>106</v>
      </c>
      <c r="J403" s="5">
        <v>3</v>
      </c>
      <c r="K403" s="5">
        <v>0</v>
      </c>
      <c r="L403" s="5">
        <v>0</v>
      </c>
      <c r="M403" s="5">
        <v>0</v>
      </c>
      <c r="N403" s="5">
        <v>1</v>
      </c>
      <c r="O403" s="5">
        <v>0</v>
      </c>
      <c r="P403" s="5">
        <v>0</v>
      </c>
      <c r="Q403" s="5"/>
    </row>
    <row r="404" spans="1:17" x14ac:dyDescent="0.2">
      <c r="A404" s="5">
        <v>240150270</v>
      </c>
      <c r="B404" s="5">
        <v>2017</v>
      </c>
      <c r="C404" s="5">
        <v>143</v>
      </c>
      <c r="D404" s="5" t="s">
        <v>23</v>
      </c>
      <c r="E404" s="5" t="s">
        <v>132</v>
      </c>
      <c r="F404" s="7">
        <v>1</v>
      </c>
      <c r="G404" s="5" t="s">
        <v>75</v>
      </c>
      <c r="H404" s="5">
        <v>6</v>
      </c>
      <c r="I404" s="5" t="s">
        <v>46</v>
      </c>
      <c r="J404" s="5">
        <v>3</v>
      </c>
      <c r="K404" s="5">
        <v>0</v>
      </c>
      <c r="L404" s="5">
        <v>0</v>
      </c>
      <c r="M404" s="5">
        <v>0</v>
      </c>
      <c r="N404" s="5">
        <v>1</v>
      </c>
      <c r="O404" s="5">
        <v>0</v>
      </c>
      <c r="P404" s="5">
        <v>0</v>
      </c>
      <c r="Q404" s="5"/>
    </row>
    <row r="405" spans="1:17" x14ac:dyDescent="0.2">
      <c r="A405" s="5">
        <v>259122567</v>
      </c>
      <c r="B405" s="5">
        <v>2017</v>
      </c>
      <c r="C405" s="5">
        <v>144</v>
      </c>
      <c r="D405" s="5" t="s">
        <v>23</v>
      </c>
      <c r="E405" s="5" t="s">
        <v>132</v>
      </c>
      <c r="F405" s="7">
        <v>1</v>
      </c>
      <c r="G405" s="5" t="s">
        <v>95</v>
      </c>
      <c r="H405" s="5">
        <v>6</v>
      </c>
      <c r="I405" s="5" t="s">
        <v>47</v>
      </c>
      <c r="J405" s="5">
        <v>3</v>
      </c>
      <c r="K405" s="5">
        <v>0</v>
      </c>
      <c r="L405" s="5">
        <v>0</v>
      </c>
      <c r="M405" s="5">
        <v>0</v>
      </c>
      <c r="N405" s="5">
        <v>1</v>
      </c>
      <c r="O405" s="5">
        <v>0</v>
      </c>
      <c r="P405" s="5">
        <v>0</v>
      </c>
      <c r="Q405" s="5"/>
    </row>
    <row r="406" spans="1:17" x14ac:dyDescent="0.2">
      <c r="A406" s="5">
        <v>239159871</v>
      </c>
      <c r="B406" s="5">
        <v>2017</v>
      </c>
      <c r="C406" s="5">
        <v>145</v>
      </c>
      <c r="D406" s="5" t="s">
        <v>23</v>
      </c>
      <c r="E406" s="5" t="s">
        <v>132</v>
      </c>
      <c r="F406" s="7">
        <v>1</v>
      </c>
      <c r="G406" s="5" t="s">
        <v>33</v>
      </c>
      <c r="H406" s="5">
        <v>6</v>
      </c>
      <c r="I406" s="5" t="s">
        <v>48</v>
      </c>
      <c r="J406" s="5">
        <v>3</v>
      </c>
      <c r="K406" s="5">
        <v>0</v>
      </c>
      <c r="L406" s="5">
        <v>0</v>
      </c>
      <c r="M406" s="5">
        <v>0</v>
      </c>
      <c r="N406" s="5">
        <v>1</v>
      </c>
      <c r="O406" s="5">
        <v>0</v>
      </c>
      <c r="P406" s="5">
        <v>0</v>
      </c>
      <c r="Q406" s="5"/>
    </row>
    <row r="407" spans="1:17" x14ac:dyDescent="0.2">
      <c r="A407" s="5">
        <v>185146896</v>
      </c>
      <c r="B407" s="5">
        <v>2017</v>
      </c>
      <c r="C407" s="5">
        <v>145</v>
      </c>
      <c r="D407" s="5" t="s">
        <v>23</v>
      </c>
      <c r="E407" s="5" t="s">
        <v>132</v>
      </c>
      <c r="F407" s="7">
        <v>1</v>
      </c>
      <c r="G407" s="5" t="s">
        <v>82</v>
      </c>
      <c r="H407" s="5">
        <v>6</v>
      </c>
      <c r="I407" s="5" t="s">
        <v>49</v>
      </c>
      <c r="J407" s="5">
        <v>3</v>
      </c>
      <c r="K407" s="5">
        <v>0</v>
      </c>
      <c r="L407" s="5">
        <v>0</v>
      </c>
      <c r="M407" s="5">
        <v>0</v>
      </c>
      <c r="N407" s="5">
        <v>1</v>
      </c>
      <c r="O407" s="5">
        <v>0</v>
      </c>
      <c r="P407" s="5">
        <v>0</v>
      </c>
      <c r="Q407" s="5"/>
    </row>
    <row r="408" spans="1:17" x14ac:dyDescent="0.2">
      <c r="A408" s="5">
        <v>263113715</v>
      </c>
      <c r="B408" s="5">
        <v>2017</v>
      </c>
      <c r="C408" s="5">
        <v>145</v>
      </c>
      <c r="D408" s="5" t="s">
        <v>23</v>
      </c>
      <c r="E408" s="5" t="s">
        <v>132</v>
      </c>
      <c r="F408" s="7">
        <v>1</v>
      </c>
      <c r="G408" s="5" t="s">
        <v>84</v>
      </c>
      <c r="H408" s="5">
        <v>6</v>
      </c>
      <c r="I408" s="5" t="s">
        <v>50</v>
      </c>
      <c r="J408" s="5">
        <v>3</v>
      </c>
      <c r="K408" s="5">
        <v>0</v>
      </c>
      <c r="L408" s="5">
        <v>0</v>
      </c>
      <c r="M408" s="5">
        <v>0</v>
      </c>
      <c r="N408" s="5">
        <v>1</v>
      </c>
      <c r="O408" s="5">
        <v>0</v>
      </c>
      <c r="P408" s="5">
        <v>0</v>
      </c>
      <c r="Q408" s="5"/>
    </row>
    <row r="409" spans="1:17" x14ac:dyDescent="0.2">
      <c r="A409" s="5">
        <v>262125490</v>
      </c>
      <c r="B409" s="5">
        <v>2017</v>
      </c>
      <c r="C409" s="5">
        <v>146</v>
      </c>
      <c r="D409" s="5" t="s">
        <v>23</v>
      </c>
      <c r="E409" s="5" t="s">
        <v>132</v>
      </c>
      <c r="F409" s="7">
        <v>1</v>
      </c>
      <c r="G409" s="5" t="s">
        <v>96</v>
      </c>
      <c r="H409" s="5">
        <v>6</v>
      </c>
      <c r="I409" s="5" t="s">
        <v>51</v>
      </c>
      <c r="J409" s="5">
        <v>3</v>
      </c>
      <c r="K409" s="5">
        <v>0</v>
      </c>
      <c r="L409" s="5">
        <v>0</v>
      </c>
      <c r="M409" s="5">
        <v>0</v>
      </c>
      <c r="N409" s="5">
        <v>1</v>
      </c>
      <c r="O409" s="5">
        <v>0</v>
      </c>
      <c r="P409" s="5">
        <v>0</v>
      </c>
      <c r="Q409" s="5"/>
    </row>
    <row r="410" spans="1:17" x14ac:dyDescent="0.2">
      <c r="A410" s="5">
        <v>88004754</v>
      </c>
      <c r="B410" s="5">
        <v>2017</v>
      </c>
      <c r="C410" s="5">
        <v>146</v>
      </c>
      <c r="D410" s="5" t="s">
        <v>23</v>
      </c>
      <c r="E410" s="5" t="s">
        <v>132</v>
      </c>
      <c r="F410" s="7">
        <v>1</v>
      </c>
      <c r="G410" s="5" t="s">
        <v>86</v>
      </c>
      <c r="H410" s="5">
        <v>6</v>
      </c>
      <c r="I410" s="5" t="s">
        <v>52</v>
      </c>
      <c r="J410" s="5">
        <v>3</v>
      </c>
      <c r="K410" s="5">
        <v>0</v>
      </c>
      <c r="L410" s="5">
        <v>0</v>
      </c>
      <c r="M410" s="5">
        <v>0</v>
      </c>
      <c r="N410" s="5">
        <v>1</v>
      </c>
      <c r="O410" s="5">
        <v>0</v>
      </c>
      <c r="P410" s="5">
        <v>0</v>
      </c>
      <c r="Q410" s="5"/>
    </row>
    <row r="411" spans="1:17" x14ac:dyDescent="0.2">
      <c r="A411" s="5">
        <v>272107217</v>
      </c>
      <c r="B411" s="5">
        <v>2017</v>
      </c>
      <c r="C411" s="5">
        <v>146</v>
      </c>
      <c r="D411" s="5" t="s">
        <v>23</v>
      </c>
      <c r="E411" s="5" t="s">
        <v>132</v>
      </c>
      <c r="F411" s="7">
        <v>1</v>
      </c>
      <c r="G411" s="5" t="s">
        <v>98</v>
      </c>
      <c r="H411" s="5">
        <v>6</v>
      </c>
      <c r="I411" s="5" t="s">
        <v>53</v>
      </c>
      <c r="J411" s="5">
        <v>3</v>
      </c>
      <c r="K411" s="5">
        <v>0</v>
      </c>
      <c r="L411" s="5">
        <v>0</v>
      </c>
      <c r="M411" s="5">
        <v>0</v>
      </c>
      <c r="N411" s="5">
        <v>1</v>
      </c>
      <c r="O411" s="5">
        <v>0</v>
      </c>
      <c r="P411" s="5">
        <v>0</v>
      </c>
      <c r="Q411" s="5"/>
    </row>
    <row r="412" spans="1:17" x14ac:dyDescent="0.2">
      <c r="A412" s="5">
        <v>272107739</v>
      </c>
      <c r="B412" s="5">
        <v>2017</v>
      </c>
      <c r="C412" s="5">
        <v>146</v>
      </c>
      <c r="D412" s="5" t="s">
        <v>23</v>
      </c>
      <c r="E412" s="5" t="s">
        <v>132</v>
      </c>
      <c r="F412" s="7">
        <v>1</v>
      </c>
      <c r="G412" s="5" t="s">
        <v>38</v>
      </c>
      <c r="H412" s="5">
        <v>6</v>
      </c>
      <c r="I412" s="5" t="s">
        <v>54</v>
      </c>
      <c r="J412" s="5">
        <v>3</v>
      </c>
      <c r="K412" s="5">
        <v>0</v>
      </c>
      <c r="L412" s="5">
        <v>0</v>
      </c>
      <c r="M412" s="5">
        <v>0</v>
      </c>
      <c r="N412" s="5">
        <v>1</v>
      </c>
      <c r="O412" s="5">
        <v>0</v>
      </c>
      <c r="P412" s="5">
        <v>0</v>
      </c>
      <c r="Q412" s="5"/>
    </row>
    <row r="413" spans="1:17" s="14" customFormat="1" x14ac:dyDescent="0.2">
      <c r="A413" s="12">
        <v>272107764</v>
      </c>
      <c r="B413" s="12">
        <v>2017</v>
      </c>
      <c r="C413" s="12">
        <v>147</v>
      </c>
      <c r="D413" s="12" t="s">
        <v>23</v>
      </c>
      <c r="E413" s="12" t="s">
        <v>132</v>
      </c>
      <c r="F413" s="16">
        <v>1</v>
      </c>
      <c r="G413" s="12" t="s">
        <v>88</v>
      </c>
      <c r="H413" s="12"/>
      <c r="I413" s="12"/>
      <c r="J413" s="12">
        <v>3</v>
      </c>
      <c r="K413" s="12">
        <v>0</v>
      </c>
      <c r="L413" s="12">
        <v>0</v>
      </c>
      <c r="M413" s="12">
        <v>0</v>
      </c>
      <c r="N413" s="12">
        <v>1</v>
      </c>
      <c r="O413" s="12">
        <v>0</v>
      </c>
      <c r="P413" s="12">
        <v>0</v>
      </c>
      <c r="Q413" s="18" t="s">
        <v>567</v>
      </c>
    </row>
    <row r="414" spans="1:17" x14ac:dyDescent="0.2">
      <c r="A414" s="5">
        <v>272107403</v>
      </c>
      <c r="B414" s="5">
        <v>2017</v>
      </c>
      <c r="C414" s="5">
        <v>147</v>
      </c>
      <c r="D414" s="5" t="s">
        <v>23</v>
      </c>
      <c r="E414" s="5" t="s">
        <v>132</v>
      </c>
      <c r="F414" s="7">
        <v>1</v>
      </c>
      <c r="G414" s="5" t="s">
        <v>90</v>
      </c>
      <c r="H414" s="5">
        <v>6</v>
      </c>
      <c r="I414" s="5" t="s">
        <v>55</v>
      </c>
      <c r="J414" s="5">
        <v>3</v>
      </c>
      <c r="K414" s="5">
        <v>0</v>
      </c>
      <c r="L414" s="5">
        <v>0</v>
      </c>
      <c r="M414" s="5">
        <v>0</v>
      </c>
      <c r="N414" s="5">
        <v>1</v>
      </c>
      <c r="O414" s="5">
        <v>0</v>
      </c>
      <c r="P414" s="5">
        <v>0</v>
      </c>
      <c r="Q414" s="5"/>
    </row>
    <row r="415" spans="1:17" x14ac:dyDescent="0.2">
      <c r="A415" s="5">
        <v>232146953</v>
      </c>
      <c r="B415" s="5">
        <v>2017</v>
      </c>
      <c r="C415" s="5">
        <v>148</v>
      </c>
      <c r="D415" s="5" t="s">
        <v>23</v>
      </c>
      <c r="E415" s="5" t="s">
        <v>132</v>
      </c>
      <c r="F415" s="7">
        <v>1</v>
      </c>
      <c r="G415" s="5" t="s">
        <v>42</v>
      </c>
      <c r="H415" s="5">
        <v>6</v>
      </c>
      <c r="I415" s="5" t="s">
        <v>56</v>
      </c>
      <c r="J415" s="5">
        <v>3</v>
      </c>
      <c r="K415" s="5">
        <v>0</v>
      </c>
      <c r="L415" s="5">
        <v>0</v>
      </c>
      <c r="M415" s="5">
        <v>0</v>
      </c>
      <c r="N415" s="5">
        <v>1</v>
      </c>
      <c r="O415" s="5">
        <v>0</v>
      </c>
      <c r="P415" s="5">
        <v>0</v>
      </c>
      <c r="Q415" s="5"/>
    </row>
    <row r="416" spans="1:17" x14ac:dyDescent="0.2">
      <c r="A416" s="5">
        <v>272107748</v>
      </c>
      <c r="B416" s="5">
        <v>2017</v>
      </c>
      <c r="C416" s="5">
        <v>148</v>
      </c>
      <c r="D416" s="5" t="s">
        <v>23</v>
      </c>
      <c r="E416" s="5" t="s">
        <v>132</v>
      </c>
      <c r="F416" s="7">
        <v>1</v>
      </c>
      <c r="G416" s="5" t="s">
        <v>92</v>
      </c>
      <c r="H416" s="5">
        <v>6</v>
      </c>
      <c r="I416" s="5" t="s">
        <v>57</v>
      </c>
      <c r="J416" s="5">
        <v>3</v>
      </c>
      <c r="K416" s="5">
        <v>0</v>
      </c>
      <c r="L416" s="5">
        <v>0</v>
      </c>
      <c r="M416" s="5">
        <v>0</v>
      </c>
      <c r="N416" s="5">
        <v>1</v>
      </c>
      <c r="O416" s="5">
        <v>0</v>
      </c>
      <c r="P416" s="5">
        <v>0</v>
      </c>
      <c r="Q416" s="5"/>
    </row>
    <row r="417" spans="1:17" x14ac:dyDescent="0.2">
      <c r="A417" s="5">
        <v>263113720</v>
      </c>
      <c r="B417" s="5">
        <v>2017</v>
      </c>
      <c r="C417" s="5">
        <v>148</v>
      </c>
      <c r="D417" s="5" t="s">
        <v>23</v>
      </c>
      <c r="E417" s="5" t="s">
        <v>132</v>
      </c>
      <c r="F417" s="7">
        <v>1</v>
      </c>
      <c r="G417" s="5" t="s">
        <v>44</v>
      </c>
      <c r="H417" s="5">
        <v>6</v>
      </c>
      <c r="I417" s="5" t="s">
        <v>58</v>
      </c>
      <c r="J417" s="5">
        <v>3</v>
      </c>
      <c r="K417" s="5">
        <v>0</v>
      </c>
      <c r="L417" s="5">
        <v>0</v>
      </c>
      <c r="M417" s="5">
        <v>0</v>
      </c>
      <c r="N417" s="5">
        <v>1</v>
      </c>
      <c r="O417" s="5">
        <v>0</v>
      </c>
      <c r="P417" s="5">
        <v>0</v>
      </c>
      <c r="Q417" s="5"/>
    </row>
    <row r="418" spans="1:17" x14ac:dyDescent="0.2">
      <c r="A418" s="5">
        <v>272106708</v>
      </c>
      <c r="B418" s="5">
        <v>2017</v>
      </c>
      <c r="C418" s="5">
        <v>149</v>
      </c>
      <c r="D418" s="5" t="s">
        <v>23</v>
      </c>
      <c r="E418" s="5" t="s">
        <v>132</v>
      </c>
      <c r="F418" s="7">
        <v>1</v>
      </c>
      <c r="G418" s="5" t="s">
        <v>46</v>
      </c>
      <c r="H418" s="5">
        <v>6</v>
      </c>
      <c r="I418" s="5" t="s">
        <v>59</v>
      </c>
      <c r="J418" s="5">
        <v>3</v>
      </c>
      <c r="K418" s="5">
        <v>0</v>
      </c>
      <c r="L418" s="5">
        <v>0</v>
      </c>
      <c r="M418" s="5">
        <v>0</v>
      </c>
      <c r="N418" s="5">
        <v>1</v>
      </c>
      <c r="O418" s="5">
        <v>0</v>
      </c>
      <c r="P418" s="5">
        <v>0</v>
      </c>
      <c r="Q418" s="5"/>
    </row>
    <row r="419" spans="1:17" x14ac:dyDescent="0.2">
      <c r="A419" s="5">
        <v>156181156</v>
      </c>
      <c r="B419" s="5">
        <v>2017</v>
      </c>
      <c r="C419" s="5">
        <v>149</v>
      </c>
      <c r="D419" s="5" t="s">
        <v>23</v>
      </c>
      <c r="E419" s="5" t="s">
        <v>132</v>
      </c>
      <c r="F419" s="7">
        <v>1</v>
      </c>
      <c r="G419" s="5" t="s">
        <v>47</v>
      </c>
      <c r="H419" s="5">
        <v>6</v>
      </c>
      <c r="I419" s="5" t="s">
        <v>60</v>
      </c>
      <c r="J419" s="5">
        <v>3</v>
      </c>
      <c r="K419" s="5">
        <v>0</v>
      </c>
      <c r="L419" s="5">
        <v>0</v>
      </c>
      <c r="M419" s="5">
        <v>0</v>
      </c>
      <c r="N419" s="5">
        <v>1</v>
      </c>
      <c r="O419" s="5">
        <v>0</v>
      </c>
      <c r="P419" s="5">
        <v>0</v>
      </c>
      <c r="Q419" s="5"/>
    </row>
    <row r="420" spans="1:17" x14ac:dyDescent="0.2">
      <c r="A420" s="5">
        <v>272107599</v>
      </c>
      <c r="B420" s="5">
        <v>2017</v>
      </c>
      <c r="C420" s="5">
        <v>150</v>
      </c>
      <c r="D420" s="5" t="s">
        <v>23</v>
      </c>
      <c r="E420" s="5" t="s">
        <v>132</v>
      </c>
      <c r="F420" s="7">
        <v>1</v>
      </c>
      <c r="G420" s="5" t="s">
        <v>53</v>
      </c>
      <c r="H420" s="5">
        <v>6</v>
      </c>
      <c r="I420" s="5" t="s">
        <v>61</v>
      </c>
      <c r="J420" s="5">
        <v>3</v>
      </c>
      <c r="K420" s="5">
        <v>0</v>
      </c>
      <c r="L420" s="5">
        <v>0</v>
      </c>
      <c r="M420" s="5">
        <v>0</v>
      </c>
      <c r="N420" s="5">
        <v>1</v>
      </c>
      <c r="O420" s="5">
        <v>0</v>
      </c>
      <c r="P420" s="5">
        <v>0</v>
      </c>
      <c r="Q420" s="5"/>
    </row>
    <row r="421" spans="1:17" x14ac:dyDescent="0.2">
      <c r="A421" s="5">
        <v>272106711</v>
      </c>
      <c r="B421" s="5">
        <v>2017</v>
      </c>
      <c r="C421" s="5">
        <v>151</v>
      </c>
      <c r="D421" s="5" t="s">
        <v>23</v>
      </c>
      <c r="E421" s="5" t="s">
        <v>132</v>
      </c>
      <c r="F421" s="7">
        <v>1</v>
      </c>
      <c r="G421" s="5" t="s">
        <v>56</v>
      </c>
      <c r="H421" s="5">
        <v>6</v>
      </c>
      <c r="I421" s="5" t="s">
        <v>62</v>
      </c>
      <c r="J421" s="5">
        <v>3</v>
      </c>
      <c r="K421" s="5">
        <v>0</v>
      </c>
      <c r="L421" s="5">
        <v>0</v>
      </c>
      <c r="M421" s="5">
        <v>0</v>
      </c>
      <c r="N421" s="5">
        <v>1</v>
      </c>
      <c r="O421" s="5">
        <v>0</v>
      </c>
      <c r="P421" s="5">
        <v>0</v>
      </c>
      <c r="Q421" s="5"/>
    </row>
    <row r="422" spans="1:17" x14ac:dyDescent="0.2">
      <c r="A422" s="5">
        <v>272107219</v>
      </c>
      <c r="B422" s="5">
        <v>2017</v>
      </c>
      <c r="C422" s="5">
        <v>151</v>
      </c>
      <c r="D422" s="5" t="s">
        <v>23</v>
      </c>
      <c r="E422" s="5" t="s">
        <v>132</v>
      </c>
      <c r="F422" s="7">
        <v>1</v>
      </c>
      <c r="G422" s="5" t="s">
        <v>58</v>
      </c>
      <c r="H422" s="5">
        <v>6</v>
      </c>
      <c r="I422" s="5" t="s">
        <v>63</v>
      </c>
      <c r="J422" s="5">
        <v>3</v>
      </c>
      <c r="K422" s="5">
        <v>0</v>
      </c>
      <c r="L422" s="5">
        <v>0</v>
      </c>
      <c r="M422" s="5">
        <v>0</v>
      </c>
      <c r="N422" s="5">
        <v>1</v>
      </c>
      <c r="O422" s="5">
        <v>0</v>
      </c>
      <c r="P422" s="5">
        <v>0</v>
      </c>
      <c r="Q422" s="5"/>
    </row>
    <row r="423" spans="1:17" x14ac:dyDescent="0.2">
      <c r="A423" s="5">
        <v>240134846</v>
      </c>
      <c r="B423" s="5">
        <v>2017</v>
      </c>
      <c r="C423" s="5">
        <v>151</v>
      </c>
      <c r="D423" s="5" t="s">
        <v>23</v>
      </c>
      <c r="E423" s="5" t="s">
        <v>132</v>
      </c>
      <c r="F423" s="7">
        <v>1</v>
      </c>
      <c r="G423" s="5" t="s">
        <v>59</v>
      </c>
      <c r="H423" s="5">
        <v>6</v>
      </c>
      <c r="I423" s="5" t="s">
        <v>64</v>
      </c>
      <c r="J423" s="5">
        <v>3</v>
      </c>
      <c r="K423" s="5">
        <v>0</v>
      </c>
      <c r="L423" s="5">
        <v>0</v>
      </c>
      <c r="M423" s="5">
        <v>0</v>
      </c>
      <c r="N423" s="5">
        <v>1</v>
      </c>
      <c r="O423" s="5">
        <v>0</v>
      </c>
      <c r="P423" s="5">
        <v>0</v>
      </c>
      <c r="Q423" s="5"/>
    </row>
    <row r="424" spans="1:17" s="14" customFormat="1" x14ac:dyDescent="0.2">
      <c r="A424" s="12">
        <v>240150273</v>
      </c>
      <c r="B424" s="12">
        <v>2017</v>
      </c>
      <c r="C424" s="12">
        <v>154</v>
      </c>
      <c r="D424" s="12" t="s">
        <v>23</v>
      </c>
      <c r="E424" s="12" t="s">
        <v>132</v>
      </c>
      <c r="F424" s="16">
        <v>2</v>
      </c>
      <c r="G424" s="12" t="s">
        <v>66</v>
      </c>
      <c r="H424" s="12"/>
      <c r="I424" s="12"/>
      <c r="J424" s="12">
        <v>3</v>
      </c>
      <c r="K424" s="12">
        <v>0</v>
      </c>
      <c r="L424" s="12">
        <v>0</v>
      </c>
      <c r="M424" s="12">
        <v>0</v>
      </c>
      <c r="N424" s="12">
        <v>1</v>
      </c>
      <c r="O424" s="12">
        <v>0</v>
      </c>
      <c r="P424" s="12">
        <v>0</v>
      </c>
      <c r="Q424" s="18" t="s">
        <v>567</v>
      </c>
    </row>
    <row r="425" spans="1:17" x14ac:dyDescent="0.2">
      <c r="A425" s="5">
        <v>263113706</v>
      </c>
      <c r="B425" s="5">
        <v>2018</v>
      </c>
      <c r="C425" s="5">
        <v>138</v>
      </c>
      <c r="D425" s="5" t="s">
        <v>23</v>
      </c>
      <c r="E425" s="5" t="s">
        <v>309</v>
      </c>
      <c r="F425" s="7" t="s">
        <v>132</v>
      </c>
      <c r="G425" s="5" t="s">
        <v>309</v>
      </c>
      <c r="H425" s="5">
        <v>7</v>
      </c>
      <c r="I425" s="5" t="s">
        <v>26</v>
      </c>
      <c r="J425" s="5">
        <v>3</v>
      </c>
      <c r="K425" s="5">
        <v>0</v>
      </c>
      <c r="L425" s="5">
        <v>0</v>
      </c>
      <c r="M425" s="5">
        <v>0</v>
      </c>
      <c r="N425" s="5">
        <v>1</v>
      </c>
      <c r="O425" s="5">
        <v>0</v>
      </c>
      <c r="P425" s="5">
        <v>0</v>
      </c>
      <c r="Q425" s="5"/>
    </row>
    <row r="426" spans="1:17" x14ac:dyDescent="0.2">
      <c r="A426" s="5">
        <v>272107739</v>
      </c>
      <c r="B426" s="5">
        <v>2018</v>
      </c>
      <c r="C426" s="5">
        <v>140</v>
      </c>
      <c r="D426" s="5" t="s">
        <v>23</v>
      </c>
      <c r="E426" s="5" t="s">
        <v>321</v>
      </c>
      <c r="F426" s="7" t="s">
        <v>132</v>
      </c>
      <c r="G426" s="5" t="s">
        <v>321</v>
      </c>
      <c r="H426" s="5">
        <v>7</v>
      </c>
      <c r="I426" s="5" t="s">
        <v>66</v>
      </c>
      <c r="J426" s="5">
        <v>3</v>
      </c>
      <c r="K426" s="5">
        <v>0</v>
      </c>
      <c r="L426" s="5">
        <v>0</v>
      </c>
      <c r="M426" s="5">
        <v>0</v>
      </c>
      <c r="N426" s="5">
        <v>1</v>
      </c>
      <c r="O426" s="5">
        <v>0</v>
      </c>
      <c r="P426" s="5">
        <v>0</v>
      </c>
      <c r="Q426" s="5"/>
    </row>
    <row r="427" spans="1:17" x14ac:dyDescent="0.2">
      <c r="A427" s="5">
        <v>272107016</v>
      </c>
      <c r="B427" s="5">
        <v>2018</v>
      </c>
      <c r="C427" s="5">
        <v>141</v>
      </c>
      <c r="D427" s="5" t="s">
        <v>23</v>
      </c>
      <c r="E427" s="5" t="s">
        <v>320</v>
      </c>
      <c r="F427" s="7" t="s">
        <v>132</v>
      </c>
      <c r="G427" s="5" t="s">
        <v>320</v>
      </c>
      <c r="H427" s="5">
        <v>7</v>
      </c>
      <c r="I427" s="5" t="s">
        <v>67</v>
      </c>
      <c r="J427" s="5">
        <v>3</v>
      </c>
      <c r="K427" s="5">
        <v>0</v>
      </c>
      <c r="L427" s="5">
        <v>0</v>
      </c>
      <c r="M427" s="5">
        <v>0</v>
      </c>
      <c r="N427" s="5">
        <v>1</v>
      </c>
      <c r="O427" s="5">
        <v>0</v>
      </c>
      <c r="P427" s="5">
        <v>0</v>
      </c>
      <c r="Q427" s="5"/>
    </row>
    <row r="428" spans="1:17" x14ac:dyDescent="0.2">
      <c r="A428" s="5">
        <v>272107748</v>
      </c>
      <c r="B428" s="5">
        <v>2018</v>
      </c>
      <c r="C428" s="5">
        <v>143</v>
      </c>
      <c r="D428" s="5" t="s">
        <v>23</v>
      </c>
      <c r="E428" s="5" t="s">
        <v>322</v>
      </c>
      <c r="F428" s="7" t="s">
        <v>132</v>
      </c>
      <c r="G428" s="5" t="s">
        <v>322</v>
      </c>
      <c r="H428" s="5">
        <v>7</v>
      </c>
      <c r="I428" s="5" t="s">
        <v>27</v>
      </c>
      <c r="J428" s="5">
        <v>3</v>
      </c>
      <c r="K428" s="5">
        <v>0</v>
      </c>
      <c r="L428" s="5">
        <v>0</v>
      </c>
      <c r="M428" s="5">
        <v>0</v>
      </c>
      <c r="N428" s="5">
        <v>1</v>
      </c>
      <c r="O428" s="5">
        <v>0</v>
      </c>
      <c r="P428" s="5">
        <v>0</v>
      </c>
      <c r="Q428" s="5"/>
    </row>
    <row r="429" spans="1:17" x14ac:dyDescent="0.2">
      <c r="A429" s="5">
        <v>88004754</v>
      </c>
      <c r="B429" s="5">
        <v>2018</v>
      </c>
      <c r="C429" s="5">
        <v>143</v>
      </c>
      <c r="D429" s="5" t="s">
        <v>23</v>
      </c>
      <c r="E429" s="5" t="s">
        <v>316</v>
      </c>
      <c r="F429" s="7" t="s">
        <v>132</v>
      </c>
      <c r="G429" s="5" t="s">
        <v>316</v>
      </c>
      <c r="H429" s="5">
        <v>7</v>
      </c>
      <c r="I429" s="5" t="s">
        <v>68</v>
      </c>
      <c r="J429" s="5">
        <v>3</v>
      </c>
      <c r="K429" s="5">
        <v>0</v>
      </c>
      <c r="L429" s="5">
        <v>0</v>
      </c>
      <c r="M429" s="5">
        <v>0</v>
      </c>
      <c r="N429" s="5">
        <v>1</v>
      </c>
      <c r="O429" s="5">
        <v>0</v>
      </c>
      <c r="P429" s="5">
        <v>0</v>
      </c>
      <c r="Q429" s="5"/>
    </row>
    <row r="430" spans="1:17" x14ac:dyDescent="0.2">
      <c r="A430" s="5">
        <v>232146953</v>
      </c>
      <c r="B430" s="5">
        <v>2018</v>
      </c>
      <c r="C430" s="5">
        <v>143</v>
      </c>
      <c r="D430" s="5" t="s">
        <v>23</v>
      </c>
      <c r="E430" s="5" t="s">
        <v>317</v>
      </c>
      <c r="F430" s="7" t="s">
        <v>132</v>
      </c>
      <c r="G430" s="5" t="s">
        <v>317</v>
      </c>
      <c r="H430" s="5">
        <v>7</v>
      </c>
      <c r="I430" s="5" t="s">
        <v>69</v>
      </c>
      <c r="J430" s="5">
        <v>3</v>
      </c>
      <c r="K430" s="5">
        <v>0</v>
      </c>
      <c r="L430" s="5">
        <v>0</v>
      </c>
      <c r="M430" s="5">
        <v>0</v>
      </c>
      <c r="N430" s="5">
        <v>1</v>
      </c>
      <c r="O430" s="5">
        <v>0</v>
      </c>
      <c r="P430" s="5">
        <v>0</v>
      </c>
      <c r="Q430" s="5"/>
    </row>
    <row r="431" spans="1:17" x14ac:dyDescent="0.2">
      <c r="A431" s="5">
        <v>272107219</v>
      </c>
      <c r="B431" s="5">
        <v>2018</v>
      </c>
      <c r="C431" s="5">
        <v>144</v>
      </c>
      <c r="D431" s="5" t="s">
        <v>23</v>
      </c>
      <c r="E431" s="5" t="s">
        <v>314</v>
      </c>
      <c r="F431" s="7" t="s">
        <v>132</v>
      </c>
      <c r="G431" s="5" t="s">
        <v>314</v>
      </c>
      <c r="H431" s="5">
        <v>7</v>
      </c>
      <c r="I431" s="5" t="s">
        <v>28</v>
      </c>
      <c r="J431" s="5">
        <v>3</v>
      </c>
      <c r="K431" s="5">
        <v>0</v>
      </c>
      <c r="L431" s="5">
        <v>0</v>
      </c>
      <c r="M431" s="5">
        <v>0</v>
      </c>
      <c r="N431" s="5">
        <v>1</v>
      </c>
      <c r="O431" s="5">
        <v>0</v>
      </c>
      <c r="P431" s="5">
        <v>0</v>
      </c>
      <c r="Q431" s="5"/>
    </row>
    <row r="432" spans="1:17" x14ac:dyDescent="0.2">
      <c r="A432" s="5">
        <v>272107764</v>
      </c>
      <c r="B432" s="5">
        <v>2018</v>
      </c>
      <c r="C432" s="5">
        <v>144</v>
      </c>
      <c r="D432" s="5" t="s">
        <v>23</v>
      </c>
      <c r="E432" s="5" t="s">
        <v>323</v>
      </c>
      <c r="F432" s="7" t="s">
        <v>132</v>
      </c>
      <c r="G432" s="5" t="s">
        <v>323</v>
      </c>
      <c r="H432" s="5">
        <v>7</v>
      </c>
      <c r="I432" s="5" t="s">
        <v>70</v>
      </c>
      <c r="J432" s="5">
        <v>3</v>
      </c>
      <c r="K432" s="5">
        <v>0</v>
      </c>
      <c r="L432" s="5">
        <v>0</v>
      </c>
      <c r="M432" s="5">
        <v>0</v>
      </c>
      <c r="N432" s="5">
        <v>1</v>
      </c>
      <c r="O432" s="5">
        <v>0</v>
      </c>
      <c r="P432" s="5">
        <v>0</v>
      </c>
      <c r="Q432" s="5"/>
    </row>
    <row r="433" spans="1:17" x14ac:dyDescent="0.2">
      <c r="A433" s="5">
        <v>272107599</v>
      </c>
      <c r="B433" s="5">
        <v>2018</v>
      </c>
      <c r="C433" s="5">
        <v>144</v>
      </c>
      <c r="D433" s="5" t="s">
        <v>23</v>
      </c>
      <c r="E433" s="5" t="s">
        <v>315</v>
      </c>
      <c r="F433" s="7" t="s">
        <v>132</v>
      </c>
      <c r="G433" s="5" t="s">
        <v>315</v>
      </c>
      <c r="H433" s="5">
        <v>7</v>
      </c>
      <c r="I433" s="5" t="s">
        <v>71</v>
      </c>
      <c r="J433" s="5">
        <v>3</v>
      </c>
      <c r="K433" s="5">
        <v>0</v>
      </c>
      <c r="L433" s="5">
        <v>0</v>
      </c>
      <c r="M433" s="5">
        <v>0</v>
      </c>
      <c r="N433" s="5">
        <v>1</v>
      </c>
      <c r="O433" s="5">
        <v>0</v>
      </c>
      <c r="P433" s="5">
        <v>0</v>
      </c>
      <c r="Q433" s="5"/>
    </row>
    <row r="434" spans="1:17" x14ac:dyDescent="0.2">
      <c r="A434" s="5">
        <v>262125490</v>
      </c>
      <c r="B434" s="5">
        <v>2018</v>
      </c>
      <c r="C434" s="5">
        <v>144</v>
      </c>
      <c r="D434" s="5" t="s">
        <v>23</v>
      </c>
      <c r="E434" s="5" t="s">
        <v>318</v>
      </c>
      <c r="F434" s="7" t="s">
        <v>132</v>
      </c>
      <c r="G434" s="5" t="s">
        <v>318</v>
      </c>
      <c r="H434" s="5">
        <v>7</v>
      </c>
      <c r="I434" s="5" t="s">
        <v>29</v>
      </c>
      <c r="J434" s="5">
        <v>3</v>
      </c>
      <c r="K434" s="5">
        <v>0</v>
      </c>
      <c r="L434" s="5">
        <v>0</v>
      </c>
      <c r="M434" s="5">
        <v>0</v>
      </c>
      <c r="N434" s="5">
        <v>1</v>
      </c>
      <c r="O434" s="5">
        <v>0</v>
      </c>
      <c r="P434" s="5">
        <v>0</v>
      </c>
      <c r="Q434" s="5"/>
    </row>
    <row r="435" spans="1:17" x14ac:dyDescent="0.2">
      <c r="A435" s="5">
        <v>272107217</v>
      </c>
      <c r="B435" s="5">
        <v>2018</v>
      </c>
      <c r="C435" s="5">
        <v>144</v>
      </c>
      <c r="D435" s="5" t="s">
        <v>23</v>
      </c>
      <c r="E435" s="5" t="s">
        <v>313</v>
      </c>
      <c r="F435" s="7" t="s">
        <v>132</v>
      </c>
      <c r="G435" s="5" t="s">
        <v>313</v>
      </c>
      <c r="H435" s="5">
        <v>7</v>
      </c>
      <c r="I435" s="5" t="s">
        <v>72</v>
      </c>
      <c r="J435" s="5">
        <v>3</v>
      </c>
      <c r="K435" s="5">
        <v>0</v>
      </c>
      <c r="L435" s="5">
        <v>0</v>
      </c>
      <c r="M435" s="5">
        <v>0</v>
      </c>
      <c r="N435" s="5">
        <v>1</v>
      </c>
      <c r="O435" s="5">
        <v>0</v>
      </c>
      <c r="P435" s="5">
        <v>0</v>
      </c>
      <c r="Q435" s="5"/>
    </row>
    <row r="436" spans="1:17" x14ac:dyDescent="0.2">
      <c r="A436" s="5">
        <v>272106708</v>
      </c>
      <c r="B436" s="5">
        <v>2018</v>
      </c>
      <c r="C436" s="5">
        <v>145</v>
      </c>
      <c r="D436" s="5" t="s">
        <v>23</v>
      </c>
      <c r="E436" s="5" t="s">
        <v>312</v>
      </c>
      <c r="F436" s="7" t="s">
        <v>132</v>
      </c>
      <c r="G436" s="5" t="s">
        <v>312</v>
      </c>
      <c r="H436" s="5">
        <v>7</v>
      </c>
      <c r="I436" s="5" t="s">
        <v>73</v>
      </c>
      <c r="J436" s="5">
        <v>3</v>
      </c>
      <c r="K436" s="5">
        <v>0</v>
      </c>
      <c r="L436" s="5">
        <v>0</v>
      </c>
      <c r="M436" s="5">
        <v>0</v>
      </c>
      <c r="N436" s="5">
        <v>1</v>
      </c>
      <c r="O436" s="5">
        <v>0</v>
      </c>
      <c r="P436" s="5">
        <v>0</v>
      </c>
      <c r="Q436" s="5"/>
    </row>
    <row r="437" spans="1:17" x14ac:dyDescent="0.2">
      <c r="A437" s="5">
        <v>272106711</v>
      </c>
      <c r="B437" s="5">
        <v>2018</v>
      </c>
      <c r="C437" s="5">
        <v>146</v>
      </c>
      <c r="D437" s="5" t="s">
        <v>23</v>
      </c>
      <c r="E437" s="5" t="s">
        <v>319</v>
      </c>
      <c r="F437" s="7" t="s">
        <v>132</v>
      </c>
      <c r="G437" s="5" t="s">
        <v>319</v>
      </c>
      <c r="H437" s="5">
        <v>7</v>
      </c>
      <c r="I437" s="5" t="s">
        <v>30</v>
      </c>
      <c r="J437" s="5">
        <v>3</v>
      </c>
      <c r="K437" s="5">
        <v>0</v>
      </c>
      <c r="L437" s="5">
        <v>0</v>
      </c>
      <c r="M437" s="5">
        <v>0</v>
      </c>
      <c r="N437" s="5">
        <v>1</v>
      </c>
      <c r="O437" s="5">
        <v>0</v>
      </c>
      <c r="P437" s="5">
        <v>0</v>
      </c>
      <c r="Q437" s="5"/>
    </row>
    <row r="438" spans="1:17" x14ac:dyDescent="0.2">
      <c r="A438" s="5">
        <v>156181156</v>
      </c>
      <c r="B438" s="5">
        <v>2018</v>
      </c>
      <c r="C438" s="5">
        <v>149</v>
      </c>
      <c r="D438" s="5" t="s">
        <v>23</v>
      </c>
      <c r="E438" s="5" t="s">
        <v>310</v>
      </c>
      <c r="F438" s="7" t="s">
        <v>132</v>
      </c>
      <c r="G438" s="5" t="s">
        <v>310</v>
      </c>
      <c r="H438" s="5">
        <v>7</v>
      </c>
      <c r="I438" s="5" t="s">
        <v>74</v>
      </c>
      <c r="J438" s="5">
        <v>3</v>
      </c>
      <c r="K438" s="5">
        <v>0</v>
      </c>
      <c r="L438" s="5">
        <v>0</v>
      </c>
      <c r="M438" s="5">
        <v>0</v>
      </c>
      <c r="N438" s="5">
        <v>1</v>
      </c>
      <c r="O438" s="5">
        <v>0</v>
      </c>
      <c r="P438" s="5">
        <v>0</v>
      </c>
      <c r="Q438" s="5"/>
    </row>
    <row r="439" spans="1:17" x14ac:dyDescent="0.2">
      <c r="A439" s="5">
        <v>272106708</v>
      </c>
      <c r="B439" s="5">
        <v>2018</v>
      </c>
      <c r="C439" s="5">
        <v>173</v>
      </c>
      <c r="D439" s="5" t="s">
        <v>23</v>
      </c>
      <c r="E439" s="5" t="s">
        <v>311</v>
      </c>
      <c r="F439" s="7" t="s">
        <v>132</v>
      </c>
      <c r="G439" s="5" t="s">
        <v>311</v>
      </c>
      <c r="H439" s="5">
        <v>7</v>
      </c>
      <c r="I439" s="5" t="s">
        <v>75</v>
      </c>
      <c r="J439" s="5">
        <v>3</v>
      </c>
      <c r="K439" s="5">
        <v>0</v>
      </c>
      <c r="L439" s="5">
        <v>0</v>
      </c>
      <c r="M439" s="5">
        <v>0</v>
      </c>
      <c r="N439" s="5">
        <v>1</v>
      </c>
      <c r="O439" s="5">
        <v>0</v>
      </c>
      <c r="P439" s="5">
        <v>0</v>
      </c>
      <c r="Q439" s="5"/>
    </row>
    <row r="440" spans="1:17" s="11" customFormat="1" x14ac:dyDescent="0.2">
      <c r="A440" s="10">
        <v>263113706</v>
      </c>
      <c r="B440" s="10">
        <v>2018</v>
      </c>
      <c r="C440" s="10">
        <v>188</v>
      </c>
      <c r="D440" s="10" t="s">
        <v>23</v>
      </c>
      <c r="E440" s="10" t="s">
        <v>308</v>
      </c>
      <c r="F440" s="17" t="s">
        <v>132</v>
      </c>
      <c r="G440" s="10" t="s">
        <v>308</v>
      </c>
      <c r="H440" s="10">
        <v>7</v>
      </c>
      <c r="I440" s="10" t="s">
        <v>87</v>
      </c>
      <c r="J440" s="10">
        <v>3</v>
      </c>
      <c r="K440" s="10">
        <v>0</v>
      </c>
      <c r="L440" s="10">
        <v>0</v>
      </c>
      <c r="M440" s="10">
        <v>0</v>
      </c>
      <c r="N440" s="10">
        <v>1</v>
      </c>
      <c r="O440" s="10">
        <v>0</v>
      </c>
      <c r="P440" s="10">
        <v>0</v>
      </c>
      <c r="Q440" s="10"/>
    </row>
    <row r="441" spans="1:17" x14ac:dyDescent="0.2">
      <c r="A441" s="5">
        <v>272107818</v>
      </c>
      <c r="B441" s="5">
        <v>2018</v>
      </c>
      <c r="C441" s="5">
        <v>159</v>
      </c>
      <c r="D441" s="5" t="s">
        <v>23</v>
      </c>
      <c r="E441" s="5" t="s">
        <v>326</v>
      </c>
      <c r="F441" s="7"/>
      <c r="G441" s="5" t="s">
        <v>326</v>
      </c>
      <c r="H441" s="5">
        <v>7</v>
      </c>
      <c r="I441" s="5" t="s">
        <v>31</v>
      </c>
      <c r="J441" s="5">
        <v>4</v>
      </c>
      <c r="K441" s="5">
        <v>0</v>
      </c>
      <c r="L441" s="5">
        <v>0</v>
      </c>
      <c r="M441" s="5">
        <v>0</v>
      </c>
      <c r="N441" s="5">
        <v>0</v>
      </c>
      <c r="O441" s="5">
        <v>0</v>
      </c>
      <c r="P441" s="5">
        <v>1</v>
      </c>
      <c r="Q441" s="5"/>
    </row>
    <row r="442" spans="1:17" x14ac:dyDescent="0.2">
      <c r="A442" s="5">
        <v>272107819</v>
      </c>
      <c r="B442" s="5">
        <v>2018</v>
      </c>
      <c r="C442" s="5">
        <v>159</v>
      </c>
      <c r="D442" s="5" t="s">
        <v>23</v>
      </c>
      <c r="E442" s="5" t="s">
        <v>327</v>
      </c>
      <c r="F442" s="7"/>
      <c r="G442" s="5" t="s">
        <v>327</v>
      </c>
      <c r="H442" s="5">
        <v>7</v>
      </c>
      <c r="I442" s="5" t="s">
        <v>76</v>
      </c>
      <c r="J442" s="5">
        <v>4</v>
      </c>
      <c r="K442" s="5">
        <v>0</v>
      </c>
      <c r="L442" s="5">
        <v>0</v>
      </c>
      <c r="M442" s="5">
        <v>0</v>
      </c>
      <c r="N442" s="5">
        <v>0</v>
      </c>
      <c r="O442" s="5">
        <v>0</v>
      </c>
      <c r="P442" s="5">
        <v>1</v>
      </c>
      <c r="Q442" s="5"/>
    </row>
    <row r="443" spans="1:17" x14ac:dyDescent="0.2">
      <c r="A443" s="5">
        <v>272107820</v>
      </c>
      <c r="B443" s="5">
        <v>2018</v>
      </c>
      <c r="C443" s="5">
        <v>159</v>
      </c>
      <c r="D443" s="5" t="s">
        <v>23</v>
      </c>
      <c r="E443" s="5" t="s">
        <v>328</v>
      </c>
      <c r="F443" s="7"/>
      <c r="G443" s="5" t="s">
        <v>328</v>
      </c>
      <c r="H443" s="5">
        <v>7</v>
      </c>
      <c r="I443" s="5" t="s">
        <v>95</v>
      </c>
      <c r="J443" s="5">
        <v>4</v>
      </c>
      <c r="K443" s="5">
        <v>0</v>
      </c>
      <c r="L443" s="5">
        <v>0</v>
      </c>
      <c r="M443" s="5">
        <v>0</v>
      </c>
      <c r="N443" s="5">
        <v>0</v>
      </c>
      <c r="O443" s="5">
        <v>0</v>
      </c>
      <c r="P443" s="5">
        <v>1</v>
      </c>
      <c r="Q443" s="5"/>
    </row>
    <row r="444" spans="1:17" x14ac:dyDescent="0.2">
      <c r="A444" s="5">
        <v>272107822</v>
      </c>
      <c r="B444" s="5">
        <v>2018</v>
      </c>
      <c r="C444" s="5">
        <v>159</v>
      </c>
      <c r="D444" s="5" t="s">
        <v>23</v>
      </c>
      <c r="E444" s="5" t="s">
        <v>329</v>
      </c>
      <c r="F444" s="7"/>
      <c r="G444" s="5" t="s">
        <v>329</v>
      </c>
      <c r="H444" s="5">
        <v>7</v>
      </c>
      <c r="I444" s="15" t="s">
        <v>32</v>
      </c>
      <c r="J444" s="5">
        <v>4</v>
      </c>
      <c r="K444" s="5">
        <v>0</v>
      </c>
      <c r="L444" s="5">
        <v>0</v>
      </c>
      <c r="M444" s="5">
        <v>0</v>
      </c>
      <c r="N444" s="5">
        <v>0</v>
      </c>
      <c r="O444" s="5">
        <v>0</v>
      </c>
      <c r="P444" s="5">
        <v>1</v>
      </c>
      <c r="Q444" s="5"/>
    </row>
    <row r="445" spans="1:17" x14ac:dyDescent="0.2">
      <c r="A445" s="5">
        <v>272107823</v>
      </c>
      <c r="B445" s="5">
        <v>2018</v>
      </c>
      <c r="C445" s="5">
        <v>160</v>
      </c>
      <c r="D445" s="5" t="s">
        <v>23</v>
      </c>
      <c r="E445" s="5" t="s">
        <v>330</v>
      </c>
      <c r="F445" s="7"/>
      <c r="G445" s="5" t="s">
        <v>330</v>
      </c>
      <c r="H445" s="5">
        <v>7</v>
      </c>
      <c r="I445" s="5" t="s">
        <v>77</v>
      </c>
      <c r="J445" s="5">
        <v>4</v>
      </c>
      <c r="K445" s="5">
        <v>0</v>
      </c>
      <c r="L445" s="5">
        <v>0</v>
      </c>
      <c r="M445" s="5">
        <v>0</v>
      </c>
      <c r="N445" s="5">
        <v>0</v>
      </c>
      <c r="O445" s="5">
        <v>0</v>
      </c>
      <c r="P445" s="5">
        <v>1</v>
      </c>
      <c r="Q445" s="5"/>
    </row>
    <row r="446" spans="1:17" x14ac:dyDescent="0.2">
      <c r="A446" s="5">
        <v>272107824</v>
      </c>
      <c r="B446" s="5">
        <v>2018</v>
      </c>
      <c r="C446" s="5">
        <v>160</v>
      </c>
      <c r="D446" s="5" t="s">
        <v>23</v>
      </c>
      <c r="E446" s="5" t="s">
        <v>331</v>
      </c>
      <c r="F446" s="7"/>
      <c r="G446" s="5" t="s">
        <v>331</v>
      </c>
      <c r="H446" s="5">
        <v>7</v>
      </c>
      <c r="I446" s="5" t="s">
        <v>78</v>
      </c>
      <c r="J446" s="5">
        <v>4</v>
      </c>
      <c r="K446" s="5">
        <v>0</v>
      </c>
      <c r="L446" s="5">
        <v>0</v>
      </c>
      <c r="M446" s="5">
        <v>0</v>
      </c>
      <c r="N446" s="5">
        <v>0</v>
      </c>
      <c r="O446" s="5">
        <v>0</v>
      </c>
      <c r="P446" s="5">
        <v>1</v>
      </c>
      <c r="Q446" s="5"/>
    </row>
    <row r="447" spans="1:17" x14ac:dyDescent="0.2">
      <c r="A447" s="5">
        <v>272107421</v>
      </c>
      <c r="B447" s="5">
        <v>2018</v>
      </c>
      <c r="C447" s="5">
        <v>160</v>
      </c>
      <c r="D447" s="5" t="s">
        <v>23</v>
      </c>
      <c r="E447" s="5" t="s">
        <v>332</v>
      </c>
      <c r="F447" s="7"/>
      <c r="G447" s="5" t="s">
        <v>332</v>
      </c>
      <c r="H447" s="5">
        <v>7</v>
      </c>
      <c r="I447" s="5" t="s">
        <v>33</v>
      </c>
      <c r="J447" s="5">
        <v>4</v>
      </c>
      <c r="K447" s="5">
        <v>0</v>
      </c>
      <c r="L447" s="5">
        <v>0</v>
      </c>
      <c r="M447" s="5">
        <v>0</v>
      </c>
      <c r="N447" s="5">
        <v>0</v>
      </c>
      <c r="O447" s="5">
        <v>0</v>
      </c>
      <c r="P447" s="5">
        <v>1</v>
      </c>
      <c r="Q447" s="5"/>
    </row>
    <row r="448" spans="1:17" x14ac:dyDescent="0.2">
      <c r="A448" s="5">
        <v>272107422</v>
      </c>
      <c r="B448" s="5">
        <v>2018</v>
      </c>
      <c r="C448" s="5">
        <v>160</v>
      </c>
      <c r="D448" s="5" t="s">
        <v>23</v>
      </c>
      <c r="E448" s="5" t="s">
        <v>333</v>
      </c>
      <c r="F448" s="7"/>
      <c r="G448" s="5" t="s">
        <v>333</v>
      </c>
      <c r="H448" s="5">
        <v>7</v>
      </c>
      <c r="I448" s="5" t="s">
        <v>79</v>
      </c>
      <c r="J448" s="5">
        <v>4</v>
      </c>
      <c r="K448" s="5">
        <v>0</v>
      </c>
      <c r="L448" s="5">
        <v>0</v>
      </c>
      <c r="M448" s="5">
        <v>0</v>
      </c>
      <c r="N448" s="5">
        <v>0</v>
      </c>
      <c r="O448" s="5">
        <v>0</v>
      </c>
      <c r="P448" s="5">
        <v>1</v>
      </c>
      <c r="Q448" s="5"/>
    </row>
    <row r="449" spans="1:17" x14ac:dyDescent="0.2">
      <c r="A449" s="5">
        <v>272107423</v>
      </c>
      <c r="B449" s="5">
        <v>2018</v>
      </c>
      <c r="C449" s="5">
        <v>160</v>
      </c>
      <c r="D449" s="5" t="s">
        <v>23</v>
      </c>
      <c r="E449" s="5" t="s">
        <v>334</v>
      </c>
      <c r="F449" s="7"/>
      <c r="G449" s="5" t="s">
        <v>334</v>
      </c>
      <c r="H449" s="5">
        <v>7</v>
      </c>
      <c r="I449" s="5" t="s">
        <v>80</v>
      </c>
      <c r="J449" s="5">
        <v>4</v>
      </c>
      <c r="K449" s="5">
        <v>0</v>
      </c>
      <c r="L449" s="5">
        <v>0</v>
      </c>
      <c r="M449" s="5">
        <v>0</v>
      </c>
      <c r="N449" s="5">
        <v>0</v>
      </c>
      <c r="O449" s="5">
        <v>0</v>
      </c>
      <c r="P449" s="5">
        <v>1</v>
      </c>
      <c r="Q449" s="5"/>
    </row>
    <row r="450" spans="1:17" x14ac:dyDescent="0.2">
      <c r="A450" s="5">
        <v>272107424</v>
      </c>
      <c r="B450" s="5">
        <v>2018</v>
      </c>
      <c r="C450" s="5">
        <v>160</v>
      </c>
      <c r="D450" s="5" t="s">
        <v>23</v>
      </c>
      <c r="E450" s="5" t="s">
        <v>335</v>
      </c>
      <c r="F450" s="7"/>
      <c r="G450" s="5" t="s">
        <v>335</v>
      </c>
      <c r="H450" s="5">
        <v>7</v>
      </c>
      <c r="I450" s="5" t="s">
        <v>81</v>
      </c>
      <c r="J450" s="5">
        <v>4</v>
      </c>
      <c r="K450" s="5">
        <v>0</v>
      </c>
      <c r="L450" s="5">
        <v>0</v>
      </c>
      <c r="M450" s="5">
        <v>0</v>
      </c>
      <c r="N450" s="5">
        <v>0</v>
      </c>
      <c r="O450" s="5">
        <v>0</v>
      </c>
      <c r="P450" s="5">
        <v>1</v>
      </c>
      <c r="Q450" s="5"/>
    </row>
    <row r="451" spans="1:17" x14ac:dyDescent="0.2">
      <c r="A451" s="5">
        <v>272106890</v>
      </c>
      <c r="B451" s="5">
        <v>2018</v>
      </c>
      <c r="C451" s="5">
        <v>161</v>
      </c>
      <c r="D451" s="5" t="s">
        <v>23</v>
      </c>
      <c r="E451" s="5" t="s">
        <v>336</v>
      </c>
      <c r="F451" s="7"/>
      <c r="G451" s="5" t="s">
        <v>336</v>
      </c>
      <c r="H451" s="5">
        <v>7</v>
      </c>
      <c r="I451" s="5" t="s">
        <v>82</v>
      </c>
      <c r="J451" s="5">
        <v>4</v>
      </c>
      <c r="K451" s="5">
        <v>0</v>
      </c>
      <c r="L451" s="5">
        <v>0</v>
      </c>
      <c r="M451" s="5">
        <v>0</v>
      </c>
      <c r="N451" s="5">
        <v>0</v>
      </c>
      <c r="O451" s="5">
        <v>0</v>
      </c>
      <c r="P451" s="5">
        <v>1</v>
      </c>
      <c r="Q451" s="5"/>
    </row>
    <row r="452" spans="1:17" x14ac:dyDescent="0.2">
      <c r="A452" s="5">
        <v>272106891</v>
      </c>
      <c r="B452" s="5">
        <v>2018</v>
      </c>
      <c r="C452" s="5">
        <v>161</v>
      </c>
      <c r="D452" s="5" t="s">
        <v>23</v>
      </c>
      <c r="E452" s="5" t="s">
        <v>337</v>
      </c>
      <c r="F452" s="7"/>
      <c r="G452" s="5" t="s">
        <v>337</v>
      </c>
      <c r="H452" s="5">
        <v>7</v>
      </c>
      <c r="I452" s="5" t="s">
        <v>34</v>
      </c>
      <c r="J452" s="5">
        <v>4</v>
      </c>
      <c r="K452" s="5">
        <v>0</v>
      </c>
      <c r="L452" s="5">
        <v>0</v>
      </c>
      <c r="M452" s="5">
        <v>0</v>
      </c>
      <c r="N452" s="5">
        <v>0</v>
      </c>
      <c r="O452" s="5">
        <v>0</v>
      </c>
      <c r="P452" s="5">
        <v>1</v>
      </c>
      <c r="Q452" s="5"/>
    </row>
    <row r="453" spans="1:17" x14ac:dyDescent="0.2">
      <c r="A453" s="5">
        <v>272106893</v>
      </c>
      <c r="B453" s="5">
        <v>2018</v>
      </c>
      <c r="C453" s="5">
        <v>161</v>
      </c>
      <c r="D453" s="5" t="s">
        <v>23</v>
      </c>
      <c r="E453" s="5" t="s">
        <v>338</v>
      </c>
      <c r="F453" s="7"/>
      <c r="G453" s="5" t="s">
        <v>338</v>
      </c>
      <c r="H453" s="5">
        <v>7</v>
      </c>
      <c r="I453" s="5" t="s">
        <v>83</v>
      </c>
      <c r="J453" s="5">
        <v>4</v>
      </c>
      <c r="K453" s="5">
        <v>0</v>
      </c>
      <c r="L453" s="5">
        <v>0</v>
      </c>
      <c r="M453" s="5">
        <v>0</v>
      </c>
      <c r="N453" s="5">
        <v>0</v>
      </c>
      <c r="O453" s="5">
        <v>0</v>
      </c>
      <c r="P453" s="5">
        <v>1</v>
      </c>
      <c r="Q453" s="5"/>
    </row>
    <row r="454" spans="1:17" x14ac:dyDescent="0.2">
      <c r="A454" s="5">
        <v>272106894</v>
      </c>
      <c r="B454" s="5">
        <v>2018</v>
      </c>
      <c r="C454" s="5">
        <v>161</v>
      </c>
      <c r="D454" s="5" t="s">
        <v>23</v>
      </c>
      <c r="E454" s="5" t="s">
        <v>339</v>
      </c>
      <c r="F454" s="7"/>
      <c r="G454" s="5" t="s">
        <v>339</v>
      </c>
      <c r="H454" s="5">
        <v>7</v>
      </c>
      <c r="I454" s="5" t="s">
        <v>84</v>
      </c>
      <c r="J454" s="5">
        <v>4</v>
      </c>
      <c r="K454" s="5">
        <v>0</v>
      </c>
      <c r="L454" s="5">
        <v>0</v>
      </c>
      <c r="M454" s="5">
        <v>0</v>
      </c>
      <c r="N454" s="5">
        <v>0</v>
      </c>
      <c r="O454" s="5">
        <v>0</v>
      </c>
      <c r="P454" s="5">
        <v>1</v>
      </c>
      <c r="Q454" s="5"/>
    </row>
    <row r="455" spans="1:17" x14ac:dyDescent="0.2">
      <c r="A455" s="5">
        <v>272106895</v>
      </c>
      <c r="B455" s="5">
        <v>2018</v>
      </c>
      <c r="C455" s="5">
        <v>161</v>
      </c>
      <c r="D455" s="5" t="s">
        <v>23</v>
      </c>
      <c r="E455" s="5" t="s">
        <v>340</v>
      </c>
      <c r="F455" s="7"/>
      <c r="G455" s="5" t="s">
        <v>340</v>
      </c>
      <c r="H455" s="5">
        <v>7</v>
      </c>
      <c r="I455" s="5" t="s">
        <v>35</v>
      </c>
      <c r="J455" s="5">
        <v>4</v>
      </c>
      <c r="K455" s="5">
        <v>0</v>
      </c>
      <c r="L455" s="5">
        <v>0</v>
      </c>
      <c r="M455" s="5">
        <v>0</v>
      </c>
      <c r="N455" s="5">
        <v>0</v>
      </c>
      <c r="O455" s="5">
        <v>0</v>
      </c>
      <c r="P455" s="5">
        <v>1</v>
      </c>
      <c r="Q455" s="5"/>
    </row>
    <row r="456" spans="1:17" x14ac:dyDescent="0.2">
      <c r="A456" s="5">
        <v>272106825</v>
      </c>
      <c r="B456" s="5">
        <v>2018</v>
      </c>
      <c r="C456" s="5">
        <v>161</v>
      </c>
      <c r="D456" s="5" t="s">
        <v>23</v>
      </c>
      <c r="E456" s="5" t="s">
        <v>341</v>
      </c>
      <c r="F456" s="7"/>
      <c r="G456" s="5" t="s">
        <v>341</v>
      </c>
      <c r="H456" s="5">
        <v>7</v>
      </c>
      <c r="I456" s="5" t="s">
        <v>85</v>
      </c>
      <c r="J456" s="5">
        <v>4</v>
      </c>
      <c r="K456" s="5">
        <v>0</v>
      </c>
      <c r="L456" s="5">
        <v>0</v>
      </c>
      <c r="M456" s="5">
        <v>0</v>
      </c>
      <c r="N456" s="5">
        <v>0</v>
      </c>
      <c r="O456" s="5">
        <v>0</v>
      </c>
      <c r="P456" s="5">
        <v>1</v>
      </c>
      <c r="Q456" s="5"/>
    </row>
    <row r="457" spans="1:17" x14ac:dyDescent="0.2">
      <c r="A457" s="5">
        <v>272106826</v>
      </c>
      <c r="B457" s="5">
        <v>2018</v>
      </c>
      <c r="C457" s="5">
        <v>161</v>
      </c>
      <c r="D457" s="5" t="s">
        <v>23</v>
      </c>
      <c r="E457" s="5" t="s">
        <v>342</v>
      </c>
      <c r="F457" s="7"/>
      <c r="G457" s="5" t="s">
        <v>342</v>
      </c>
      <c r="H457" s="5">
        <v>7</v>
      </c>
      <c r="I457" s="5" t="s">
        <v>96</v>
      </c>
      <c r="J457" s="5">
        <v>4</v>
      </c>
      <c r="K457" s="5">
        <v>0</v>
      </c>
      <c r="L457" s="5">
        <v>0</v>
      </c>
      <c r="M457" s="5">
        <v>0</v>
      </c>
      <c r="N457" s="5">
        <v>0</v>
      </c>
      <c r="O457" s="5">
        <v>0</v>
      </c>
      <c r="P457" s="5">
        <v>1</v>
      </c>
      <c r="Q457" s="5"/>
    </row>
    <row r="458" spans="1:17" x14ac:dyDescent="0.2">
      <c r="A458" s="5">
        <v>272106917</v>
      </c>
      <c r="B458" s="5">
        <v>2018</v>
      </c>
      <c r="C458" s="5">
        <v>161</v>
      </c>
      <c r="D458" s="5" t="s">
        <v>23</v>
      </c>
      <c r="E458" s="5" t="s">
        <v>343</v>
      </c>
      <c r="F458" s="7"/>
      <c r="G458" s="5" t="s">
        <v>343</v>
      </c>
      <c r="H458" s="5">
        <v>7</v>
      </c>
      <c r="I458" s="5" t="s">
        <v>36</v>
      </c>
      <c r="J458" s="5">
        <v>4</v>
      </c>
      <c r="K458" s="5">
        <v>0</v>
      </c>
      <c r="L458" s="5">
        <v>0</v>
      </c>
      <c r="M458" s="5">
        <v>0</v>
      </c>
      <c r="N458" s="5">
        <v>0</v>
      </c>
      <c r="O458" s="5">
        <v>0</v>
      </c>
      <c r="P458" s="5">
        <v>1</v>
      </c>
      <c r="Q458" s="5"/>
    </row>
    <row r="459" spans="1:17" x14ac:dyDescent="0.2">
      <c r="A459" s="5">
        <v>272106918</v>
      </c>
      <c r="B459" s="5">
        <v>2018</v>
      </c>
      <c r="C459" s="5">
        <v>161</v>
      </c>
      <c r="D459" s="5" t="s">
        <v>23</v>
      </c>
      <c r="E459" s="5" t="s">
        <v>344</v>
      </c>
      <c r="F459" s="7"/>
      <c r="G459" s="5" t="s">
        <v>344</v>
      </c>
      <c r="H459" s="5">
        <v>7</v>
      </c>
      <c r="I459" s="5" t="s">
        <v>86</v>
      </c>
      <c r="J459" s="5">
        <v>4</v>
      </c>
      <c r="K459" s="5">
        <v>0</v>
      </c>
      <c r="L459" s="5">
        <v>0</v>
      </c>
      <c r="M459" s="5">
        <v>0</v>
      </c>
      <c r="N459" s="5">
        <v>0</v>
      </c>
      <c r="O459" s="5">
        <v>0</v>
      </c>
      <c r="P459" s="5">
        <v>1</v>
      </c>
      <c r="Q459" s="5"/>
    </row>
    <row r="460" spans="1:17" x14ac:dyDescent="0.2">
      <c r="A460" s="5">
        <v>272106919</v>
      </c>
      <c r="B460" s="5">
        <v>2018</v>
      </c>
      <c r="C460" s="5">
        <v>161</v>
      </c>
      <c r="D460" s="5" t="s">
        <v>23</v>
      </c>
      <c r="E460" s="5" t="s">
        <v>345</v>
      </c>
      <c r="F460" s="7"/>
      <c r="G460" s="5" t="s">
        <v>345</v>
      </c>
      <c r="H460" s="5">
        <v>7</v>
      </c>
      <c r="I460" s="5" t="s">
        <v>97</v>
      </c>
      <c r="J460" s="5">
        <v>4</v>
      </c>
      <c r="K460" s="5">
        <v>0</v>
      </c>
      <c r="L460" s="5">
        <v>0</v>
      </c>
      <c r="M460" s="5">
        <v>0</v>
      </c>
      <c r="N460" s="5">
        <v>0</v>
      </c>
      <c r="O460" s="5">
        <v>0</v>
      </c>
      <c r="P460" s="5">
        <v>1</v>
      </c>
      <c r="Q460" s="5"/>
    </row>
    <row r="461" spans="1:17" x14ac:dyDescent="0.2">
      <c r="A461" s="5">
        <v>272107587</v>
      </c>
      <c r="B461" s="5">
        <v>2018</v>
      </c>
      <c r="C461" s="5">
        <v>162</v>
      </c>
      <c r="D461" s="5" t="s">
        <v>23</v>
      </c>
      <c r="E461" s="5" t="s">
        <v>346</v>
      </c>
      <c r="F461" s="7"/>
      <c r="G461" s="5" t="s">
        <v>346</v>
      </c>
      <c r="H461" s="5">
        <v>7</v>
      </c>
      <c r="I461" s="5" t="s">
        <v>37</v>
      </c>
      <c r="J461" s="5">
        <v>4</v>
      </c>
      <c r="K461" s="5">
        <v>0</v>
      </c>
      <c r="L461" s="5">
        <v>0</v>
      </c>
      <c r="M461" s="5">
        <v>0</v>
      </c>
      <c r="N461" s="5">
        <v>0</v>
      </c>
      <c r="O461" s="5">
        <v>0</v>
      </c>
      <c r="P461" s="5">
        <v>1</v>
      </c>
      <c r="Q461" s="5"/>
    </row>
    <row r="462" spans="1:17" x14ac:dyDescent="0.2">
      <c r="A462" s="5">
        <v>272107588</v>
      </c>
      <c r="B462" s="5">
        <v>2018</v>
      </c>
      <c r="C462" s="5">
        <v>162</v>
      </c>
      <c r="D462" s="5" t="s">
        <v>23</v>
      </c>
      <c r="E462" s="5" t="s">
        <v>347</v>
      </c>
      <c r="F462" s="7"/>
      <c r="G462" s="5" t="s">
        <v>347</v>
      </c>
      <c r="H462" s="5">
        <v>7</v>
      </c>
      <c r="I462" s="5" t="s">
        <v>90</v>
      </c>
      <c r="J462" s="5">
        <v>4</v>
      </c>
      <c r="K462" s="5">
        <v>0</v>
      </c>
      <c r="L462" s="5">
        <v>0</v>
      </c>
      <c r="M462" s="5">
        <v>0</v>
      </c>
      <c r="N462" s="5">
        <v>0</v>
      </c>
      <c r="O462" s="5">
        <v>0</v>
      </c>
      <c r="P462" s="5">
        <v>1</v>
      </c>
      <c r="Q462" s="5"/>
    </row>
    <row r="463" spans="1:17" x14ac:dyDescent="0.2">
      <c r="A463" s="5">
        <v>272107589</v>
      </c>
      <c r="B463" s="5">
        <v>2018</v>
      </c>
      <c r="C463" s="5">
        <v>162</v>
      </c>
      <c r="D463" s="5" t="s">
        <v>23</v>
      </c>
      <c r="E463" s="5" t="s">
        <v>348</v>
      </c>
      <c r="F463" s="7"/>
      <c r="G463" s="5" t="s">
        <v>348</v>
      </c>
      <c r="H463" s="5">
        <v>7</v>
      </c>
      <c r="I463" s="5" t="s">
        <v>101</v>
      </c>
      <c r="J463" s="5">
        <v>4</v>
      </c>
      <c r="K463" s="5">
        <v>0</v>
      </c>
      <c r="L463" s="5">
        <v>0</v>
      </c>
      <c r="M463" s="5">
        <v>0</v>
      </c>
      <c r="N463" s="5">
        <v>0</v>
      </c>
      <c r="O463" s="5">
        <v>0</v>
      </c>
      <c r="P463" s="5">
        <v>1</v>
      </c>
      <c r="Q463" s="5"/>
    </row>
    <row r="464" spans="1:17" x14ac:dyDescent="0.2">
      <c r="A464" s="5">
        <v>272107590</v>
      </c>
      <c r="B464" s="5">
        <v>2018</v>
      </c>
      <c r="C464" s="5">
        <v>162</v>
      </c>
      <c r="D464" s="5" t="s">
        <v>23</v>
      </c>
      <c r="E464" s="5" t="s">
        <v>349</v>
      </c>
      <c r="F464" s="7"/>
      <c r="G464" s="5" t="s">
        <v>349</v>
      </c>
      <c r="H464" s="5">
        <v>7</v>
      </c>
      <c r="I464" s="5" t="s">
        <v>41</v>
      </c>
      <c r="J464" s="5">
        <v>4</v>
      </c>
      <c r="K464" s="5">
        <v>0</v>
      </c>
      <c r="L464" s="5">
        <v>0</v>
      </c>
      <c r="M464" s="5">
        <v>0</v>
      </c>
      <c r="N464" s="5">
        <v>0</v>
      </c>
      <c r="O464" s="5">
        <v>0</v>
      </c>
      <c r="P464" s="5">
        <v>1</v>
      </c>
      <c r="Q464" s="5"/>
    </row>
    <row r="465" spans="1:17" x14ac:dyDescent="0.2">
      <c r="A465" s="5">
        <v>272107591</v>
      </c>
      <c r="B465" s="5">
        <v>2018</v>
      </c>
      <c r="C465" s="5">
        <v>162</v>
      </c>
      <c r="D465" s="5" t="s">
        <v>23</v>
      </c>
      <c r="E465" s="5" t="s">
        <v>350</v>
      </c>
      <c r="F465" s="7"/>
      <c r="G465" s="5" t="s">
        <v>350</v>
      </c>
      <c r="H465" s="5">
        <v>7</v>
      </c>
      <c r="I465" s="5" t="s">
        <v>91</v>
      </c>
      <c r="J465" s="5">
        <v>4</v>
      </c>
      <c r="K465" s="5">
        <v>0</v>
      </c>
      <c r="L465" s="5">
        <v>0</v>
      </c>
      <c r="M465" s="5">
        <v>0</v>
      </c>
      <c r="N465" s="5">
        <v>0</v>
      </c>
      <c r="O465" s="5">
        <v>0</v>
      </c>
      <c r="P465" s="5">
        <v>1</v>
      </c>
      <c r="Q465" s="5"/>
    </row>
    <row r="466" spans="1:17" x14ac:dyDescent="0.2">
      <c r="A466" s="5">
        <v>272107593</v>
      </c>
      <c r="B466" s="5">
        <v>2018</v>
      </c>
      <c r="C466" s="5">
        <v>162</v>
      </c>
      <c r="D466" s="5" t="s">
        <v>23</v>
      </c>
      <c r="E466" s="5" t="s">
        <v>351</v>
      </c>
      <c r="F466" s="7"/>
      <c r="G466" s="5" t="s">
        <v>351</v>
      </c>
      <c r="H466" s="5">
        <v>7</v>
      </c>
      <c r="I466" s="5" t="s">
        <v>102</v>
      </c>
      <c r="J466" s="5">
        <v>4</v>
      </c>
      <c r="K466" s="5">
        <v>0</v>
      </c>
      <c r="L466" s="5">
        <v>0</v>
      </c>
      <c r="M466" s="5">
        <v>0</v>
      </c>
      <c r="N466" s="5">
        <v>0</v>
      </c>
      <c r="O466" s="5">
        <v>0</v>
      </c>
      <c r="P466" s="5">
        <v>1</v>
      </c>
      <c r="Q466" s="5"/>
    </row>
    <row r="467" spans="1:17" x14ac:dyDescent="0.2">
      <c r="A467" s="5">
        <v>272107594</v>
      </c>
      <c r="B467" s="5">
        <v>2018</v>
      </c>
      <c r="C467" s="5">
        <v>162</v>
      </c>
      <c r="D467" s="5" t="s">
        <v>23</v>
      </c>
      <c r="E467" s="5" t="s">
        <v>352</v>
      </c>
      <c r="F467" s="7"/>
      <c r="G467" s="5" t="s">
        <v>352</v>
      </c>
      <c r="H467" s="5">
        <v>7</v>
      </c>
      <c r="I467" s="5" t="s">
        <v>42</v>
      </c>
      <c r="J467" s="5">
        <v>4</v>
      </c>
      <c r="K467" s="5">
        <v>0</v>
      </c>
      <c r="L467" s="5">
        <v>0</v>
      </c>
      <c r="M467" s="5">
        <v>0</v>
      </c>
      <c r="N467" s="5">
        <v>0</v>
      </c>
      <c r="O467" s="5">
        <v>0</v>
      </c>
      <c r="P467" s="5">
        <v>1</v>
      </c>
      <c r="Q467" s="5"/>
    </row>
    <row r="468" spans="1:17" x14ac:dyDescent="0.2">
      <c r="A468" s="5">
        <v>272107595</v>
      </c>
      <c r="B468" s="5">
        <v>2018</v>
      </c>
      <c r="C468" s="5">
        <v>162</v>
      </c>
      <c r="D468" s="5" t="s">
        <v>23</v>
      </c>
      <c r="E468" s="5" t="s">
        <v>353</v>
      </c>
      <c r="F468" s="7"/>
      <c r="G468" s="5" t="s">
        <v>353</v>
      </c>
      <c r="H468" s="5">
        <v>7</v>
      </c>
      <c r="I468" s="5" t="s">
        <v>92</v>
      </c>
      <c r="J468" s="5">
        <v>4</v>
      </c>
      <c r="K468" s="5">
        <v>0</v>
      </c>
      <c r="L468" s="5">
        <v>0</v>
      </c>
      <c r="M468" s="5">
        <v>0</v>
      </c>
      <c r="N468" s="5">
        <v>0</v>
      </c>
      <c r="O468" s="5">
        <v>0</v>
      </c>
      <c r="P468" s="5">
        <v>1</v>
      </c>
      <c r="Q468" s="5"/>
    </row>
    <row r="469" spans="1:17" x14ac:dyDescent="0.2">
      <c r="A469" s="5">
        <v>272107597</v>
      </c>
      <c r="B469" s="5">
        <v>2018</v>
      </c>
      <c r="C469" s="5">
        <v>162</v>
      </c>
      <c r="D469" s="5" t="s">
        <v>23</v>
      </c>
      <c r="E469" s="5" t="s">
        <v>354</v>
      </c>
      <c r="F469" s="7"/>
      <c r="G469" s="5" t="s">
        <v>354</v>
      </c>
      <c r="H469" s="5">
        <v>7</v>
      </c>
      <c r="I469" s="5" t="s">
        <v>103</v>
      </c>
      <c r="J469" s="5">
        <v>4</v>
      </c>
      <c r="K469" s="5">
        <v>0</v>
      </c>
      <c r="L469" s="5">
        <v>0</v>
      </c>
      <c r="M469" s="5">
        <v>0</v>
      </c>
      <c r="N469" s="5">
        <v>0</v>
      </c>
      <c r="O469" s="5">
        <v>0</v>
      </c>
      <c r="P469" s="5">
        <v>1</v>
      </c>
      <c r="Q469" s="5"/>
    </row>
    <row r="470" spans="1:17" x14ac:dyDescent="0.2">
      <c r="A470" s="5">
        <v>272106827</v>
      </c>
      <c r="B470" s="5">
        <v>2018</v>
      </c>
      <c r="C470" s="5">
        <v>162</v>
      </c>
      <c r="D470" s="5" t="s">
        <v>23</v>
      </c>
      <c r="E470" s="5" t="s">
        <v>355</v>
      </c>
      <c r="F470" s="7"/>
      <c r="G470" s="5" t="s">
        <v>355</v>
      </c>
      <c r="H470" s="5">
        <v>7</v>
      </c>
      <c r="I470" s="5" t="s">
        <v>43</v>
      </c>
      <c r="J470" s="5">
        <v>4</v>
      </c>
      <c r="K470" s="5">
        <v>0</v>
      </c>
      <c r="L470" s="5">
        <v>0</v>
      </c>
      <c r="M470" s="5">
        <v>0</v>
      </c>
      <c r="N470" s="5">
        <v>0</v>
      </c>
      <c r="O470" s="5">
        <v>0</v>
      </c>
      <c r="P470" s="5">
        <v>1</v>
      </c>
      <c r="Q470" s="5"/>
    </row>
    <row r="471" spans="1:17" x14ac:dyDescent="0.2">
      <c r="A471" s="5">
        <v>272106828</v>
      </c>
      <c r="B471" s="5">
        <v>2018</v>
      </c>
      <c r="C471" s="5">
        <v>162</v>
      </c>
      <c r="D471" s="5" t="s">
        <v>23</v>
      </c>
      <c r="E471" s="5" t="s">
        <v>356</v>
      </c>
      <c r="F471" s="7"/>
      <c r="G471" s="5" t="s">
        <v>356</v>
      </c>
      <c r="H471" s="5">
        <v>7</v>
      </c>
      <c r="I471" s="5" t="s">
        <v>104</v>
      </c>
      <c r="J471" s="5">
        <v>4</v>
      </c>
      <c r="K471" s="5">
        <v>0</v>
      </c>
      <c r="L471" s="5">
        <v>0</v>
      </c>
      <c r="M471" s="5">
        <v>0</v>
      </c>
      <c r="N471" s="5">
        <v>0</v>
      </c>
      <c r="O471" s="5">
        <v>0</v>
      </c>
      <c r="P471" s="5">
        <v>1</v>
      </c>
      <c r="Q471" s="5"/>
    </row>
    <row r="472" spans="1:17" x14ac:dyDescent="0.2">
      <c r="A472" s="5">
        <v>272106829</v>
      </c>
      <c r="B472" s="5">
        <v>2018</v>
      </c>
      <c r="C472" s="5">
        <v>162</v>
      </c>
      <c r="D472" s="5" t="s">
        <v>23</v>
      </c>
      <c r="E472" s="5" t="s">
        <v>357</v>
      </c>
      <c r="F472" s="7"/>
      <c r="G472" s="5" t="s">
        <v>357</v>
      </c>
      <c r="H472" s="5">
        <v>7</v>
      </c>
      <c r="I472" s="5" t="s">
        <v>44</v>
      </c>
      <c r="J472" s="5">
        <v>4</v>
      </c>
      <c r="K472" s="5">
        <v>0</v>
      </c>
      <c r="L472" s="5">
        <v>0</v>
      </c>
      <c r="M472" s="5">
        <v>0</v>
      </c>
      <c r="N472" s="5">
        <v>0</v>
      </c>
      <c r="O472" s="5">
        <v>0</v>
      </c>
      <c r="P472" s="5">
        <v>1</v>
      </c>
      <c r="Q472" s="5"/>
    </row>
    <row r="473" spans="1:17" x14ac:dyDescent="0.2">
      <c r="A473" s="5">
        <v>272106830</v>
      </c>
      <c r="B473" s="5">
        <v>2018</v>
      </c>
      <c r="C473" s="5">
        <v>162</v>
      </c>
      <c r="D473" s="5" t="s">
        <v>23</v>
      </c>
      <c r="E473" s="5" t="s">
        <v>358</v>
      </c>
      <c r="F473" s="7"/>
      <c r="G473" s="5" t="s">
        <v>358</v>
      </c>
      <c r="H473" s="5">
        <v>7</v>
      </c>
      <c r="I473" s="5" t="s">
        <v>93</v>
      </c>
      <c r="J473" s="5">
        <v>4</v>
      </c>
      <c r="K473" s="5">
        <v>0</v>
      </c>
      <c r="L473" s="5">
        <v>0</v>
      </c>
      <c r="M473" s="5">
        <v>0</v>
      </c>
      <c r="N473" s="5">
        <v>0</v>
      </c>
      <c r="O473" s="5">
        <v>0</v>
      </c>
      <c r="P473" s="5">
        <v>1</v>
      </c>
      <c r="Q473" s="5"/>
    </row>
    <row r="474" spans="1:17" x14ac:dyDescent="0.2">
      <c r="A474" s="5">
        <v>272106831</v>
      </c>
      <c r="B474" s="5">
        <v>2018</v>
      </c>
      <c r="C474" s="5">
        <v>162</v>
      </c>
      <c r="D474" s="5" t="s">
        <v>23</v>
      </c>
      <c r="E474" s="5" t="s">
        <v>359</v>
      </c>
      <c r="F474" s="7"/>
      <c r="G474" s="5" t="s">
        <v>359</v>
      </c>
      <c r="H474" s="5">
        <v>7</v>
      </c>
      <c r="I474" s="5" t="s">
        <v>105</v>
      </c>
      <c r="J474" s="5">
        <v>4</v>
      </c>
      <c r="K474" s="5">
        <v>0</v>
      </c>
      <c r="L474" s="5">
        <v>0</v>
      </c>
      <c r="M474" s="5">
        <v>0</v>
      </c>
      <c r="N474" s="5">
        <v>0</v>
      </c>
      <c r="O474" s="5">
        <v>0</v>
      </c>
      <c r="P474" s="5">
        <v>1</v>
      </c>
      <c r="Q474" s="5"/>
    </row>
    <row r="475" spans="1:17" x14ac:dyDescent="0.2">
      <c r="A475" s="5">
        <v>272107435</v>
      </c>
      <c r="B475" s="5">
        <v>2018</v>
      </c>
      <c r="C475" s="5">
        <v>163</v>
      </c>
      <c r="D475" s="5" t="s">
        <v>23</v>
      </c>
      <c r="E475" s="5" t="s">
        <v>360</v>
      </c>
      <c r="F475" s="7"/>
      <c r="G475" s="5" t="s">
        <v>360</v>
      </c>
      <c r="H475" s="5">
        <v>7</v>
      </c>
      <c r="I475" s="5" t="s">
        <v>45</v>
      </c>
      <c r="J475" s="5">
        <v>4</v>
      </c>
      <c r="K475" s="5">
        <v>0</v>
      </c>
      <c r="L475" s="5">
        <v>0</v>
      </c>
      <c r="M475" s="5">
        <v>0</v>
      </c>
      <c r="N475" s="5">
        <v>0</v>
      </c>
      <c r="O475" s="5">
        <v>0</v>
      </c>
      <c r="P475" s="5">
        <v>1</v>
      </c>
      <c r="Q475" s="5"/>
    </row>
    <row r="476" spans="1:17" x14ac:dyDescent="0.2">
      <c r="A476" s="5">
        <v>272107436</v>
      </c>
      <c r="B476" s="5">
        <v>2018</v>
      </c>
      <c r="C476" s="5">
        <v>163</v>
      </c>
      <c r="D476" s="5" t="s">
        <v>23</v>
      </c>
      <c r="E476" s="5" t="s">
        <v>361</v>
      </c>
      <c r="F476" s="7"/>
      <c r="G476" s="5" t="s">
        <v>361</v>
      </c>
      <c r="H476" s="5">
        <v>7</v>
      </c>
      <c r="I476" s="5" t="s">
        <v>94</v>
      </c>
      <c r="J476" s="5">
        <v>4</v>
      </c>
      <c r="K476" s="5">
        <v>0</v>
      </c>
      <c r="L476" s="5">
        <v>0</v>
      </c>
      <c r="M476" s="5">
        <v>0</v>
      </c>
      <c r="N476" s="5">
        <v>0</v>
      </c>
      <c r="O476" s="5">
        <v>0</v>
      </c>
      <c r="P476" s="5">
        <v>1</v>
      </c>
      <c r="Q476" s="5"/>
    </row>
    <row r="477" spans="1:17" x14ac:dyDescent="0.2">
      <c r="A477" s="5">
        <v>272107433</v>
      </c>
      <c r="B477" s="5">
        <v>2018</v>
      </c>
      <c r="C477" s="5">
        <v>163</v>
      </c>
      <c r="D477" s="5" t="s">
        <v>23</v>
      </c>
      <c r="E477" s="5" t="s">
        <v>362</v>
      </c>
      <c r="F477" s="7"/>
      <c r="G477" s="5" t="s">
        <v>362</v>
      </c>
      <c r="H477" s="5">
        <v>7</v>
      </c>
      <c r="I477" s="5" t="s">
        <v>106</v>
      </c>
      <c r="J477" s="5">
        <v>4</v>
      </c>
      <c r="K477" s="5">
        <v>0</v>
      </c>
      <c r="L477" s="5">
        <v>0</v>
      </c>
      <c r="M477" s="5">
        <v>0</v>
      </c>
      <c r="N477" s="5">
        <v>0</v>
      </c>
      <c r="O477" s="5">
        <v>0</v>
      </c>
      <c r="P477" s="5">
        <v>1</v>
      </c>
      <c r="Q477" s="5"/>
    </row>
    <row r="478" spans="1:17" x14ac:dyDescent="0.2">
      <c r="A478" s="5">
        <v>272107439</v>
      </c>
      <c r="B478" s="5">
        <v>2018</v>
      </c>
      <c r="C478" s="5">
        <v>163</v>
      </c>
      <c r="D478" s="5" t="s">
        <v>23</v>
      </c>
      <c r="E478" s="5" t="s">
        <v>363</v>
      </c>
      <c r="F478" s="7"/>
      <c r="G478" s="5" t="s">
        <v>363</v>
      </c>
      <c r="H478" s="5">
        <v>7</v>
      </c>
      <c r="I478" s="5" t="s">
        <v>46</v>
      </c>
      <c r="J478" s="5">
        <v>4</v>
      </c>
      <c r="K478" s="5">
        <v>0</v>
      </c>
      <c r="L478" s="5">
        <v>0</v>
      </c>
      <c r="M478" s="5">
        <v>0</v>
      </c>
      <c r="N478" s="5">
        <v>0</v>
      </c>
      <c r="O478" s="5">
        <v>0</v>
      </c>
      <c r="P478" s="5">
        <v>1</v>
      </c>
      <c r="Q478" s="5"/>
    </row>
    <row r="479" spans="1:17" x14ac:dyDescent="0.2">
      <c r="A479" s="5">
        <v>272107437</v>
      </c>
      <c r="B479" s="5">
        <v>2018</v>
      </c>
      <c r="C479" s="5">
        <v>163</v>
      </c>
      <c r="D479" s="5" t="s">
        <v>23</v>
      </c>
      <c r="E479" s="5" t="s">
        <v>364</v>
      </c>
      <c r="F479" s="7"/>
      <c r="G479" s="5" t="s">
        <v>364</v>
      </c>
      <c r="H479" s="5">
        <v>7</v>
      </c>
      <c r="I479" s="5" t="s">
        <v>47</v>
      </c>
      <c r="J479" s="5">
        <v>4</v>
      </c>
      <c r="K479" s="5">
        <v>0</v>
      </c>
      <c r="L479" s="5">
        <v>0</v>
      </c>
      <c r="M479" s="5">
        <v>0</v>
      </c>
      <c r="N479" s="5">
        <v>0</v>
      </c>
      <c r="O479" s="5">
        <v>0</v>
      </c>
      <c r="P479" s="5">
        <v>1</v>
      </c>
      <c r="Q479" s="5"/>
    </row>
    <row r="480" spans="1:17" x14ac:dyDescent="0.2">
      <c r="A480" s="5">
        <v>272107430</v>
      </c>
      <c r="B480" s="5">
        <v>2018</v>
      </c>
      <c r="C480" s="5">
        <v>163</v>
      </c>
      <c r="D480" s="5" t="s">
        <v>23</v>
      </c>
      <c r="E480" s="5" t="s">
        <v>365</v>
      </c>
      <c r="F480" s="7"/>
      <c r="G480" s="5" t="s">
        <v>365</v>
      </c>
      <c r="H480" s="5">
        <v>7</v>
      </c>
      <c r="I480" s="5" t="s">
        <v>48</v>
      </c>
      <c r="J480" s="5">
        <v>4</v>
      </c>
      <c r="K480" s="5">
        <v>0</v>
      </c>
      <c r="L480" s="5">
        <v>0</v>
      </c>
      <c r="M480" s="5">
        <v>0</v>
      </c>
      <c r="N480" s="5">
        <v>0</v>
      </c>
      <c r="O480" s="5">
        <v>0</v>
      </c>
      <c r="P480" s="5">
        <v>1</v>
      </c>
      <c r="Q480" s="5"/>
    </row>
    <row r="481" spans="1:17" x14ac:dyDescent="0.2">
      <c r="A481" s="5">
        <v>272107432</v>
      </c>
      <c r="B481" s="5">
        <v>2018</v>
      </c>
      <c r="C481" s="5">
        <v>163</v>
      </c>
      <c r="D481" s="5" t="s">
        <v>23</v>
      </c>
      <c r="E481" s="5" t="s">
        <v>366</v>
      </c>
      <c r="F481" s="7"/>
      <c r="G481" s="5" t="s">
        <v>366</v>
      </c>
      <c r="H481" s="5">
        <v>7</v>
      </c>
      <c r="I481" s="5" t="s">
        <v>49</v>
      </c>
      <c r="J481" s="5">
        <v>4</v>
      </c>
      <c r="K481" s="5">
        <v>0</v>
      </c>
      <c r="L481" s="5">
        <v>0</v>
      </c>
      <c r="M481" s="5">
        <v>0</v>
      </c>
      <c r="N481" s="5">
        <v>0</v>
      </c>
      <c r="O481" s="5">
        <v>0</v>
      </c>
      <c r="P481" s="5">
        <v>1</v>
      </c>
      <c r="Q481" s="5"/>
    </row>
    <row r="482" spans="1:17" x14ac:dyDescent="0.2">
      <c r="A482" s="5">
        <v>272107431</v>
      </c>
      <c r="B482" s="5">
        <v>2018</v>
      </c>
      <c r="C482" s="5">
        <v>163</v>
      </c>
      <c r="D482" s="5" t="s">
        <v>23</v>
      </c>
      <c r="E482" s="5" t="s">
        <v>367</v>
      </c>
      <c r="F482" s="7"/>
      <c r="G482" s="5" t="s">
        <v>367</v>
      </c>
      <c r="H482" s="5">
        <v>7</v>
      </c>
      <c r="I482" s="5" t="s">
        <v>50</v>
      </c>
      <c r="J482" s="5">
        <v>4</v>
      </c>
      <c r="K482" s="5">
        <v>0</v>
      </c>
      <c r="L482" s="5">
        <v>0</v>
      </c>
      <c r="M482" s="5">
        <v>0</v>
      </c>
      <c r="N482" s="5">
        <v>0</v>
      </c>
      <c r="O482" s="5">
        <v>0</v>
      </c>
      <c r="P482" s="5">
        <v>1</v>
      </c>
      <c r="Q482" s="5"/>
    </row>
    <row r="483" spans="1:17" x14ac:dyDescent="0.2">
      <c r="A483" s="5">
        <v>272107428</v>
      </c>
      <c r="B483" s="5">
        <v>2018</v>
      </c>
      <c r="C483" s="5">
        <v>163</v>
      </c>
      <c r="D483" s="5" t="s">
        <v>23</v>
      </c>
      <c r="E483" s="5" t="s">
        <v>368</v>
      </c>
      <c r="F483" s="7"/>
      <c r="G483" s="5" t="s">
        <v>368</v>
      </c>
      <c r="H483" s="5">
        <v>7</v>
      </c>
      <c r="I483" s="5" t="s">
        <v>51</v>
      </c>
      <c r="J483" s="5">
        <v>4</v>
      </c>
      <c r="K483" s="5">
        <v>0</v>
      </c>
      <c r="L483" s="5">
        <v>0</v>
      </c>
      <c r="M483" s="5">
        <v>0</v>
      </c>
      <c r="N483" s="5">
        <v>0</v>
      </c>
      <c r="O483" s="5">
        <v>0</v>
      </c>
      <c r="P483" s="5">
        <v>1</v>
      </c>
      <c r="Q483" s="5"/>
    </row>
    <row r="484" spans="1:17" x14ac:dyDescent="0.2">
      <c r="A484" s="5">
        <v>272107429</v>
      </c>
      <c r="B484" s="5">
        <v>2018</v>
      </c>
      <c r="C484" s="5">
        <v>163</v>
      </c>
      <c r="D484" s="5" t="s">
        <v>23</v>
      </c>
      <c r="E484" s="5" t="s">
        <v>369</v>
      </c>
      <c r="F484" s="7"/>
      <c r="G484" s="5" t="s">
        <v>369</v>
      </c>
      <c r="H484" s="5">
        <v>7</v>
      </c>
      <c r="I484" s="5" t="s">
        <v>52</v>
      </c>
      <c r="J484" s="5">
        <v>4</v>
      </c>
      <c r="K484" s="5">
        <v>0</v>
      </c>
      <c r="L484" s="5">
        <v>0</v>
      </c>
      <c r="M484" s="5">
        <v>0</v>
      </c>
      <c r="N484" s="5">
        <v>0</v>
      </c>
      <c r="O484" s="5">
        <v>0</v>
      </c>
      <c r="P484" s="5">
        <v>1</v>
      </c>
      <c r="Q484" s="5"/>
    </row>
    <row r="485" spans="1:17" x14ac:dyDescent="0.2">
      <c r="A485" s="5">
        <v>272107440</v>
      </c>
      <c r="B485" s="5">
        <v>2018</v>
      </c>
      <c r="C485" s="5">
        <v>163</v>
      </c>
      <c r="D485" s="5" t="s">
        <v>23</v>
      </c>
      <c r="E485" s="5" t="s">
        <v>370</v>
      </c>
      <c r="F485" s="7"/>
      <c r="G485" s="5" t="s">
        <v>370</v>
      </c>
      <c r="H485" s="5">
        <v>7</v>
      </c>
      <c r="I485" s="5" t="s">
        <v>53</v>
      </c>
      <c r="J485" s="5">
        <v>4</v>
      </c>
      <c r="K485" s="5">
        <v>0</v>
      </c>
      <c r="L485" s="5">
        <v>0</v>
      </c>
      <c r="M485" s="5">
        <v>0</v>
      </c>
      <c r="N485" s="5">
        <v>0</v>
      </c>
      <c r="O485" s="5">
        <v>0</v>
      </c>
      <c r="P485" s="5">
        <v>1</v>
      </c>
      <c r="Q485" s="5"/>
    </row>
    <row r="486" spans="1:17" x14ac:dyDescent="0.2">
      <c r="A486" s="5">
        <v>272107442</v>
      </c>
      <c r="B486" s="5">
        <v>2018</v>
      </c>
      <c r="C486" s="5">
        <v>163</v>
      </c>
      <c r="D486" s="5" t="s">
        <v>23</v>
      </c>
      <c r="E486" s="5" t="s">
        <v>371</v>
      </c>
      <c r="F486" s="7"/>
      <c r="G486" s="5" t="s">
        <v>371</v>
      </c>
      <c r="H486" s="5">
        <v>7</v>
      </c>
      <c r="I486" s="5" t="s">
        <v>54</v>
      </c>
      <c r="J486" s="5">
        <v>4</v>
      </c>
      <c r="K486" s="5">
        <v>0</v>
      </c>
      <c r="L486" s="5">
        <v>0</v>
      </c>
      <c r="M486" s="5">
        <v>0</v>
      </c>
      <c r="N486" s="5">
        <v>0</v>
      </c>
      <c r="O486" s="5">
        <v>0</v>
      </c>
      <c r="P486" s="5">
        <v>1</v>
      </c>
      <c r="Q486" s="5"/>
    </row>
    <row r="487" spans="1:17" x14ac:dyDescent="0.2">
      <c r="A487" s="5">
        <v>272107443</v>
      </c>
      <c r="B487" s="5">
        <v>2018</v>
      </c>
      <c r="C487" s="5">
        <v>163</v>
      </c>
      <c r="D487" s="5" t="s">
        <v>23</v>
      </c>
      <c r="E487" s="5" t="s">
        <v>372</v>
      </c>
      <c r="F487" s="7"/>
      <c r="G487" s="5" t="s">
        <v>372</v>
      </c>
      <c r="H487" s="5">
        <v>7</v>
      </c>
      <c r="I487" s="5" t="s">
        <v>55</v>
      </c>
      <c r="J487" s="5">
        <v>4</v>
      </c>
      <c r="K487" s="5">
        <v>0</v>
      </c>
      <c r="L487" s="5">
        <v>0</v>
      </c>
      <c r="M487" s="5">
        <v>0</v>
      </c>
      <c r="N487" s="5">
        <v>0</v>
      </c>
      <c r="O487" s="5">
        <v>0</v>
      </c>
      <c r="P487" s="5">
        <v>1</v>
      </c>
      <c r="Q487" s="5"/>
    </row>
    <row r="488" spans="1:17" x14ac:dyDescent="0.2">
      <c r="A488" s="5">
        <v>272107444</v>
      </c>
      <c r="B488" s="5">
        <v>2018</v>
      </c>
      <c r="C488" s="5">
        <v>163</v>
      </c>
      <c r="D488" s="5" t="s">
        <v>23</v>
      </c>
      <c r="E488" s="5" t="s">
        <v>373</v>
      </c>
      <c r="F488" s="7"/>
      <c r="G488" s="5" t="s">
        <v>373</v>
      </c>
      <c r="H488" s="5">
        <v>7</v>
      </c>
      <c r="I488" s="5" t="s">
        <v>56</v>
      </c>
      <c r="J488" s="5">
        <v>4</v>
      </c>
      <c r="K488" s="5">
        <v>0</v>
      </c>
      <c r="L488" s="5">
        <v>0</v>
      </c>
      <c r="M488" s="5">
        <v>0</v>
      </c>
      <c r="N488" s="5">
        <v>0</v>
      </c>
      <c r="O488" s="5">
        <v>0</v>
      </c>
      <c r="P488" s="5">
        <v>1</v>
      </c>
      <c r="Q488" s="5"/>
    </row>
    <row r="489" spans="1:17" x14ac:dyDescent="0.2">
      <c r="A489" s="5">
        <v>272107448</v>
      </c>
      <c r="B489" s="5">
        <v>2018</v>
      </c>
      <c r="C489" s="5">
        <v>163</v>
      </c>
      <c r="D489" s="5" t="s">
        <v>23</v>
      </c>
      <c r="E489" s="5" t="s">
        <v>374</v>
      </c>
      <c r="F489" s="7"/>
      <c r="G489" s="5" t="s">
        <v>374</v>
      </c>
      <c r="H489" s="5">
        <v>7</v>
      </c>
      <c r="I489" s="5" t="s">
        <v>57</v>
      </c>
      <c r="J489" s="5">
        <v>4</v>
      </c>
      <c r="K489" s="5">
        <v>0</v>
      </c>
      <c r="L489" s="5">
        <v>0</v>
      </c>
      <c r="M489" s="5">
        <v>0</v>
      </c>
      <c r="N489" s="5">
        <v>0</v>
      </c>
      <c r="O489" s="5">
        <v>0</v>
      </c>
      <c r="P489" s="5">
        <v>1</v>
      </c>
      <c r="Q489" s="5"/>
    </row>
    <row r="490" spans="1:17" x14ac:dyDescent="0.2">
      <c r="A490" s="5">
        <v>272107449</v>
      </c>
      <c r="B490" s="5">
        <v>2018</v>
      </c>
      <c r="C490" s="5">
        <v>163</v>
      </c>
      <c r="D490" s="5" t="s">
        <v>23</v>
      </c>
      <c r="E490" s="5" t="s">
        <v>375</v>
      </c>
      <c r="F490" s="7"/>
      <c r="G490" s="5" t="s">
        <v>375</v>
      </c>
      <c r="H490" s="5">
        <v>7</v>
      </c>
      <c r="I490" s="5" t="s">
        <v>58</v>
      </c>
      <c r="J490" s="5">
        <v>4</v>
      </c>
      <c r="K490" s="5">
        <v>0</v>
      </c>
      <c r="L490" s="5">
        <v>0</v>
      </c>
      <c r="M490" s="5">
        <v>0</v>
      </c>
      <c r="N490" s="5">
        <v>0</v>
      </c>
      <c r="O490" s="5">
        <v>0</v>
      </c>
      <c r="P490" s="5">
        <v>1</v>
      </c>
      <c r="Q490" s="5"/>
    </row>
    <row r="491" spans="1:17" x14ac:dyDescent="0.2">
      <c r="A491" s="5">
        <v>272107445</v>
      </c>
      <c r="B491" s="5">
        <v>2018</v>
      </c>
      <c r="C491" s="5">
        <v>163</v>
      </c>
      <c r="D491" s="5" t="s">
        <v>23</v>
      </c>
      <c r="E491" s="5" t="s">
        <v>376</v>
      </c>
      <c r="F491" s="7"/>
      <c r="G491" s="5" t="s">
        <v>376</v>
      </c>
      <c r="H491" s="5">
        <v>7</v>
      </c>
      <c r="I491" s="5" t="s">
        <v>59</v>
      </c>
      <c r="J491" s="5">
        <v>4</v>
      </c>
      <c r="K491" s="5">
        <v>0</v>
      </c>
      <c r="L491" s="5">
        <v>0</v>
      </c>
      <c r="M491" s="5">
        <v>0</v>
      </c>
      <c r="N491" s="5">
        <v>0</v>
      </c>
      <c r="O491" s="5">
        <v>0</v>
      </c>
      <c r="P491" s="5">
        <v>1</v>
      </c>
      <c r="Q491" s="5"/>
    </row>
    <row r="492" spans="1:17" x14ac:dyDescent="0.2">
      <c r="A492" s="5">
        <v>272107446</v>
      </c>
      <c r="B492" s="5">
        <v>2018</v>
      </c>
      <c r="C492" s="5">
        <v>163</v>
      </c>
      <c r="D492" s="5" t="s">
        <v>23</v>
      </c>
      <c r="E492" s="5" t="s">
        <v>377</v>
      </c>
      <c r="F492" s="7"/>
      <c r="G492" s="5" t="s">
        <v>377</v>
      </c>
      <c r="H492" s="5">
        <v>7</v>
      </c>
      <c r="I492" s="5" t="s">
        <v>60</v>
      </c>
      <c r="J492" s="5">
        <v>4</v>
      </c>
      <c r="K492" s="5">
        <v>0</v>
      </c>
      <c r="L492" s="5">
        <v>0</v>
      </c>
      <c r="M492" s="5">
        <v>0</v>
      </c>
      <c r="N492" s="5">
        <v>0</v>
      </c>
      <c r="O492" s="5">
        <v>0</v>
      </c>
      <c r="P492" s="5">
        <v>1</v>
      </c>
      <c r="Q492" s="5"/>
    </row>
    <row r="493" spans="1:17" x14ac:dyDescent="0.2">
      <c r="A493" s="5">
        <v>272107447</v>
      </c>
      <c r="B493" s="5">
        <v>2018</v>
      </c>
      <c r="C493" s="5">
        <v>163</v>
      </c>
      <c r="D493" s="5" t="s">
        <v>23</v>
      </c>
      <c r="E493" s="5" t="s">
        <v>378</v>
      </c>
      <c r="F493" s="7"/>
      <c r="G493" s="5" t="s">
        <v>378</v>
      </c>
      <c r="H493" s="5">
        <v>7</v>
      </c>
      <c r="I493" s="5" t="s">
        <v>61</v>
      </c>
      <c r="J493" s="5">
        <v>4</v>
      </c>
      <c r="K493" s="5">
        <v>0</v>
      </c>
      <c r="L493" s="5">
        <v>0</v>
      </c>
      <c r="M493" s="5">
        <v>0</v>
      </c>
      <c r="N493" s="5">
        <v>0</v>
      </c>
      <c r="O493" s="5">
        <v>0</v>
      </c>
      <c r="P493" s="5">
        <v>1</v>
      </c>
      <c r="Q493" s="5"/>
    </row>
    <row r="494" spans="1:17" x14ac:dyDescent="0.2">
      <c r="A494" s="5">
        <v>272106846</v>
      </c>
      <c r="B494" s="5">
        <v>2018</v>
      </c>
      <c r="C494" s="5">
        <v>163</v>
      </c>
      <c r="D494" s="5" t="s">
        <v>23</v>
      </c>
      <c r="E494" s="5" t="s">
        <v>379</v>
      </c>
      <c r="F494" s="7"/>
      <c r="G494" s="5" t="s">
        <v>379</v>
      </c>
      <c r="H494" s="5">
        <v>7</v>
      </c>
      <c r="I494" s="5" t="s">
        <v>62</v>
      </c>
      <c r="J494" s="5">
        <v>4</v>
      </c>
      <c r="K494" s="5">
        <v>0</v>
      </c>
      <c r="L494" s="5">
        <v>0</v>
      </c>
      <c r="M494" s="5">
        <v>0</v>
      </c>
      <c r="N494" s="5">
        <v>0</v>
      </c>
      <c r="O494" s="5">
        <v>0</v>
      </c>
      <c r="P494" s="5">
        <v>1</v>
      </c>
      <c r="Q494" s="5"/>
    </row>
    <row r="495" spans="1:17" x14ac:dyDescent="0.2">
      <c r="A495" s="5">
        <v>272106847</v>
      </c>
      <c r="B495" s="5">
        <v>2018</v>
      </c>
      <c r="C495" s="5">
        <v>163</v>
      </c>
      <c r="D495" s="5" t="s">
        <v>23</v>
      </c>
      <c r="E495" s="5" t="s">
        <v>380</v>
      </c>
      <c r="F495" s="7"/>
      <c r="G495" s="5" t="s">
        <v>380</v>
      </c>
      <c r="H495" s="5">
        <v>7</v>
      </c>
      <c r="I495" s="5" t="s">
        <v>63</v>
      </c>
      <c r="J495" s="5">
        <v>4</v>
      </c>
      <c r="K495" s="5">
        <v>0</v>
      </c>
      <c r="L495" s="5">
        <v>0</v>
      </c>
      <c r="M495" s="5">
        <v>0</v>
      </c>
      <c r="N495" s="5">
        <v>0</v>
      </c>
      <c r="O495" s="5">
        <v>0</v>
      </c>
      <c r="P495" s="5">
        <v>1</v>
      </c>
      <c r="Q495" s="5"/>
    </row>
    <row r="496" spans="1:17" x14ac:dyDescent="0.2">
      <c r="A496" s="5">
        <v>272106848</v>
      </c>
      <c r="B496" s="5">
        <v>2018</v>
      </c>
      <c r="C496" s="5">
        <v>163</v>
      </c>
      <c r="D496" s="5" t="s">
        <v>23</v>
      </c>
      <c r="E496" s="5" t="s">
        <v>381</v>
      </c>
      <c r="F496" s="7"/>
      <c r="G496" s="5" t="s">
        <v>381</v>
      </c>
      <c r="H496" s="5">
        <v>7</v>
      </c>
      <c r="I496" s="5" t="s">
        <v>64</v>
      </c>
      <c r="J496" s="5">
        <v>4</v>
      </c>
      <c r="K496" s="5">
        <v>0</v>
      </c>
      <c r="L496" s="5">
        <v>0</v>
      </c>
      <c r="M496" s="5">
        <v>0</v>
      </c>
      <c r="N496" s="5">
        <v>0</v>
      </c>
      <c r="O496" s="5">
        <v>0</v>
      </c>
      <c r="P496" s="5">
        <v>1</v>
      </c>
      <c r="Q496" s="5"/>
    </row>
    <row r="497" spans="1:17" x14ac:dyDescent="0.2">
      <c r="A497" s="5">
        <v>272106849</v>
      </c>
      <c r="B497" s="5">
        <v>2018</v>
      </c>
      <c r="C497" s="5">
        <v>163</v>
      </c>
      <c r="D497" s="5" t="s">
        <v>23</v>
      </c>
      <c r="E497" s="5" t="s">
        <v>382</v>
      </c>
      <c r="F497" s="7"/>
      <c r="G497" s="5" t="s">
        <v>382</v>
      </c>
      <c r="H497" s="5">
        <v>7</v>
      </c>
      <c r="I497" s="5" t="s">
        <v>65</v>
      </c>
      <c r="J497" s="5">
        <v>4</v>
      </c>
      <c r="K497" s="5">
        <v>0</v>
      </c>
      <c r="L497" s="5">
        <v>0</v>
      </c>
      <c r="M497" s="5">
        <v>0</v>
      </c>
      <c r="N497" s="5">
        <v>0</v>
      </c>
      <c r="O497" s="5">
        <v>0</v>
      </c>
      <c r="P497" s="5">
        <v>1</v>
      </c>
      <c r="Q497" s="5"/>
    </row>
    <row r="498" spans="1:17" x14ac:dyDescent="0.2">
      <c r="A498" s="5">
        <v>272106850</v>
      </c>
      <c r="B498" s="5">
        <v>2018</v>
      </c>
      <c r="C498" s="5">
        <v>163</v>
      </c>
      <c r="D498" s="5" t="s">
        <v>23</v>
      </c>
      <c r="E498" s="5" t="s">
        <v>383</v>
      </c>
      <c r="F498" s="7"/>
      <c r="G498" s="5" t="s">
        <v>383</v>
      </c>
      <c r="H498" s="5">
        <v>8</v>
      </c>
      <c r="I498" s="15" t="s">
        <v>26</v>
      </c>
      <c r="J498" s="5">
        <v>4</v>
      </c>
      <c r="K498" s="5">
        <v>0</v>
      </c>
      <c r="L498" s="5">
        <v>0</v>
      </c>
      <c r="M498" s="5">
        <v>0</v>
      </c>
      <c r="N498" s="5">
        <v>0</v>
      </c>
      <c r="O498" s="5">
        <v>0</v>
      </c>
      <c r="P498" s="5">
        <v>1</v>
      </c>
      <c r="Q498" s="5"/>
    </row>
    <row r="499" spans="1:17" x14ac:dyDescent="0.2">
      <c r="A499" s="5">
        <v>272106832</v>
      </c>
      <c r="B499" s="5">
        <v>2018</v>
      </c>
      <c r="C499" s="5">
        <v>163</v>
      </c>
      <c r="D499" s="5" t="s">
        <v>23</v>
      </c>
      <c r="E499" s="5" t="s">
        <v>384</v>
      </c>
      <c r="F499" s="7"/>
      <c r="G499" s="5" t="s">
        <v>384</v>
      </c>
      <c r="H499" s="5">
        <v>8</v>
      </c>
      <c r="I499" s="10" t="s">
        <v>66</v>
      </c>
      <c r="J499" s="5">
        <v>4</v>
      </c>
      <c r="K499" s="5">
        <v>0</v>
      </c>
      <c r="L499" s="5">
        <v>0</v>
      </c>
      <c r="M499" s="5">
        <v>0</v>
      </c>
      <c r="N499" s="5">
        <v>0</v>
      </c>
      <c r="O499" s="5">
        <v>0</v>
      </c>
      <c r="P499" s="5">
        <v>1</v>
      </c>
      <c r="Q499" s="5"/>
    </row>
    <row r="500" spans="1:17" x14ac:dyDescent="0.2">
      <c r="A500" s="5">
        <v>272106833</v>
      </c>
      <c r="B500" s="5">
        <v>2018</v>
      </c>
      <c r="C500" s="5">
        <v>163</v>
      </c>
      <c r="D500" s="5" t="s">
        <v>23</v>
      </c>
      <c r="E500" s="5" t="s">
        <v>385</v>
      </c>
      <c r="F500" s="7"/>
      <c r="G500" s="5" t="s">
        <v>385</v>
      </c>
      <c r="H500" s="5">
        <v>8</v>
      </c>
      <c r="I500" s="10" t="s">
        <v>67</v>
      </c>
      <c r="J500" s="5">
        <v>4</v>
      </c>
      <c r="K500" s="5">
        <v>0</v>
      </c>
      <c r="L500" s="5">
        <v>0</v>
      </c>
      <c r="M500" s="5">
        <v>0</v>
      </c>
      <c r="N500" s="5">
        <v>0</v>
      </c>
      <c r="O500" s="5">
        <v>0</v>
      </c>
      <c r="P500" s="5">
        <v>1</v>
      </c>
      <c r="Q500" s="5"/>
    </row>
    <row r="501" spans="1:17" x14ac:dyDescent="0.2">
      <c r="A501" s="5">
        <v>272106834</v>
      </c>
      <c r="B501" s="5">
        <v>2018</v>
      </c>
      <c r="C501" s="5">
        <v>163</v>
      </c>
      <c r="D501" s="5" t="s">
        <v>23</v>
      </c>
      <c r="E501" s="5" t="s">
        <v>386</v>
      </c>
      <c r="F501" s="7"/>
      <c r="G501" s="5" t="s">
        <v>386</v>
      </c>
      <c r="H501" s="5">
        <v>8</v>
      </c>
      <c r="I501" s="10" t="s">
        <v>27</v>
      </c>
      <c r="J501" s="5">
        <v>4</v>
      </c>
      <c r="K501" s="5">
        <v>0</v>
      </c>
      <c r="L501" s="5">
        <v>0</v>
      </c>
      <c r="M501" s="5">
        <v>0</v>
      </c>
      <c r="N501" s="5">
        <v>0</v>
      </c>
      <c r="O501" s="5">
        <v>0</v>
      </c>
      <c r="P501" s="5">
        <v>1</v>
      </c>
      <c r="Q501" s="5"/>
    </row>
    <row r="502" spans="1:17" x14ac:dyDescent="0.2">
      <c r="A502" s="5">
        <v>272106835</v>
      </c>
      <c r="B502" s="5">
        <v>2018</v>
      </c>
      <c r="C502" s="5">
        <v>163</v>
      </c>
      <c r="D502" s="5" t="s">
        <v>23</v>
      </c>
      <c r="E502" s="5" t="s">
        <v>387</v>
      </c>
      <c r="F502" s="7"/>
      <c r="G502" s="5" t="s">
        <v>387</v>
      </c>
      <c r="H502" s="5">
        <v>8</v>
      </c>
      <c r="I502" s="10" t="s">
        <v>68</v>
      </c>
      <c r="J502" s="5">
        <v>4</v>
      </c>
      <c r="K502" s="5">
        <v>0</v>
      </c>
      <c r="L502" s="5">
        <v>0</v>
      </c>
      <c r="M502" s="5">
        <v>0</v>
      </c>
      <c r="N502" s="5">
        <v>0</v>
      </c>
      <c r="O502" s="5">
        <v>0</v>
      </c>
      <c r="P502" s="5">
        <v>1</v>
      </c>
      <c r="Q502" s="5"/>
    </row>
    <row r="503" spans="1:17" x14ac:dyDescent="0.2">
      <c r="A503" s="5">
        <v>272106836</v>
      </c>
      <c r="B503" s="5">
        <v>2018</v>
      </c>
      <c r="C503" s="5">
        <v>163</v>
      </c>
      <c r="D503" s="5" t="s">
        <v>23</v>
      </c>
      <c r="E503" s="5" t="s">
        <v>388</v>
      </c>
      <c r="F503" s="7"/>
      <c r="G503" s="5" t="s">
        <v>388</v>
      </c>
      <c r="H503" s="5">
        <v>8</v>
      </c>
      <c r="I503" s="10" t="s">
        <v>69</v>
      </c>
      <c r="J503" s="5">
        <v>4</v>
      </c>
      <c r="K503" s="5">
        <v>0</v>
      </c>
      <c r="L503" s="5">
        <v>0</v>
      </c>
      <c r="M503" s="5">
        <v>0</v>
      </c>
      <c r="N503" s="5">
        <v>0</v>
      </c>
      <c r="O503" s="5">
        <v>0</v>
      </c>
      <c r="P503" s="5">
        <v>1</v>
      </c>
      <c r="Q503" s="5"/>
    </row>
    <row r="504" spans="1:17" x14ac:dyDescent="0.2">
      <c r="A504" s="5">
        <v>272106838</v>
      </c>
      <c r="B504" s="5">
        <v>2018</v>
      </c>
      <c r="C504" s="5">
        <v>163</v>
      </c>
      <c r="D504" s="5" t="s">
        <v>23</v>
      </c>
      <c r="E504" s="5" t="s">
        <v>389</v>
      </c>
      <c r="F504" s="7"/>
      <c r="G504" s="5" t="s">
        <v>389</v>
      </c>
      <c r="H504" s="5">
        <v>8</v>
      </c>
      <c r="I504" s="10" t="s">
        <v>28</v>
      </c>
      <c r="J504" s="5">
        <v>4</v>
      </c>
      <c r="K504" s="5">
        <v>0</v>
      </c>
      <c r="L504" s="5">
        <v>0</v>
      </c>
      <c r="M504" s="5">
        <v>0</v>
      </c>
      <c r="N504" s="5">
        <v>0</v>
      </c>
      <c r="O504" s="5">
        <v>0</v>
      </c>
      <c r="P504" s="5">
        <v>1</v>
      </c>
      <c r="Q504" s="5"/>
    </row>
    <row r="505" spans="1:17" x14ac:dyDescent="0.2">
      <c r="A505" s="5">
        <v>272106839</v>
      </c>
      <c r="B505" s="5">
        <v>2018</v>
      </c>
      <c r="C505" s="5">
        <v>163</v>
      </c>
      <c r="D505" s="5" t="s">
        <v>23</v>
      </c>
      <c r="E505" s="5" t="s">
        <v>390</v>
      </c>
      <c r="F505" s="7"/>
      <c r="G505" s="5" t="s">
        <v>390</v>
      </c>
      <c r="H505" s="5">
        <v>8</v>
      </c>
      <c r="I505" s="10" t="s">
        <v>70</v>
      </c>
      <c r="J505" s="5">
        <v>4</v>
      </c>
      <c r="K505" s="5">
        <v>0</v>
      </c>
      <c r="L505" s="5">
        <v>0</v>
      </c>
      <c r="M505" s="5">
        <v>0</v>
      </c>
      <c r="N505" s="5">
        <v>0</v>
      </c>
      <c r="O505" s="5">
        <v>0</v>
      </c>
      <c r="P505" s="5">
        <v>1</v>
      </c>
      <c r="Q505" s="5"/>
    </row>
    <row r="506" spans="1:17" x14ac:dyDescent="0.2">
      <c r="A506" s="5">
        <v>272106840</v>
      </c>
      <c r="B506" s="5">
        <v>2018</v>
      </c>
      <c r="C506" s="5">
        <v>163</v>
      </c>
      <c r="D506" s="5" t="s">
        <v>23</v>
      </c>
      <c r="E506" s="5" t="s">
        <v>391</v>
      </c>
      <c r="F506" s="7"/>
      <c r="G506" s="5" t="s">
        <v>391</v>
      </c>
      <c r="H506" s="5">
        <v>8</v>
      </c>
      <c r="I506" s="10" t="s">
        <v>71</v>
      </c>
      <c r="J506" s="5">
        <v>4</v>
      </c>
      <c r="K506" s="5">
        <v>0</v>
      </c>
      <c r="L506" s="5">
        <v>0</v>
      </c>
      <c r="M506" s="5">
        <v>0</v>
      </c>
      <c r="N506" s="5">
        <v>0</v>
      </c>
      <c r="O506" s="5">
        <v>0</v>
      </c>
      <c r="P506" s="5">
        <v>1</v>
      </c>
      <c r="Q506" s="5"/>
    </row>
    <row r="507" spans="1:17" x14ac:dyDescent="0.2">
      <c r="A507" s="5">
        <v>272106841</v>
      </c>
      <c r="B507" s="5">
        <v>2018</v>
      </c>
      <c r="C507" s="5">
        <v>163</v>
      </c>
      <c r="D507" s="5" t="s">
        <v>23</v>
      </c>
      <c r="E507" s="5" t="s">
        <v>392</v>
      </c>
      <c r="F507" s="7"/>
      <c r="G507" s="5" t="s">
        <v>392</v>
      </c>
      <c r="H507" s="5">
        <v>8</v>
      </c>
      <c r="I507" s="10" t="s">
        <v>29</v>
      </c>
      <c r="J507" s="5">
        <v>4</v>
      </c>
      <c r="K507" s="5">
        <v>0</v>
      </c>
      <c r="L507" s="5">
        <v>0</v>
      </c>
      <c r="M507" s="5">
        <v>0</v>
      </c>
      <c r="N507" s="5">
        <v>0</v>
      </c>
      <c r="O507" s="5">
        <v>0</v>
      </c>
      <c r="P507" s="5">
        <v>1</v>
      </c>
      <c r="Q507" s="5"/>
    </row>
    <row r="508" spans="1:17" x14ac:dyDescent="0.2">
      <c r="A508" s="5">
        <v>272106842</v>
      </c>
      <c r="B508" s="5">
        <v>2018</v>
      </c>
      <c r="C508" s="5">
        <v>163</v>
      </c>
      <c r="D508" s="5" t="s">
        <v>23</v>
      </c>
      <c r="E508" s="5" t="s">
        <v>393</v>
      </c>
      <c r="F508" s="7"/>
      <c r="G508" s="5" t="s">
        <v>393</v>
      </c>
      <c r="H508" s="5">
        <v>8</v>
      </c>
      <c r="I508" s="10" t="s">
        <v>72</v>
      </c>
      <c r="J508" s="5">
        <v>4</v>
      </c>
      <c r="K508" s="5">
        <v>0</v>
      </c>
      <c r="L508" s="5">
        <v>0</v>
      </c>
      <c r="M508" s="5">
        <v>0</v>
      </c>
      <c r="N508" s="5">
        <v>0</v>
      </c>
      <c r="O508" s="5">
        <v>0</v>
      </c>
      <c r="P508" s="5">
        <v>1</v>
      </c>
      <c r="Q508" s="5"/>
    </row>
    <row r="509" spans="1:17" x14ac:dyDescent="0.2">
      <c r="A509" s="5">
        <v>156181129</v>
      </c>
      <c r="B509" s="5">
        <v>2018</v>
      </c>
      <c r="C509" s="5">
        <v>163</v>
      </c>
      <c r="D509" s="5" t="s">
        <v>23</v>
      </c>
      <c r="E509" s="5" t="s">
        <v>394</v>
      </c>
      <c r="F509" s="7"/>
      <c r="G509" s="5" t="s">
        <v>394</v>
      </c>
      <c r="H509" s="5">
        <v>8</v>
      </c>
      <c r="I509" s="10" t="s">
        <v>73</v>
      </c>
      <c r="J509" s="5">
        <v>4</v>
      </c>
      <c r="K509" s="5">
        <v>0</v>
      </c>
      <c r="L509" s="5">
        <v>0</v>
      </c>
      <c r="M509" s="5">
        <v>0</v>
      </c>
      <c r="N509" s="5">
        <v>0</v>
      </c>
      <c r="O509" s="5">
        <v>0</v>
      </c>
      <c r="P509" s="5">
        <v>1</v>
      </c>
      <c r="Q509" s="5"/>
    </row>
    <row r="510" spans="1:17" x14ac:dyDescent="0.2">
      <c r="A510" s="5">
        <v>156181130</v>
      </c>
      <c r="B510" s="5">
        <v>2018</v>
      </c>
      <c r="C510" s="5">
        <v>163</v>
      </c>
      <c r="D510" s="5" t="s">
        <v>23</v>
      </c>
      <c r="E510" s="5" t="s">
        <v>395</v>
      </c>
      <c r="F510" s="7"/>
      <c r="G510" s="5" t="s">
        <v>395</v>
      </c>
      <c r="H510" s="5">
        <v>8</v>
      </c>
      <c r="I510" s="10" t="s">
        <v>30</v>
      </c>
      <c r="J510" s="5">
        <v>4</v>
      </c>
      <c r="K510" s="5">
        <v>0</v>
      </c>
      <c r="L510" s="5">
        <v>0</v>
      </c>
      <c r="M510" s="5">
        <v>0</v>
      </c>
      <c r="N510" s="5">
        <v>0</v>
      </c>
      <c r="O510" s="5">
        <v>0</v>
      </c>
      <c r="P510" s="5">
        <v>1</v>
      </c>
      <c r="Q510" s="5"/>
    </row>
    <row r="511" spans="1:17" x14ac:dyDescent="0.2">
      <c r="A511" s="5">
        <v>156181131</v>
      </c>
      <c r="B511" s="5">
        <v>2018</v>
      </c>
      <c r="C511" s="5">
        <v>163</v>
      </c>
      <c r="D511" s="5" t="s">
        <v>23</v>
      </c>
      <c r="E511" s="5" t="s">
        <v>396</v>
      </c>
      <c r="F511" s="7"/>
      <c r="G511" s="5" t="s">
        <v>396</v>
      </c>
      <c r="H511" s="5">
        <v>8</v>
      </c>
      <c r="I511" s="10" t="s">
        <v>74</v>
      </c>
      <c r="J511" s="5">
        <v>4</v>
      </c>
      <c r="K511" s="5">
        <v>0</v>
      </c>
      <c r="L511" s="5">
        <v>0</v>
      </c>
      <c r="M511" s="5">
        <v>0</v>
      </c>
      <c r="N511" s="5">
        <v>0</v>
      </c>
      <c r="O511" s="5">
        <v>0</v>
      </c>
      <c r="P511" s="5">
        <v>1</v>
      </c>
      <c r="Q511" s="5"/>
    </row>
    <row r="512" spans="1:17" x14ac:dyDescent="0.2">
      <c r="A512" s="5">
        <v>272106843</v>
      </c>
      <c r="B512" s="5">
        <v>2018</v>
      </c>
      <c r="C512" s="5">
        <v>163</v>
      </c>
      <c r="D512" s="5" t="s">
        <v>23</v>
      </c>
      <c r="E512" s="5" t="s">
        <v>397</v>
      </c>
      <c r="F512" s="7"/>
      <c r="G512" s="5" t="s">
        <v>397</v>
      </c>
      <c r="H512" s="5">
        <v>8</v>
      </c>
      <c r="I512" s="10" t="s">
        <v>75</v>
      </c>
      <c r="J512" s="5">
        <v>4</v>
      </c>
      <c r="K512" s="5">
        <v>0</v>
      </c>
      <c r="L512" s="5">
        <v>0</v>
      </c>
      <c r="M512" s="5">
        <v>0</v>
      </c>
      <c r="N512" s="5">
        <v>0</v>
      </c>
      <c r="O512" s="5">
        <v>0</v>
      </c>
      <c r="P512" s="5">
        <v>1</v>
      </c>
      <c r="Q512" s="5"/>
    </row>
    <row r="513" spans="1:17" x14ac:dyDescent="0.2">
      <c r="A513" s="5">
        <v>272106845</v>
      </c>
      <c r="B513" s="5">
        <v>2018</v>
      </c>
      <c r="C513" s="5">
        <v>163</v>
      </c>
      <c r="D513" s="5" t="s">
        <v>23</v>
      </c>
      <c r="E513" s="5" t="s">
        <v>398</v>
      </c>
      <c r="F513" s="7"/>
      <c r="G513" s="5" t="s">
        <v>398</v>
      </c>
      <c r="H513" s="5">
        <v>8</v>
      </c>
      <c r="I513" s="10" t="s">
        <v>31</v>
      </c>
      <c r="J513" s="5">
        <v>4</v>
      </c>
      <c r="K513" s="5">
        <v>0</v>
      </c>
      <c r="L513" s="5">
        <v>0</v>
      </c>
      <c r="M513" s="5">
        <v>0</v>
      </c>
      <c r="N513" s="5">
        <v>0</v>
      </c>
      <c r="O513" s="5">
        <v>0</v>
      </c>
      <c r="P513" s="5">
        <v>1</v>
      </c>
      <c r="Q513" s="5"/>
    </row>
    <row r="514" spans="1:17" x14ac:dyDescent="0.2">
      <c r="A514" s="5">
        <v>272106837</v>
      </c>
      <c r="B514" s="5">
        <v>2018</v>
      </c>
      <c r="C514" s="5">
        <v>163</v>
      </c>
      <c r="D514" s="5" t="s">
        <v>23</v>
      </c>
      <c r="E514" s="5" t="s">
        <v>399</v>
      </c>
      <c r="F514" s="7"/>
      <c r="G514" s="5" t="s">
        <v>399</v>
      </c>
      <c r="H514" s="5">
        <v>8</v>
      </c>
      <c r="I514" s="10" t="s">
        <v>76</v>
      </c>
      <c r="J514" s="5">
        <v>4</v>
      </c>
      <c r="K514" s="5">
        <v>0</v>
      </c>
      <c r="L514" s="5">
        <v>0</v>
      </c>
      <c r="M514" s="5">
        <v>0</v>
      </c>
      <c r="N514" s="5">
        <v>0</v>
      </c>
      <c r="O514" s="5">
        <v>0</v>
      </c>
      <c r="P514" s="5">
        <v>1</v>
      </c>
      <c r="Q514" s="5"/>
    </row>
    <row r="515" spans="1:17" x14ac:dyDescent="0.2">
      <c r="A515" s="5">
        <v>272107266</v>
      </c>
      <c r="B515" s="5">
        <v>2018</v>
      </c>
      <c r="C515" s="5">
        <v>163</v>
      </c>
      <c r="D515" s="5" t="s">
        <v>23</v>
      </c>
      <c r="E515" s="5" t="s">
        <v>400</v>
      </c>
      <c r="F515" s="7"/>
      <c r="G515" s="5" t="s">
        <v>400</v>
      </c>
      <c r="H515" s="5">
        <v>8</v>
      </c>
      <c r="I515" s="10" t="s">
        <v>95</v>
      </c>
      <c r="J515" s="5">
        <v>4</v>
      </c>
      <c r="K515" s="5">
        <v>0</v>
      </c>
      <c r="L515" s="5">
        <v>0</v>
      </c>
      <c r="M515" s="5">
        <v>0</v>
      </c>
      <c r="N515" s="5">
        <v>0</v>
      </c>
      <c r="O515" s="5">
        <v>0</v>
      </c>
      <c r="P515" s="5">
        <v>1</v>
      </c>
      <c r="Q515" s="5"/>
    </row>
    <row r="516" spans="1:17" x14ac:dyDescent="0.2">
      <c r="A516" s="5">
        <v>272107267</v>
      </c>
      <c r="B516" s="5">
        <v>2018</v>
      </c>
      <c r="C516" s="5">
        <v>163</v>
      </c>
      <c r="D516" s="5" t="s">
        <v>23</v>
      </c>
      <c r="E516" s="5" t="s">
        <v>401</v>
      </c>
      <c r="F516" s="7"/>
      <c r="G516" s="5" t="s">
        <v>401</v>
      </c>
      <c r="H516" s="5">
        <v>8</v>
      </c>
      <c r="I516" s="10" t="s">
        <v>32</v>
      </c>
      <c r="J516" s="5">
        <v>4</v>
      </c>
      <c r="K516" s="5">
        <v>0</v>
      </c>
      <c r="L516" s="5">
        <v>0</v>
      </c>
      <c r="M516" s="5">
        <v>0</v>
      </c>
      <c r="N516" s="5">
        <v>0</v>
      </c>
      <c r="O516" s="5">
        <v>0</v>
      </c>
      <c r="P516" s="5">
        <v>1</v>
      </c>
      <c r="Q516" s="5"/>
    </row>
    <row r="517" spans="1:17" x14ac:dyDescent="0.2">
      <c r="A517" s="5">
        <v>272107268</v>
      </c>
      <c r="B517" s="5">
        <v>2018</v>
      </c>
      <c r="C517" s="5">
        <v>163</v>
      </c>
      <c r="D517" s="5" t="s">
        <v>23</v>
      </c>
      <c r="E517" s="5" t="s">
        <v>402</v>
      </c>
      <c r="F517" s="7"/>
      <c r="G517" s="5" t="s">
        <v>402</v>
      </c>
      <c r="H517" s="5">
        <v>8</v>
      </c>
      <c r="I517" s="10" t="s">
        <v>77</v>
      </c>
      <c r="J517" s="5">
        <v>4</v>
      </c>
      <c r="K517" s="5">
        <v>0</v>
      </c>
      <c r="L517" s="5">
        <v>0</v>
      </c>
      <c r="M517" s="5">
        <v>0</v>
      </c>
      <c r="N517" s="5">
        <v>0</v>
      </c>
      <c r="O517" s="5">
        <v>0</v>
      </c>
      <c r="P517" s="5">
        <v>1</v>
      </c>
      <c r="Q517" s="5"/>
    </row>
    <row r="518" spans="1:17" x14ac:dyDescent="0.2">
      <c r="A518" s="5">
        <v>272107269</v>
      </c>
      <c r="B518" s="5">
        <v>2018</v>
      </c>
      <c r="C518" s="5">
        <v>163</v>
      </c>
      <c r="D518" s="5" t="s">
        <v>23</v>
      </c>
      <c r="E518" s="5" t="s">
        <v>403</v>
      </c>
      <c r="F518" s="7"/>
      <c r="G518" s="5" t="s">
        <v>403</v>
      </c>
      <c r="H518" s="5">
        <v>8</v>
      </c>
      <c r="I518" s="10" t="s">
        <v>78</v>
      </c>
      <c r="J518" s="5">
        <v>4</v>
      </c>
      <c r="K518" s="5">
        <v>0</v>
      </c>
      <c r="L518" s="5">
        <v>0</v>
      </c>
      <c r="M518" s="5">
        <v>0</v>
      </c>
      <c r="N518" s="5">
        <v>0</v>
      </c>
      <c r="O518" s="5">
        <v>0</v>
      </c>
      <c r="P518" s="5">
        <v>1</v>
      </c>
      <c r="Q518" s="5"/>
    </row>
    <row r="519" spans="1:17" x14ac:dyDescent="0.2">
      <c r="A519" s="5">
        <v>272107270</v>
      </c>
      <c r="B519" s="5">
        <v>2018</v>
      </c>
      <c r="C519" s="5">
        <v>163</v>
      </c>
      <c r="D519" s="5" t="s">
        <v>23</v>
      </c>
      <c r="E519" s="5" t="s">
        <v>404</v>
      </c>
      <c r="F519" s="7"/>
      <c r="G519" s="5" t="s">
        <v>404</v>
      </c>
      <c r="H519" s="5">
        <v>8</v>
      </c>
      <c r="I519" s="10" t="s">
        <v>33</v>
      </c>
      <c r="J519" s="5">
        <v>4</v>
      </c>
      <c r="K519" s="5">
        <v>0</v>
      </c>
      <c r="L519" s="5">
        <v>0</v>
      </c>
      <c r="M519" s="5">
        <v>0</v>
      </c>
      <c r="N519" s="5">
        <v>0</v>
      </c>
      <c r="O519" s="5">
        <v>0</v>
      </c>
      <c r="P519" s="5">
        <v>1</v>
      </c>
      <c r="Q519" s="5"/>
    </row>
    <row r="520" spans="1:17" x14ac:dyDescent="0.2">
      <c r="A520" s="5">
        <v>272106935</v>
      </c>
      <c r="B520" s="5">
        <v>2018</v>
      </c>
      <c r="C520" s="5">
        <v>163</v>
      </c>
      <c r="D520" s="5" t="s">
        <v>23</v>
      </c>
      <c r="E520" s="5" t="s">
        <v>405</v>
      </c>
      <c r="F520" s="7"/>
      <c r="G520" s="5" t="s">
        <v>405</v>
      </c>
      <c r="H520" s="5">
        <v>8</v>
      </c>
      <c r="I520" s="10" t="s">
        <v>79</v>
      </c>
      <c r="J520" s="5">
        <v>4</v>
      </c>
      <c r="K520" s="5">
        <v>0</v>
      </c>
      <c r="L520" s="5">
        <v>0</v>
      </c>
      <c r="M520" s="5">
        <v>0</v>
      </c>
      <c r="N520" s="5">
        <v>0</v>
      </c>
      <c r="O520" s="5">
        <v>0</v>
      </c>
      <c r="P520" s="5">
        <v>1</v>
      </c>
      <c r="Q520" s="5"/>
    </row>
    <row r="521" spans="1:17" x14ac:dyDescent="0.2">
      <c r="A521" s="5">
        <v>272106940</v>
      </c>
      <c r="B521" s="5">
        <v>2018</v>
      </c>
      <c r="C521" s="5">
        <v>163</v>
      </c>
      <c r="D521" s="5" t="s">
        <v>23</v>
      </c>
      <c r="E521" s="5" t="s">
        <v>406</v>
      </c>
      <c r="F521" s="7"/>
      <c r="G521" s="5" t="s">
        <v>406</v>
      </c>
      <c r="H521" s="5">
        <v>8</v>
      </c>
      <c r="I521" s="10" t="s">
        <v>80</v>
      </c>
      <c r="J521" s="5">
        <v>4</v>
      </c>
      <c r="K521" s="5">
        <v>0</v>
      </c>
      <c r="L521" s="5">
        <v>0</v>
      </c>
      <c r="M521" s="5">
        <v>0</v>
      </c>
      <c r="N521" s="5">
        <v>0</v>
      </c>
      <c r="O521" s="5">
        <v>0</v>
      </c>
      <c r="P521" s="5">
        <v>1</v>
      </c>
      <c r="Q521" s="5"/>
    </row>
    <row r="522" spans="1:17" x14ac:dyDescent="0.2">
      <c r="A522" s="5">
        <v>272107271</v>
      </c>
      <c r="B522" s="5">
        <v>2018</v>
      </c>
      <c r="C522" s="5">
        <v>164</v>
      </c>
      <c r="D522" s="5" t="s">
        <v>23</v>
      </c>
      <c r="E522" s="5" t="s">
        <v>407</v>
      </c>
      <c r="F522" s="7"/>
      <c r="G522" s="5" t="s">
        <v>407</v>
      </c>
      <c r="H522" s="5">
        <v>8</v>
      </c>
      <c r="I522" s="5" t="s">
        <v>81</v>
      </c>
      <c r="J522" s="5">
        <v>4</v>
      </c>
      <c r="K522" s="5">
        <v>0</v>
      </c>
      <c r="L522" s="5">
        <v>0</v>
      </c>
      <c r="M522" s="5">
        <v>0</v>
      </c>
      <c r="N522" s="5">
        <v>0</v>
      </c>
      <c r="O522" s="5">
        <v>0</v>
      </c>
      <c r="P522" s="5">
        <v>1</v>
      </c>
      <c r="Q522" s="5"/>
    </row>
    <row r="523" spans="1:17" x14ac:dyDescent="0.2">
      <c r="A523" s="5">
        <v>272107272</v>
      </c>
      <c r="B523" s="5">
        <v>2018</v>
      </c>
      <c r="C523" s="5">
        <v>164</v>
      </c>
      <c r="D523" s="5" t="s">
        <v>23</v>
      </c>
      <c r="E523" s="5" t="s">
        <v>408</v>
      </c>
      <c r="F523" s="7"/>
      <c r="G523" s="5" t="s">
        <v>408</v>
      </c>
      <c r="H523" s="5">
        <v>8</v>
      </c>
      <c r="I523" s="5" t="s">
        <v>82</v>
      </c>
      <c r="J523" s="5">
        <v>4</v>
      </c>
      <c r="K523" s="5">
        <v>0</v>
      </c>
      <c r="L523" s="5">
        <v>0</v>
      </c>
      <c r="M523" s="5">
        <v>0</v>
      </c>
      <c r="N523" s="5">
        <v>0</v>
      </c>
      <c r="O523" s="5">
        <v>0</v>
      </c>
      <c r="P523" s="5">
        <v>1</v>
      </c>
      <c r="Q523" s="5"/>
    </row>
    <row r="524" spans="1:17" x14ac:dyDescent="0.2">
      <c r="A524" s="5">
        <v>272107274</v>
      </c>
      <c r="B524" s="5">
        <v>2018</v>
      </c>
      <c r="C524" s="5">
        <v>164</v>
      </c>
      <c r="D524" s="5" t="s">
        <v>23</v>
      </c>
      <c r="E524" s="5" t="s">
        <v>409</v>
      </c>
      <c r="F524" s="7"/>
      <c r="G524" s="5" t="s">
        <v>409</v>
      </c>
      <c r="H524" s="5">
        <v>8</v>
      </c>
      <c r="I524" s="5" t="s">
        <v>34</v>
      </c>
      <c r="J524" s="5">
        <v>4</v>
      </c>
      <c r="K524" s="5">
        <v>0</v>
      </c>
      <c r="L524" s="5">
        <v>0</v>
      </c>
      <c r="M524" s="5">
        <v>0</v>
      </c>
      <c r="N524" s="5">
        <v>0</v>
      </c>
      <c r="O524" s="5">
        <v>0</v>
      </c>
      <c r="P524" s="5">
        <v>1</v>
      </c>
      <c r="Q524" s="5"/>
    </row>
    <row r="525" spans="1:17" x14ac:dyDescent="0.2">
      <c r="A525" s="5">
        <v>272107275</v>
      </c>
      <c r="B525" s="5">
        <v>2018</v>
      </c>
      <c r="C525" s="5">
        <v>164</v>
      </c>
      <c r="D525" s="5" t="s">
        <v>23</v>
      </c>
      <c r="E525" s="5" t="s">
        <v>410</v>
      </c>
      <c r="F525" s="7"/>
      <c r="G525" s="5" t="s">
        <v>410</v>
      </c>
      <c r="H525" s="5">
        <v>8</v>
      </c>
      <c r="I525" s="5" t="s">
        <v>83</v>
      </c>
      <c r="J525" s="5">
        <v>4</v>
      </c>
      <c r="K525" s="5">
        <v>0</v>
      </c>
      <c r="L525" s="5">
        <v>0</v>
      </c>
      <c r="M525" s="5">
        <v>0</v>
      </c>
      <c r="N525" s="5">
        <v>0</v>
      </c>
      <c r="O525" s="5">
        <v>0</v>
      </c>
      <c r="P525" s="5">
        <v>1</v>
      </c>
      <c r="Q525" s="5"/>
    </row>
    <row r="526" spans="1:17" x14ac:dyDescent="0.2">
      <c r="A526" s="5">
        <v>272107273</v>
      </c>
      <c r="B526" s="5">
        <v>2018</v>
      </c>
      <c r="C526" s="5">
        <v>164</v>
      </c>
      <c r="D526" s="5" t="s">
        <v>23</v>
      </c>
      <c r="E526" s="5" t="s">
        <v>411</v>
      </c>
      <c r="F526" s="7"/>
      <c r="G526" s="5" t="s">
        <v>411</v>
      </c>
      <c r="H526" s="5">
        <v>8</v>
      </c>
      <c r="I526" s="5" t="s">
        <v>84</v>
      </c>
      <c r="J526" s="5">
        <v>4</v>
      </c>
      <c r="K526" s="5">
        <v>0</v>
      </c>
      <c r="L526" s="5">
        <v>0</v>
      </c>
      <c r="M526" s="5">
        <v>0</v>
      </c>
      <c r="N526" s="5">
        <v>0</v>
      </c>
      <c r="O526" s="5">
        <v>0</v>
      </c>
      <c r="P526" s="5">
        <v>1</v>
      </c>
      <c r="Q526" s="5"/>
    </row>
    <row r="527" spans="1:17" x14ac:dyDescent="0.2">
      <c r="A527" s="5">
        <v>272107276</v>
      </c>
      <c r="B527" s="5">
        <v>2018</v>
      </c>
      <c r="C527" s="5">
        <v>164</v>
      </c>
      <c r="D527" s="5" t="s">
        <v>23</v>
      </c>
      <c r="E527" s="5" t="s">
        <v>412</v>
      </c>
      <c r="F527" s="7"/>
      <c r="G527" s="5" t="s">
        <v>412</v>
      </c>
      <c r="H527" s="5">
        <v>8</v>
      </c>
      <c r="I527" s="5" t="s">
        <v>35</v>
      </c>
      <c r="J527" s="5">
        <v>4</v>
      </c>
      <c r="K527" s="5">
        <v>0</v>
      </c>
      <c r="L527" s="5">
        <v>0</v>
      </c>
      <c r="M527" s="5">
        <v>0</v>
      </c>
      <c r="N527" s="5">
        <v>0</v>
      </c>
      <c r="O527" s="5">
        <v>0</v>
      </c>
      <c r="P527" s="5">
        <v>1</v>
      </c>
      <c r="Q527" s="5"/>
    </row>
    <row r="528" spans="1:17" x14ac:dyDescent="0.2">
      <c r="A528" s="5">
        <v>272107277</v>
      </c>
      <c r="B528" s="5">
        <v>2018</v>
      </c>
      <c r="C528" s="5">
        <v>164</v>
      </c>
      <c r="D528" s="5" t="s">
        <v>23</v>
      </c>
      <c r="E528" s="5" t="s">
        <v>413</v>
      </c>
      <c r="F528" s="7"/>
      <c r="G528" s="5" t="s">
        <v>413</v>
      </c>
      <c r="H528" s="5">
        <v>8</v>
      </c>
      <c r="I528" s="5" t="s">
        <v>85</v>
      </c>
      <c r="J528" s="5">
        <v>4</v>
      </c>
      <c r="K528" s="5">
        <v>0</v>
      </c>
      <c r="L528" s="5">
        <v>0</v>
      </c>
      <c r="M528" s="5">
        <v>0</v>
      </c>
      <c r="N528" s="5">
        <v>0</v>
      </c>
      <c r="O528" s="5">
        <v>0</v>
      </c>
      <c r="P528" s="5">
        <v>1</v>
      </c>
      <c r="Q528" s="5"/>
    </row>
    <row r="529" spans="1:17" x14ac:dyDescent="0.2">
      <c r="A529" s="5">
        <v>272107278</v>
      </c>
      <c r="B529" s="5">
        <v>2018</v>
      </c>
      <c r="C529" s="5">
        <v>164</v>
      </c>
      <c r="D529" s="5" t="s">
        <v>23</v>
      </c>
      <c r="E529" s="5" t="s">
        <v>414</v>
      </c>
      <c r="F529" s="7"/>
      <c r="G529" s="5" t="s">
        <v>414</v>
      </c>
      <c r="H529" s="5">
        <v>8</v>
      </c>
      <c r="I529" s="5" t="s">
        <v>96</v>
      </c>
      <c r="J529" s="5">
        <v>4</v>
      </c>
      <c r="K529" s="5">
        <v>0</v>
      </c>
      <c r="L529" s="5">
        <v>0</v>
      </c>
      <c r="M529" s="5">
        <v>0</v>
      </c>
      <c r="N529" s="5">
        <v>0</v>
      </c>
      <c r="O529" s="5">
        <v>0</v>
      </c>
      <c r="P529" s="5">
        <v>1</v>
      </c>
      <c r="Q529" s="5"/>
    </row>
    <row r="530" spans="1:17" x14ac:dyDescent="0.2">
      <c r="A530" s="5">
        <v>272107279</v>
      </c>
      <c r="B530" s="5">
        <v>2018</v>
      </c>
      <c r="C530" s="5">
        <v>164</v>
      </c>
      <c r="D530" s="5" t="s">
        <v>23</v>
      </c>
      <c r="E530" s="5" t="s">
        <v>415</v>
      </c>
      <c r="F530" s="7"/>
      <c r="G530" s="5" t="s">
        <v>415</v>
      </c>
      <c r="H530" s="5">
        <v>8</v>
      </c>
      <c r="I530" s="5" t="s">
        <v>36</v>
      </c>
      <c r="J530" s="5">
        <v>4</v>
      </c>
      <c r="K530" s="5">
        <v>0</v>
      </c>
      <c r="L530" s="5">
        <v>0</v>
      </c>
      <c r="M530" s="5">
        <v>0</v>
      </c>
      <c r="N530" s="5">
        <v>0</v>
      </c>
      <c r="O530" s="5">
        <v>0</v>
      </c>
      <c r="P530" s="5">
        <v>1</v>
      </c>
      <c r="Q530" s="5"/>
    </row>
    <row r="531" spans="1:17" x14ac:dyDescent="0.2">
      <c r="A531" s="5">
        <v>272107280</v>
      </c>
      <c r="B531" s="5">
        <v>2018</v>
      </c>
      <c r="C531" s="5">
        <v>164</v>
      </c>
      <c r="D531" s="5" t="s">
        <v>23</v>
      </c>
      <c r="E531" s="5" t="s">
        <v>416</v>
      </c>
      <c r="F531" s="7"/>
      <c r="G531" s="5" t="s">
        <v>416</v>
      </c>
      <c r="H531" s="5">
        <v>8</v>
      </c>
      <c r="I531" s="5" t="s">
        <v>86</v>
      </c>
      <c r="J531" s="5">
        <v>4</v>
      </c>
      <c r="K531" s="5">
        <v>0</v>
      </c>
      <c r="L531" s="5">
        <v>0</v>
      </c>
      <c r="M531" s="5">
        <v>0</v>
      </c>
      <c r="N531" s="5">
        <v>0</v>
      </c>
      <c r="O531" s="5">
        <v>0</v>
      </c>
      <c r="P531" s="5">
        <v>1</v>
      </c>
      <c r="Q531" s="5"/>
    </row>
    <row r="532" spans="1:17" x14ac:dyDescent="0.2">
      <c r="A532" s="5">
        <v>272107691</v>
      </c>
      <c r="B532" s="5">
        <v>2018</v>
      </c>
      <c r="C532" s="5">
        <v>164</v>
      </c>
      <c r="D532" s="5" t="s">
        <v>23</v>
      </c>
      <c r="E532" s="5" t="s">
        <v>417</v>
      </c>
      <c r="F532" s="7"/>
      <c r="G532" s="5" t="s">
        <v>417</v>
      </c>
      <c r="H532" s="5">
        <v>8</v>
      </c>
      <c r="I532" s="5" t="s">
        <v>97</v>
      </c>
      <c r="J532" s="5">
        <v>4</v>
      </c>
      <c r="K532" s="5">
        <v>0</v>
      </c>
      <c r="L532" s="5">
        <v>0</v>
      </c>
      <c r="M532" s="5">
        <v>0</v>
      </c>
      <c r="N532" s="5">
        <v>0</v>
      </c>
      <c r="O532" s="5">
        <v>0</v>
      </c>
      <c r="P532" s="5">
        <v>1</v>
      </c>
      <c r="Q532" s="5"/>
    </row>
    <row r="533" spans="1:17" x14ac:dyDescent="0.2">
      <c r="A533" s="5">
        <v>272107692</v>
      </c>
      <c r="B533" s="5">
        <v>2018</v>
      </c>
      <c r="C533" s="5">
        <v>164</v>
      </c>
      <c r="D533" s="5" t="s">
        <v>23</v>
      </c>
      <c r="E533" s="5" t="s">
        <v>418</v>
      </c>
      <c r="F533" s="7"/>
      <c r="G533" s="5" t="s">
        <v>418</v>
      </c>
      <c r="H533" s="5">
        <v>8</v>
      </c>
      <c r="I533" s="5" t="s">
        <v>37</v>
      </c>
      <c r="J533" s="5">
        <v>4</v>
      </c>
      <c r="K533" s="5">
        <v>0</v>
      </c>
      <c r="L533" s="5">
        <v>0</v>
      </c>
      <c r="M533" s="5">
        <v>0</v>
      </c>
      <c r="N533" s="5">
        <v>0</v>
      </c>
      <c r="O533" s="5">
        <v>0</v>
      </c>
      <c r="P533" s="5">
        <v>1</v>
      </c>
      <c r="Q533" s="5"/>
    </row>
    <row r="534" spans="1:17" x14ac:dyDescent="0.2">
      <c r="A534" s="5">
        <v>156181132</v>
      </c>
      <c r="B534" s="5">
        <v>2018</v>
      </c>
      <c r="C534" s="5">
        <v>164</v>
      </c>
      <c r="D534" s="5" t="s">
        <v>23</v>
      </c>
      <c r="E534" s="5" t="s">
        <v>419</v>
      </c>
      <c r="F534" s="7"/>
      <c r="G534" s="5" t="s">
        <v>419</v>
      </c>
      <c r="H534" s="5">
        <v>8</v>
      </c>
      <c r="I534" s="5" t="s">
        <v>90</v>
      </c>
      <c r="J534" s="5">
        <v>4</v>
      </c>
      <c r="K534" s="5">
        <v>0</v>
      </c>
      <c r="L534" s="5">
        <v>0</v>
      </c>
      <c r="M534" s="5">
        <v>0</v>
      </c>
      <c r="N534" s="5">
        <v>0</v>
      </c>
      <c r="O534" s="5">
        <v>0</v>
      </c>
      <c r="P534" s="5">
        <v>1</v>
      </c>
      <c r="Q534" s="5"/>
    </row>
    <row r="535" spans="1:17" x14ac:dyDescent="0.2">
      <c r="A535" s="5">
        <v>156181133</v>
      </c>
      <c r="B535" s="5">
        <v>2018</v>
      </c>
      <c r="C535" s="5">
        <v>164</v>
      </c>
      <c r="D535" s="5" t="s">
        <v>23</v>
      </c>
      <c r="E535" s="5" t="s">
        <v>420</v>
      </c>
      <c r="F535" s="7"/>
      <c r="G535" s="5" t="s">
        <v>420</v>
      </c>
      <c r="H535" s="5">
        <v>8</v>
      </c>
      <c r="I535" s="5" t="s">
        <v>101</v>
      </c>
      <c r="J535" s="5">
        <v>4</v>
      </c>
      <c r="K535" s="5">
        <v>0</v>
      </c>
      <c r="L535" s="5">
        <v>0</v>
      </c>
      <c r="M535" s="5">
        <v>0</v>
      </c>
      <c r="N535" s="5">
        <v>0</v>
      </c>
      <c r="O535" s="5">
        <v>0</v>
      </c>
      <c r="P535" s="5">
        <v>1</v>
      </c>
      <c r="Q535" s="5"/>
    </row>
    <row r="536" spans="1:17" x14ac:dyDescent="0.2">
      <c r="A536" s="5">
        <v>156181134</v>
      </c>
      <c r="B536" s="5">
        <v>2018</v>
      </c>
      <c r="C536" s="5">
        <v>164</v>
      </c>
      <c r="D536" s="5" t="s">
        <v>23</v>
      </c>
      <c r="E536" s="5" t="s">
        <v>421</v>
      </c>
      <c r="F536" s="7"/>
      <c r="G536" s="5" t="s">
        <v>421</v>
      </c>
      <c r="H536" s="5">
        <v>8</v>
      </c>
      <c r="I536" s="5" t="s">
        <v>41</v>
      </c>
      <c r="J536" s="5">
        <v>4</v>
      </c>
      <c r="K536" s="5">
        <v>0</v>
      </c>
      <c r="L536" s="5">
        <v>0</v>
      </c>
      <c r="M536" s="5">
        <v>0</v>
      </c>
      <c r="N536" s="5">
        <v>0</v>
      </c>
      <c r="O536" s="5">
        <v>0</v>
      </c>
      <c r="P536" s="5">
        <v>1</v>
      </c>
      <c r="Q536" s="5"/>
    </row>
    <row r="537" spans="1:17" x14ac:dyDescent="0.2">
      <c r="A537" s="5">
        <v>156181135</v>
      </c>
      <c r="B537" s="5">
        <v>2018</v>
      </c>
      <c r="C537" s="5">
        <v>164</v>
      </c>
      <c r="D537" s="5" t="s">
        <v>23</v>
      </c>
      <c r="E537" s="5" t="s">
        <v>422</v>
      </c>
      <c r="F537" s="7"/>
      <c r="G537" s="5" t="s">
        <v>422</v>
      </c>
      <c r="H537" s="5">
        <v>8</v>
      </c>
      <c r="I537" s="5" t="s">
        <v>91</v>
      </c>
      <c r="J537" s="5">
        <v>4</v>
      </c>
      <c r="K537" s="5">
        <v>0</v>
      </c>
      <c r="L537" s="5">
        <v>0</v>
      </c>
      <c r="M537" s="5">
        <v>0</v>
      </c>
      <c r="N537" s="5">
        <v>0</v>
      </c>
      <c r="O537" s="5">
        <v>0</v>
      </c>
      <c r="P537" s="5">
        <v>1</v>
      </c>
      <c r="Q537" s="5"/>
    </row>
    <row r="538" spans="1:17" x14ac:dyDescent="0.2">
      <c r="A538" s="5">
        <v>156181136</v>
      </c>
      <c r="B538" s="5">
        <v>2018</v>
      </c>
      <c r="C538" s="5">
        <v>164</v>
      </c>
      <c r="D538" s="5" t="s">
        <v>23</v>
      </c>
      <c r="E538" s="5" t="s">
        <v>423</v>
      </c>
      <c r="F538" s="7"/>
      <c r="G538" s="5" t="s">
        <v>423</v>
      </c>
      <c r="H538" s="5">
        <v>8</v>
      </c>
      <c r="I538" s="5" t="s">
        <v>102</v>
      </c>
      <c r="J538" s="5">
        <v>4</v>
      </c>
      <c r="K538" s="5">
        <v>0</v>
      </c>
      <c r="L538" s="5">
        <v>0</v>
      </c>
      <c r="M538" s="5">
        <v>0</v>
      </c>
      <c r="N538" s="5">
        <v>0</v>
      </c>
      <c r="O538" s="5">
        <v>0</v>
      </c>
      <c r="P538" s="5">
        <v>1</v>
      </c>
      <c r="Q538" s="5"/>
    </row>
    <row r="539" spans="1:17" x14ac:dyDescent="0.2">
      <c r="A539" s="5">
        <v>156181137</v>
      </c>
      <c r="B539" s="5">
        <v>2018</v>
      </c>
      <c r="C539" s="5">
        <v>164</v>
      </c>
      <c r="D539" s="5" t="s">
        <v>23</v>
      </c>
      <c r="E539" s="5" t="s">
        <v>424</v>
      </c>
      <c r="F539" s="7"/>
      <c r="G539" s="5" t="s">
        <v>424</v>
      </c>
      <c r="H539" s="5">
        <v>8</v>
      </c>
      <c r="I539" s="5" t="s">
        <v>42</v>
      </c>
      <c r="J539" s="5">
        <v>4</v>
      </c>
      <c r="K539" s="5">
        <v>0</v>
      </c>
      <c r="L539" s="5">
        <v>0</v>
      </c>
      <c r="M539" s="5">
        <v>0</v>
      </c>
      <c r="N539" s="5">
        <v>0</v>
      </c>
      <c r="O539" s="5">
        <v>0</v>
      </c>
      <c r="P539" s="5">
        <v>1</v>
      </c>
      <c r="Q539" s="5"/>
    </row>
    <row r="540" spans="1:17" x14ac:dyDescent="0.2">
      <c r="A540" s="5">
        <v>156181138</v>
      </c>
      <c r="B540" s="5">
        <v>2018</v>
      </c>
      <c r="C540" s="5">
        <v>164</v>
      </c>
      <c r="D540" s="5" t="s">
        <v>23</v>
      </c>
      <c r="E540" s="5" t="s">
        <v>425</v>
      </c>
      <c r="F540" s="7"/>
      <c r="G540" s="5" t="s">
        <v>425</v>
      </c>
      <c r="H540" s="5">
        <v>8</v>
      </c>
      <c r="I540" s="5" t="s">
        <v>92</v>
      </c>
      <c r="J540" s="5">
        <v>4</v>
      </c>
      <c r="K540" s="5">
        <v>0</v>
      </c>
      <c r="L540" s="5">
        <v>0</v>
      </c>
      <c r="M540" s="5">
        <v>0</v>
      </c>
      <c r="N540" s="5">
        <v>0</v>
      </c>
      <c r="O540" s="5">
        <v>0</v>
      </c>
      <c r="P540" s="5">
        <v>1</v>
      </c>
      <c r="Q540" s="5"/>
    </row>
    <row r="541" spans="1:17" x14ac:dyDescent="0.2">
      <c r="A541" s="5">
        <v>156181139</v>
      </c>
      <c r="B541" s="5">
        <v>2018</v>
      </c>
      <c r="C541" s="5">
        <v>164</v>
      </c>
      <c r="D541" s="5" t="s">
        <v>23</v>
      </c>
      <c r="E541" s="5" t="s">
        <v>426</v>
      </c>
      <c r="F541" s="7"/>
      <c r="G541" s="5" t="s">
        <v>426</v>
      </c>
      <c r="H541" s="5">
        <v>8</v>
      </c>
      <c r="I541" s="5" t="s">
        <v>103</v>
      </c>
      <c r="J541" s="5">
        <v>4</v>
      </c>
      <c r="K541" s="5">
        <v>0</v>
      </c>
      <c r="L541" s="5">
        <v>0</v>
      </c>
      <c r="M541" s="5">
        <v>0</v>
      </c>
      <c r="N541" s="5">
        <v>0</v>
      </c>
      <c r="O541" s="5">
        <v>0</v>
      </c>
      <c r="P541" s="5">
        <v>1</v>
      </c>
      <c r="Q541" s="5"/>
    </row>
    <row r="542" spans="1:17" x14ac:dyDescent="0.2">
      <c r="A542" s="5">
        <v>156181140</v>
      </c>
      <c r="B542" s="5">
        <v>2018</v>
      </c>
      <c r="C542" s="5">
        <v>164</v>
      </c>
      <c r="D542" s="5" t="s">
        <v>23</v>
      </c>
      <c r="E542" s="5" t="s">
        <v>427</v>
      </c>
      <c r="F542" s="7"/>
      <c r="G542" s="5" t="s">
        <v>427</v>
      </c>
      <c r="H542" s="5">
        <v>8</v>
      </c>
      <c r="I542" s="5" t="s">
        <v>43</v>
      </c>
      <c r="J542" s="5">
        <v>4</v>
      </c>
      <c r="K542" s="5">
        <v>0</v>
      </c>
      <c r="L542" s="5">
        <v>0</v>
      </c>
      <c r="M542" s="5">
        <v>0</v>
      </c>
      <c r="N542" s="5">
        <v>0</v>
      </c>
      <c r="O542" s="5">
        <v>0</v>
      </c>
      <c r="P542" s="5">
        <v>1</v>
      </c>
      <c r="Q542" s="5"/>
    </row>
    <row r="543" spans="1:17" x14ac:dyDescent="0.2">
      <c r="A543" s="5">
        <v>156181142</v>
      </c>
      <c r="B543" s="5">
        <v>2018</v>
      </c>
      <c r="C543" s="5">
        <v>164</v>
      </c>
      <c r="D543" s="5" t="s">
        <v>23</v>
      </c>
      <c r="E543" s="5" t="s">
        <v>428</v>
      </c>
      <c r="F543" s="7"/>
      <c r="G543" s="5" t="s">
        <v>428</v>
      </c>
      <c r="H543" s="5">
        <v>8</v>
      </c>
      <c r="I543" s="5" t="s">
        <v>104</v>
      </c>
      <c r="J543" s="5">
        <v>4</v>
      </c>
      <c r="K543" s="5">
        <v>0</v>
      </c>
      <c r="L543" s="5">
        <v>0</v>
      </c>
      <c r="M543" s="5">
        <v>0</v>
      </c>
      <c r="N543" s="5">
        <v>0</v>
      </c>
      <c r="O543" s="5">
        <v>0</v>
      </c>
      <c r="P543" s="5">
        <v>1</v>
      </c>
      <c r="Q543" s="5"/>
    </row>
    <row r="544" spans="1:17" x14ac:dyDescent="0.2">
      <c r="A544" s="5">
        <v>156181143</v>
      </c>
      <c r="B544" s="5">
        <v>2018</v>
      </c>
      <c r="C544" s="5">
        <v>164</v>
      </c>
      <c r="D544" s="5" t="s">
        <v>23</v>
      </c>
      <c r="E544" s="5" t="s">
        <v>429</v>
      </c>
      <c r="F544" s="7"/>
      <c r="G544" s="5" t="s">
        <v>429</v>
      </c>
      <c r="H544" s="5">
        <v>8</v>
      </c>
      <c r="I544" s="5" t="s">
        <v>44</v>
      </c>
      <c r="J544" s="5">
        <v>4</v>
      </c>
      <c r="K544" s="5">
        <v>0</v>
      </c>
      <c r="L544" s="5">
        <v>0</v>
      </c>
      <c r="M544" s="5">
        <v>0</v>
      </c>
      <c r="N544" s="5">
        <v>0</v>
      </c>
      <c r="O544" s="5">
        <v>0</v>
      </c>
      <c r="P544" s="5">
        <v>1</v>
      </c>
      <c r="Q544" s="5"/>
    </row>
    <row r="545" spans="1:17" x14ac:dyDescent="0.2">
      <c r="A545" s="5">
        <v>156181144</v>
      </c>
      <c r="B545" s="5">
        <v>2018</v>
      </c>
      <c r="C545" s="5">
        <v>164</v>
      </c>
      <c r="D545" s="5" t="s">
        <v>23</v>
      </c>
      <c r="E545" s="5" t="s">
        <v>430</v>
      </c>
      <c r="F545" s="7"/>
      <c r="G545" s="5" t="s">
        <v>430</v>
      </c>
      <c r="H545" s="5">
        <v>8</v>
      </c>
      <c r="I545" s="5" t="s">
        <v>93</v>
      </c>
      <c r="J545" s="5">
        <v>4</v>
      </c>
      <c r="K545" s="5">
        <v>0</v>
      </c>
      <c r="L545" s="5">
        <v>0</v>
      </c>
      <c r="M545" s="5">
        <v>0</v>
      </c>
      <c r="N545" s="5">
        <v>0</v>
      </c>
      <c r="O545" s="5">
        <v>0</v>
      </c>
      <c r="P545" s="5">
        <v>1</v>
      </c>
      <c r="Q545" s="5"/>
    </row>
    <row r="546" spans="1:17" x14ac:dyDescent="0.2">
      <c r="A546" s="5">
        <v>156181141</v>
      </c>
      <c r="B546" s="5">
        <v>2018</v>
      </c>
      <c r="C546" s="5">
        <v>164</v>
      </c>
      <c r="D546" s="5" t="s">
        <v>23</v>
      </c>
      <c r="E546" s="5" t="s">
        <v>431</v>
      </c>
      <c r="F546" s="7"/>
      <c r="G546" s="5" t="s">
        <v>431</v>
      </c>
      <c r="H546" s="5">
        <v>8</v>
      </c>
      <c r="I546" s="5" t="s">
        <v>105</v>
      </c>
      <c r="J546" s="5">
        <v>4</v>
      </c>
      <c r="K546" s="5">
        <v>0</v>
      </c>
      <c r="L546" s="5">
        <v>0</v>
      </c>
      <c r="M546" s="5">
        <v>0</v>
      </c>
      <c r="N546" s="5">
        <v>0</v>
      </c>
      <c r="O546" s="5">
        <v>0</v>
      </c>
      <c r="P546" s="5">
        <v>1</v>
      </c>
      <c r="Q546" s="5"/>
    </row>
    <row r="547" spans="1:17" x14ac:dyDescent="0.2">
      <c r="A547" s="5">
        <v>272107695</v>
      </c>
      <c r="B547" s="5">
        <v>2018</v>
      </c>
      <c r="C547" s="5">
        <v>165</v>
      </c>
      <c r="D547" s="5" t="s">
        <v>23</v>
      </c>
      <c r="E547" s="5" t="s">
        <v>432</v>
      </c>
      <c r="F547" s="7"/>
      <c r="G547" s="5" t="s">
        <v>432</v>
      </c>
      <c r="H547" s="5">
        <v>8</v>
      </c>
      <c r="I547" s="5" t="s">
        <v>45</v>
      </c>
      <c r="J547" s="5">
        <v>4</v>
      </c>
      <c r="K547" s="5">
        <v>0</v>
      </c>
      <c r="L547" s="5">
        <v>0</v>
      </c>
      <c r="M547" s="5">
        <v>0</v>
      </c>
      <c r="N547" s="5">
        <v>0</v>
      </c>
      <c r="O547" s="5">
        <v>0</v>
      </c>
      <c r="P547" s="5">
        <v>1</v>
      </c>
      <c r="Q547" s="5"/>
    </row>
    <row r="548" spans="1:17" x14ac:dyDescent="0.2">
      <c r="A548" s="5">
        <v>272107694</v>
      </c>
      <c r="B548" s="5">
        <v>2018</v>
      </c>
      <c r="C548" s="5">
        <v>165</v>
      </c>
      <c r="D548" s="5" t="s">
        <v>23</v>
      </c>
      <c r="E548" s="5" t="s">
        <v>433</v>
      </c>
      <c r="F548" s="7"/>
      <c r="G548" s="5" t="s">
        <v>433</v>
      </c>
      <c r="H548" s="5">
        <v>8</v>
      </c>
      <c r="I548" s="5" t="s">
        <v>94</v>
      </c>
      <c r="J548" s="5">
        <v>4</v>
      </c>
      <c r="K548" s="5">
        <v>0</v>
      </c>
      <c r="L548" s="5">
        <v>0</v>
      </c>
      <c r="M548" s="5">
        <v>0</v>
      </c>
      <c r="N548" s="5">
        <v>0</v>
      </c>
      <c r="O548" s="5">
        <v>0</v>
      </c>
      <c r="P548" s="5">
        <v>1</v>
      </c>
      <c r="Q548" s="5"/>
    </row>
    <row r="549" spans="1:17" x14ac:dyDescent="0.2">
      <c r="A549" s="5">
        <v>272107284</v>
      </c>
      <c r="B549" s="5">
        <v>2018</v>
      </c>
      <c r="C549" s="5">
        <v>165</v>
      </c>
      <c r="D549" s="5" t="s">
        <v>23</v>
      </c>
      <c r="E549" s="5" t="s">
        <v>434</v>
      </c>
      <c r="F549" s="7"/>
      <c r="G549" s="5" t="s">
        <v>434</v>
      </c>
      <c r="H549" s="5">
        <v>8</v>
      </c>
      <c r="I549" s="5" t="s">
        <v>106</v>
      </c>
      <c r="J549" s="5">
        <v>4</v>
      </c>
      <c r="K549" s="5">
        <v>0</v>
      </c>
      <c r="L549" s="5">
        <v>0</v>
      </c>
      <c r="M549" s="5">
        <v>0</v>
      </c>
      <c r="N549" s="5">
        <v>0</v>
      </c>
      <c r="O549" s="5">
        <v>0</v>
      </c>
      <c r="P549" s="5">
        <v>1</v>
      </c>
      <c r="Q549" s="5"/>
    </row>
    <row r="550" spans="1:17" x14ac:dyDescent="0.2">
      <c r="A550" s="5">
        <v>272107286</v>
      </c>
      <c r="B550" s="5">
        <v>2018</v>
      </c>
      <c r="C550" s="5">
        <v>165</v>
      </c>
      <c r="D550" s="5" t="s">
        <v>23</v>
      </c>
      <c r="E550" s="5" t="s">
        <v>435</v>
      </c>
      <c r="F550" s="7"/>
      <c r="G550" s="5" t="s">
        <v>435</v>
      </c>
      <c r="H550" s="5">
        <v>8</v>
      </c>
      <c r="I550" s="5" t="s">
        <v>46</v>
      </c>
      <c r="J550" s="5">
        <v>4</v>
      </c>
      <c r="K550" s="5">
        <v>0</v>
      </c>
      <c r="L550" s="5">
        <v>0</v>
      </c>
      <c r="M550" s="5">
        <v>0</v>
      </c>
      <c r="N550" s="5">
        <v>0</v>
      </c>
      <c r="O550" s="5">
        <v>0</v>
      </c>
      <c r="P550" s="5">
        <v>1</v>
      </c>
      <c r="Q550" s="5"/>
    </row>
    <row r="551" spans="1:17" x14ac:dyDescent="0.2">
      <c r="A551" s="5">
        <v>272107287</v>
      </c>
      <c r="B551" s="5">
        <v>2018</v>
      </c>
      <c r="C551" s="5">
        <v>165</v>
      </c>
      <c r="D551" s="5" t="s">
        <v>23</v>
      </c>
      <c r="E551" s="5" t="s">
        <v>436</v>
      </c>
      <c r="F551" s="7"/>
      <c r="G551" s="5" t="s">
        <v>436</v>
      </c>
      <c r="H551" s="5">
        <v>8</v>
      </c>
      <c r="I551" s="5" t="s">
        <v>47</v>
      </c>
      <c r="J551" s="5">
        <v>4</v>
      </c>
      <c r="K551" s="5">
        <v>0</v>
      </c>
      <c r="L551" s="5">
        <v>0</v>
      </c>
      <c r="M551" s="5">
        <v>0</v>
      </c>
      <c r="N551" s="5">
        <v>0</v>
      </c>
      <c r="O551" s="5">
        <v>0</v>
      </c>
      <c r="P551" s="5">
        <v>1</v>
      </c>
      <c r="Q551" s="5"/>
    </row>
    <row r="552" spans="1:17" x14ac:dyDescent="0.2">
      <c r="A552" s="5">
        <v>272107288</v>
      </c>
      <c r="B552" s="5">
        <v>2018</v>
      </c>
      <c r="C552" s="5">
        <v>165</v>
      </c>
      <c r="D552" s="5" t="s">
        <v>23</v>
      </c>
      <c r="E552" s="5" t="s">
        <v>437</v>
      </c>
      <c r="F552" s="7"/>
      <c r="G552" s="5" t="s">
        <v>437</v>
      </c>
      <c r="H552" s="5">
        <v>8</v>
      </c>
      <c r="I552" s="5" t="s">
        <v>48</v>
      </c>
      <c r="J552" s="5">
        <v>4</v>
      </c>
      <c r="K552" s="5">
        <v>0</v>
      </c>
      <c r="L552" s="5">
        <v>0</v>
      </c>
      <c r="M552" s="5">
        <v>0</v>
      </c>
      <c r="N552" s="5">
        <v>0</v>
      </c>
      <c r="O552" s="5">
        <v>0</v>
      </c>
      <c r="P552" s="5">
        <v>1</v>
      </c>
      <c r="Q552" s="5"/>
    </row>
    <row r="553" spans="1:17" x14ac:dyDescent="0.2">
      <c r="A553" s="5">
        <v>272107289</v>
      </c>
      <c r="B553" s="5">
        <v>2018</v>
      </c>
      <c r="C553" s="5">
        <v>165</v>
      </c>
      <c r="D553" s="5" t="s">
        <v>23</v>
      </c>
      <c r="E553" s="5" t="s">
        <v>438</v>
      </c>
      <c r="F553" s="7"/>
      <c r="G553" s="5" t="s">
        <v>438</v>
      </c>
      <c r="H553" s="5">
        <v>8</v>
      </c>
      <c r="I553" s="5" t="s">
        <v>49</v>
      </c>
      <c r="J553" s="5">
        <v>4</v>
      </c>
      <c r="K553" s="5">
        <v>0</v>
      </c>
      <c r="L553" s="5">
        <v>0</v>
      </c>
      <c r="M553" s="5">
        <v>0</v>
      </c>
      <c r="N553" s="5">
        <v>0</v>
      </c>
      <c r="O553" s="5">
        <v>0</v>
      </c>
      <c r="P553" s="5">
        <v>1</v>
      </c>
      <c r="Q553" s="5"/>
    </row>
    <row r="554" spans="1:17" x14ac:dyDescent="0.2">
      <c r="A554" s="5">
        <v>272107283</v>
      </c>
      <c r="B554" s="5">
        <v>2018</v>
      </c>
      <c r="C554" s="5">
        <v>165</v>
      </c>
      <c r="D554" s="5" t="s">
        <v>23</v>
      </c>
      <c r="E554" s="5" t="s">
        <v>439</v>
      </c>
      <c r="F554" s="7"/>
      <c r="G554" s="5" t="s">
        <v>439</v>
      </c>
      <c r="H554" s="5">
        <v>8</v>
      </c>
      <c r="I554" s="5" t="s">
        <v>50</v>
      </c>
      <c r="J554" s="5">
        <v>4</v>
      </c>
      <c r="K554" s="5">
        <v>0</v>
      </c>
      <c r="L554" s="5">
        <v>0</v>
      </c>
      <c r="M554" s="5">
        <v>0</v>
      </c>
      <c r="N554" s="5">
        <v>0</v>
      </c>
      <c r="O554" s="5">
        <v>0</v>
      </c>
      <c r="P554" s="5">
        <v>1</v>
      </c>
      <c r="Q554" s="5"/>
    </row>
    <row r="555" spans="1:17" x14ac:dyDescent="0.2">
      <c r="A555" s="5">
        <v>272107281</v>
      </c>
      <c r="B555" s="5">
        <v>2018</v>
      </c>
      <c r="C555" s="5">
        <v>165</v>
      </c>
      <c r="D555" s="5" t="s">
        <v>23</v>
      </c>
      <c r="E555" s="5" t="s">
        <v>440</v>
      </c>
      <c r="F555" s="7"/>
      <c r="G555" s="5" t="s">
        <v>440</v>
      </c>
      <c r="H555" s="5">
        <v>8</v>
      </c>
      <c r="I555" s="5" t="s">
        <v>51</v>
      </c>
      <c r="J555" s="5">
        <v>4</v>
      </c>
      <c r="K555" s="5">
        <v>0</v>
      </c>
      <c r="L555" s="5">
        <v>0</v>
      </c>
      <c r="M555" s="5">
        <v>0</v>
      </c>
      <c r="N555" s="5">
        <v>0</v>
      </c>
      <c r="O555" s="5">
        <v>0</v>
      </c>
      <c r="P555" s="5">
        <v>1</v>
      </c>
      <c r="Q555" s="5"/>
    </row>
    <row r="556" spans="1:17" x14ac:dyDescent="0.2">
      <c r="A556" s="5">
        <v>272107282</v>
      </c>
      <c r="B556" s="5">
        <v>2018</v>
      </c>
      <c r="C556" s="5">
        <v>165</v>
      </c>
      <c r="D556" s="5" t="s">
        <v>23</v>
      </c>
      <c r="E556" s="5" t="s">
        <v>441</v>
      </c>
      <c r="F556" s="7"/>
      <c r="G556" s="5" t="s">
        <v>441</v>
      </c>
      <c r="H556" s="5">
        <v>8</v>
      </c>
      <c r="I556" s="5" t="s">
        <v>52</v>
      </c>
      <c r="J556" s="5">
        <v>4</v>
      </c>
      <c r="K556" s="5">
        <v>0</v>
      </c>
      <c r="L556" s="5">
        <v>0</v>
      </c>
      <c r="M556" s="5">
        <v>0</v>
      </c>
      <c r="N556" s="5">
        <v>0</v>
      </c>
      <c r="O556" s="5">
        <v>0</v>
      </c>
      <c r="P556" s="5">
        <v>1</v>
      </c>
      <c r="Q556" s="5"/>
    </row>
    <row r="557" spans="1:17" x14ac:dyDescent="0.2">
      <c r="A557" s="5">
        <v>272107826</v>
      </c>
      <c r="B557" s="5">
        <v>2018</v>
      </c>
      <c r="C557" s="5">
        <v>166</v>
      </c>
      <c r="D557" s="5" t="s">
        <v>23</v>
      </c>
      <c r="E557" s="5" t="s">
        <v>442</v>
      </c>
      <c r="F557" s="7"/>
      <c r="G557" s="5" t="s">
        <v>442</v>
      </c>
      <c r="H557" s="5">
        <v>8</v>
      </c>
      <c r="I557" s="5" t="s">
        <v>53</v>
      </c>
      <c r="J557" s="5">
        <v>4</v>
      </c>
      <c r="K557" s="5">
        <v>0</v>
      </c>
      <c r="L557" s="5">
        <v>0</v>
      </c>
      <c r="M557" s="5">
        <v>0</v>
      </c>
      <c r="N557" s="5">
        <v>0</v>
      </c>
      <c r="O557" s="5">
        <v>0</v>
      </c>
      <c r="P557" s="5">
        <v>1</v>
      </c>
      <c r="Q557" s="5"/>
    </row>
    <row r="558" spans="1:17" x14ac:dyDescent="0.2">
      <c r="A558" s="5">
        <v>272107899</v>
      </c>
      <c r="B558" s="5">
        <v>2018</v>
      </c>
      <c r="C558" s="5">
        <v>166</v>
      </c>
      <c r="D558" s="5" t="s">
        <v>23</v>
      </c>
      <c r="E558" s="5" t="s">
        <v>443</v>
      </c>
      <c r="F558" s="7"/>
      <c r="G558" s="5" t="s">
        <v>443</v>
      </c>
      <c r="H558" s="5">
        <v>8</v>
      </c>
      <c r="I558" s="5" t="s">
        <v>54</v>
      </c>
      <c r="J558" s="5">
        <v>4</v>
      </c>
      <c r="K558" s="5">
        <v>0</v>
      </c>
      <c r="L558" s="5">
        <v>0</v>
      </c>
      <c r="M558" s="5">
        <v>0</v>
      </c>
      <c r="N558" s="5">
        <v>0</v>
      </c>
      <c r="O558" s="5">
        <v>0</v>
      </c>
      <c r="P558" s="5">
        <v>1</v>
      </c>
      <c r="Q558" s="5"/>
    </row>
    <row r="559" spans="1:17" x14ac:dyDescent="0.2">
      <c r="A559" s="5">
        <v>272107827</v>
      </c>
      <c r="B559" s="5">
        <v>2018</v>
      </c>
      <c r="C559" s="5">
        <v>166</v>
      </c>
      <c r="D559" s="5" t="s">
        <v>23</v>
      </c>
      <c r="E559" s="5" t="s">
        <v>444</v>
      </c>
      <c r="F559" s="7"/>
      <c r="G559" s="5" t="s">
        <v>444</v>
      </c>
      <c r="H559" s="5">
        <v>8</v>
      </c>
      <c r="I559" s="5" t="s">
        <v>55</v>
      </c>
      <c r="J559" s="5">
        <v>4</v>
      </c>
      <c r="K559" s="5">
        <v>0</v>
      </c>
      <c r="L559" s="5">
        <v>0</v>
      </c>
      <c r="M559" s="5">
        <v>0</v>
      </c>
      <c r="N559" s="5">
        <v>0</v>
      </c>
      <c r="O559" s="5">
        <v>0</v>
      </c>
      <c r="P559" s="5">
        <v>1</v>
      </c>
      <c r="Q559" s="5"/>
    </row>
    <row r="560" spans="1:17" x14ac:dyDescent="0.2">
      <c r="A560" s="5">
        <v>272107828</v>
      </c>
      <c r="B560" s="5">
        <v>2018</v>
      </c>
      <c r="C560" s="5">
        <v>166</v>
      </c>
      <c r="D560" s="5" t="s">
        <v>23</v>
      </c>
      <c r="E560" s="5" t="s">
        <v>445</v>
      </c>
      <c r="F560" s="7"/>
      <c r="G560" s="5" t="s">
        <v>445</v>
      </c>
      <c r="H560" s="5">
        <v>8</v>
      </c>
      <c r="I560" s="5" t="s">
        <v>56</v>
      </c>
      <c r="J560" s="5">
        <v>4</v>
      </c>
      <c r="K560" s="5">
        <v>0</v>
      </c>
      <c r="L560" s="5">
        <v>0</v>
      </c>
      <c r="M560" s="5">
        <v>0</v>
      </c>
      <c r="N560" s="5">
        <v>0</v>
      </c>
      <c r="O560" s="5">
        <v>0</v>
      </c>
      <c r="P560" s="5">
        <v>1</v>
      </c>
      <c r="Q560" s="5"/>
    </row>
    <row r="561" spans="1:17" x14ac:dyDescent="0.2">
      <c r="A561" s="5">
        <v>272106851</v>
      </c>
      <c r="B561" s="5">
        <v>2018</v>
      </c>
      <c r="C561" s="5">
        <v>166</v>
      </c>
      <c r="D561" s="5" t="s">
        <v>23</v>
      </c>
      <c r="E561" s="5" t="s">
        <v>446</v>
      </c>
      <c r="F561" s="7"/>
      <c r="G561" s="5" t="s">
        <v>446</v>
      </c>
      <c r="H561" s="5">
        <v>8</v>
      </c>
      <c r="I561" s="5" t="s">
        <v>57</v>
      </c>
      <c r="J561" s="5">
        <v>4</v>
      </c>
      <c r="K561" s="5">
        <v>0</v>
      </c>
      <c r="L561" s="5">
        <v>0</v>
      </c>
      <c r="M561" s="5">
        <v>0</v>
      </c>
      <c r="N561" s="5">
        <v>0</v>
      </c>
      <c r="O561" s="5">
        <v>0</v>
      </c>
      <c r="P561" s="5">
        <v>1</v>
      </c>
      <c r="Q561" s="5"/>
    </row>
    <row r="562" spans="1:17" x14ac:dyDescent="0.2">
      <c r="A562" s="5">
        <v>272106852</v>
      </c>
      <c r="B562" s="5">
        <v>2018</v>
      </c>
      <c r="C562" s="5">
        <v>166</v>
      </c>
      <c r="D562" s="5" t="s">
        <v>23</v>
      </c>
      <c r="E562" s="5" t="s">
        <v>447</v>
      </c>
      <c r="F562" s="7"/>
      <c r="G562" s="5" t="s">
        <v>447</v>
      </c>
      <c r="H562" s="5">
        <v>8</v>
      </c>
      <c r="I562" s="5" t="s">
        <v>58</v>
      </c>
      <c r="J562" s="5">
        <v>4</v>
      </c>
      <c r="K562" s="5">
        <v>0</v>
      </c>
      <c r="L562" s="5">
        <v>0</v>
      </c>
      <c r="M562" s="5">
        <v>0</v>
      </c>
      <c r="N562" s="5">
        <v>0</v>
      </c>
      <c r="O562" s="5">
        <v>0</v>
      </c>
      <c r="P562" s="5">
        <v>1</v>
      </c>
      <c r="Q562" s="5"/>
    </row>
    <row r="563" spans="1:17" x14ac:dyDescent="0.2">
      <c r="A563" s="5">
        <v>272106854</v>
      </c>
      <c r="B563" s="5">
        <v>2018</v>
      </c>
      <c r="C563" s="5">
        <v>166</v>
      </c>
      <c r="D563" s="5" t="s">
        <v>23</v>
      </c>
      <c r="E563" s="5" t="s">
        <v>448</v>
      </c>
      <c r="F563" s="7"/>
      <c r="G563" s="5" t="s">
        <v>448</v>
      </c>
      <c r="H563" s="5">
        <v>8</v>
      </c>
      <c r="I563" s="5" t="s">
        <v>59</v>
      </c>
      <c r="J563" s="5">
        <v>4</v>
      </c>
      <c r="K563" s="5">
        <v>0</v>
      </c>
      <c r="L563" s="5">
        <v>0</v>
      </c>
      <c r="M563" s="5">
        <v>0</v>
      </c>
      <c r="N563" s="5">
        <v>0</v>
      </c>
      <c r="O563" s="5">
        <v>0</v>
      </c>
      <c r="P563" s="5">
        <v>1</v>
      </c>
      <c r="Q563" s="5"/>
    </row>
    <row r="564" spans="1:17" x14ac:dyDescent="0.2">
      <c r="A564" s="5">
        <v>272106856</v>
      </c>
      <c r="B564" s="5">
        <v>2018</v>
      </c>
      <c r="C564" s="5">
        <v>166</v>
      </c>
      <c r="D564" s="5" t="s">
        <v>23</v>
      </c>
      <c r="E564" s="5" t="s">
        <v>449</v>
      </c>
      <c r="F564" s="7"/>
      <c r="G564" s="5" t="s">
        <v>449</v>
      </c>
      <c r="H564" s="5">
        <v>8</v>
      </c>
      <c r="I564" s="5" t="s">
        <v>60</v>
      </c>
      <c r="J564" s="5">
        <v>4</v>
      </c>
      <c r="K564" s="5">
        <v>0</v>
      </c>
      <c r="L564" s="5">
        <v>0</v>
      </c>
      <c r="M564" s="5">
        <v>0</v>
      </c>
      <c r="N564" s="5">
        <v>0</v>
      </c>
      <c r="O564" s="5">
        <v>0</v>
      </c>
      <c r="P564" s="5">
        <v>1</v>
      </c>
      <c r="Q564" s="5"/>
    </row>
    <row r="565" spans="1:17" x14ac:dyDescent="0.2">
      <c r="A565" s="5">
        <v>272106857</v>
      </c>
      <c r="B565" s="5">
        <v>2018</v>
      </c>
      <c r="C565" s="5">
        <v>166</v>
      </c>
      <c r="D565" s="5" t="s">
        <v>23</v>
      </c>
      <c r="E565" s="5" t="s">
        <v>450</v>
      </c>
      <c r="F565" s="7"/>
      <c r="G565" s="5" t="s">
        <v>450</v>
      </c>
      <c r="H565" s="5">
        <v>8</v>
      </c>
      <c r="I565" s="5" t="s">
        <v>61</v>
      </c>
      <c r="J565" s="5">
        <v>4</v>
      </c>
      <c r="K565" s="5">
        <v>0</v>
      </c>
      <c r="L565" s="5">
        <v>0</v>
      </c>
      <c r="M565" s="5">
        <v>0</v>
      </c>
      <c r="N565" s="5">
        <v>0</v>
      </c>
      <c r="O565" s="5">
        <v>0</v>
      </c>
      <c r="P565" s="5">
        <v>1</v>
      </c>
      <c r="Q565" s="5"/>
    </row>
    <row r="566" spans="1:17" x14ac:dyDescent="0.2">
      <c r="A566" s="5">
        <v>272106858</v>
      </c>
      <c r="B566" s="5">
        <v>2018</v>
      </c>
      <c r="C566" s="5">
        <v>166</v>
      </c>
      <c r="D566" s="5" t="s">
        <v>23</v>
      </c>
      <c r="E566" s="5" t="s">
        <v>451</v>
      </c>
      <c r="F566" s="7"/>
      <c r="G566" s="5" t="s">
        <v>451</v>
      </c>
      <c r="H566" s="5">
        <v>9</v>
      </c>
      <c r="I566" s="5" t="s">
        <v>26</v>
      </c>
      <c r="J566" s="5">
        <v>4</v>
      </c>
      <c r="K566" s="5">
        <v>0</v>
      </c>
      <c r="L566" s="5">
        <v>0</v>
      </c>
      <c r="M566" s="5">
        <v>0</v>
      </c>
      <c r="N566" s="5">
        <v>0</v>
      </c>
      <c r="O566" s="5">
        <v>0</v>
      </c>
      <c r="P566" s="5">
        <v>1</v>
      </c>
      <c r="Q566" s="5"/>
    </row>
    <row r="567" spans="1:17" x14ac:dyDescent="0.2">
      <c r="A567" s="5">
        <v>272106859</v>
      </c>
      <c r="B567" s="5">
        <v>2018</v>
      </c>
      <c r="C567" s="5">
        <v>166</v>
      </c>
      <c r="D567" s="5" t="s">
        <v>23</v>
      </c>
      <c r="E567" s="5" t="s">
        <v>452</v>
      </c>
      <c r="F567" s="7"/>
      <c r="G567" s="5" t="s">
        <v>452</v>
      </c>
      <c r="H567" s="5">
        <v>9</v>
      </c>
      <c r="I567" s="5" t="s">
        <v>66</v>
      </c>
      <c r="J567" s="5">
        <v>4</v>
      </c>
      <c r="K567" s="5">
        <v>0</v>
      </c>
      <c r="L567" s="5">
        <v>0</v>
      </c>
      <c r="M567" s="5">
        <v>0</v>
      </c>
      <c r="N567" s="5">
        <v>0</v>
      </c>
      <c r="O567" s="5">
        <v>0</v>
      </c>
      <c r="P567" s="5">
        <v>1</v>
      </c>
      <c r="Q567" s="5"/>
    </row>
    <row r="568" spans="1:17" x14ac:dyDescent="0.2">
      <c r="A568" s="5">
        <v>272106860</v>
      </c>
      <c r="B568" s="5">
        <v>2018</v>
      </c>
      <c r="C568" s="5">
        <v>166</v>
      </c>
      <c r="D568" s="5" t="s">
        <v>23</v>
      </c>
      <c r="E568" s="5" t="s">
        <v>453</v>
      </c>
      <c r="F568" s="7"/>
      <c r="G568" s="5" t="s">
        <v>453</v>
      </c>
      <c r="H568" s="5">
        <v>9</v>
      </c>
      <c r="I568" s="5" t="s">
        <v>67</v>
      </c>
      <c r="J568" s="5">
        <v>4</v>
      </c>
      <c r="K568" s="5">
        <v>0</v>
      </c>
      <c r="L568" s="5">
        <v>0</v>
      </c>
      <c r="M568" s="5">
        <v>0</v>
      </c>
      <c r="N568" s="5">
        <v>0</v>
      </c>
      <c r="O568" s="5">
        <v>0</v>
      </c>
      <c r="P568" s="5">
        <v>1</v>
      </c>
      <c r="Q568" s="5"/>
    </row>
    <row r="569" spans="1:17" x14ac:dyDescent="0.2">
      <c r="A569" s="5">
        <v>272106861</v>
      </c>
      <c r="B569" s="5">
        <v>2018</v>
      </c>
      <c r="C569" s="5">
        <v>166</v>
      </c>
      <c r="D569" s="5" t="s">
        <v>23</v>
      </c>
      <c r="E569" s="5" t="s">
        <v>454</v>
      </c>
      <c r="F569" s="7"/>
      <c r="G569" s="5" t="s">
        <v>454</v>
      </c>
      <c r="H569" s="5">
        <v>9</v>
      </c>
      <c r="I569" s="5" t="s">
        <v>27</v>
      </c>
      <c r="J569" s="5">
        <v>4</v>
      </c>
      <c r="K569" s="5">
        <v>0</v>
      </c>
      <c r="L569" s="5">
        <v>0</v>
      </c>
      <c r="M569" s="5">
        <v>0</v>
      </c>
      <c r="N569" s="5">
        <v>0</v>
      </c>
      <c r="O569" s="5">
        <v>0</v>
      </c>
      <c r="P569" s="5">
        <v>1</v>
      </c>
      <c r="Q569" s="5"/>
    </row>
    <row r="570" spans="1:17" x14ac:dyDescent="0.2">
      <c r="A570" s="5">
        <v>272107830</v>
      </c>
      <c r="B570" s="5">
        <v>2018</v>
      </c>
      <c r="C570" s="5">
        <v>167</v>
      </c>
      <c r="D570" s="5" t="s">
        <v>23</v>
      </c>
      <c r="E570" s="5" t="s">
        <v>455</v>
      </c>
      <c r="F570" s="7"/>
      <c r="G570" s="5" t="s">
        <v>455</v>
      </c>
      <c r="H570" s="5">
        <v>9</v>
      </c>
      <c r="I570" s="5" t="s">
        <v>68</v>
      </c>
      <c r="J570" s="5">
        <v>4</v>
      </c>
      <c r="K570" s="5">
        <v>0</v>
      </c>
      <c r="L570" s="5">
        <v>0</v>
      </c>
      <c r="M570" s="5">
        <v>0</v>
      </c>
      <c r="N570" s="5">
        <v>0</v>
      </c>
      <c r="O570" s="5">
        <v>0</v>
      </c>
      <c r="P570" s="5">
        <v>1</v>
      </c>
      <c r="Q570" s="5"/>
    </row>
    <row r="571" spans="1:17" x14ac:dyDescent="0.2">
      <c r="A571" s="5">
        <v>272107831</v>
      </c>
      <c r="B571" s="5">
        <v>2018</v>
      </c>
      <c r="C571" s="5">
        <v>167</v>
      </c>
      <c r="D571" s="5" t="s">
        <v>23</v>
      </c>
      <c r="E571" s="5" t="s">
        <v>456</v>
      </c>
      <c r="F571" s="7"/>
      <c r="G571" s="5" t="s">
        <v>456</v>
      </c>
      <c r="H571" s="5">
        <v>9</v>
      </c>
      <c r="I571" s="5" t="s">
        <v>69</v>
      </c>
      <c r="J571" s="5">
        <v>4</v>
      </c>
      <c r="K571" s="5">
        <v>0</v>
      </c>
      <c r="L571" s="5">
        <v>0</v>
      </c>
      <c r="M571" s="5">
        <v>0</v>
      </c>
      <c r="N571" s="5">
        <v>0</v>
      </c>
      <c r="O571" s="5">
        <v>0</v>
      </c>
      <c r="P571" s="5">
        <v>1</v>
      </c>
      <c r="Q571" s="5"/>
    </row>
    <row r="572" spans="1:17" x14ac:dyDescent="0.2">
      <c r="A572" s="5">
        <v>272107832</v>
      </c>
      <c r="B572" s="5">
        <v>2018</v>
      </c>
      <c r="C572" s="5">
        <v>167</v>
      </c>
      <c r="D572" s="5" t="s">
        <v>23</v>
      </c>
      <c r="E572" s="5" t="s">
        <v>457</v>
      </c>
      <c r="F572" s="7"/>
      <c r="G572" s="5" t="s">
        <v>457</v>
      </c>
      <c r="H572" s="5">
        <v>9</v>
      </c>
      <c r="I572" s="5" t="s">
        <v>28</v>
      </c>
      <c r="J572" s="5">
        <v>4</v>
      </c>
      <c r="K572" s="5">
        <v>0</v>
      </c>
      <c r="L572" s="5">
        <v>0</v>
      </c>
      <c r="M572" s="5">
        <v>0</v>
      </c>
      <c r="N572" s="5">
        <v>0</v>
      </c>
      <c r="O572" s="5">
        <v>0</v>
      </c>
      <c r="P572" s="5">
        <v>1</v>
      </c>
      <c r="Q572" s="5"/>
    </row>
    <row r="573" spans="1:17" x14ac:dyDescent="0.2">
      <c r="A573" s="5">
        <v>272107833</v>
      </c>
      <c r="B573" s="5">
        <v>2018</v>
      </c>
      <c r="C573" s="5">
        <v>167</v>
      </c>
      <c r="D573" s="5" t="s">
        <v>23</v>
      </c>
      <c r="E573" s="5" t="s">
        <v>458</v>
      </c>
      <c r="F573" s="7"/>
      <c r="G573" s="5" t="s">
        <v>458</v>
      </c>
      <c r="H573" s="5">
        <v>9</v>
      </c>
      <c r="I573" s="5" t="s">
        <v>70</v>
      </c>
      <c r="J573" s="5">
        <v>4</v>
      </c>
      <c r="K573" s="5">
        <v>0</v>
      </c>
      <c r="L573" s="5">
        <v>0</v>
      </c>
      <c r="M573" s="5">
        <v>0</v>
      </c>
      <c r="N573" s="5">
        <v>0</v>
      </c>
      <c r="O573" s="5">
        <v>0</v>
      </c>
      <c r="P573" s="5">
        <v>1</v>
      </c>
      <c r="Q573" s="5"/>
    </row>
    <row r="574" spans="1:17" x14ac:dyDescent="0.2">
      <c r="A574" s="5">
        <v>272107941</v>
      </c>
      <c r="B574" s="5">
        <v>2018</v>
      </c>
      <c r="C574" s="5">
        <v>167</v>
      </c>
      <c r="D574" s="5" t="s">
        <v>23</v>
      </c>
      <c r="E574" s="5" t="s">
        <v>459</v>
      </c>
      <c r="F574" s="7"/>
      <c r="G574" s="5" t="s">
        <v>459</v>
      </c>
      <c r="H574" s="5">
        <v>9</v>
      </c>
      <c r="I574" s="5" t="s">
        <v>71</v>
      </c>
      <c r="J574" s="5">
        <v>4</v>
      </c>
      <c r="K574" s="5">
        <v>0</v>
      </c>
      <c r="L574" s="5">
        <v>0</v>
      </c>
      <c r="M574" s="5">
        <v>0</v>
      </c>
      <c r="N574" s="5">
        <v>0</v>
      </c>
      <c r="O574" s="5">
        <v>0</v>
      </c>
      <c r="P574" s="5">
        <v>1</v>
      </c>
      <c r="Q574" s="5"/>
    </row>
    <row r="575" spans="1:17" x14ac:dyDescent="0.2">
      <c r="A575" s="5">
        <v>272107942</v>
      </c>
      <c r="B575" s="5">
        <v>2018</v>
      </c>
      <c r="C575" s="5">
        <v>167</v>
      </c>
      <c r="D575" s="5" t="s">
        <v>23</v>
      </c>
      <c r="E575" s="5" t="s">
        <v>460</v>
      </c>
      <c r="F575" s="7"/>
      <c r="G575" s="5" t="s">
        <v>460</v>
      </c>
      <c r="H575" s="5">
        <v>9</v>
      </c>
      <c r="I575" s="5" t="s">
        <v>29</v>
      </c>
      <c r="J575" s="5">
        <v>4</v>
      </c>
      <c r="K575" s="5">
        <v>0</v>
      </c>
      <c r="L575" s="5">
        <v>0</v>
      </c>
      <c r="M575" s="5">
        <v>0</v>
      </c>
      <c r="N575" s="5">
        <v>0</v>
      </c>
      <c r="O575" s="5">
        <v>0</v>
      </c>
      <c r="P575" s="5">
        <v>1</v>
      </c>
      <c r="Q575" s="5"/>
    </row>
    <row r="576" spans="1:17" x14ac:dyDescent="0.2">
      <c r="A576" s="5">
        <v>272107943</v>
      </c>
      <c r="B576" s="5">
        <v>2018</v>
      </c>
      <c r="C576" s="5">
        <v>167</v>
      </c>
      <c r="D576" s="5" t="s">
        <v>23</v>
      </c>
      <c r="E576" s="5" t="s">
        <v>461</v>
      </c>
      <c r="F576" s="7"/>
      <c r="G576" s="5" t="s">
        <v>461</v>
      </c>
      <c r="H576" s="5">
        <v>9</v>
      </c>
      <c r="I576" s="5" t="s">
        <v>72</v>
      </c>
      <c r="J576" s="5">
        <v>4</v>
      </c>
      <c r="K576" s="5">
        <v>0</v>
      </c>
      <c r="L576" s="5">
        <v>0</v>
      </c>
      <c r="M576" s="5">
        <v>0</v>
      </c>
      <c r="N576" s="5">
        <v>0</v>
      </c>
      <c r="O576" s="5">
        <v>0</v>
      </c>
      <c r="P576" s="5">
        <v>1</v>
      </c>
      <c r="Q576" s="5"/>
    </row>
    <row r="577" spans="1:17" x14ac:dyDescent="0.2">
      <c r="A577" s="5">
        <v>272107944</v>
      </c>
      <c r="B577" s="5">
        <v>2018</v>
      </c>
      <c r="C577" s="5">
        <v>167</v>
      </c>
      <c r="D577" s="5" t="s">
        <v>23</v>
      </c>
      <c r="E577" s="5" t="s">
        <v>462</v>
      </c>
      <c r="F577" s="7"/>
      <c r="G577" s="5" t="s">
        <v>462</v>
      </c>
      <c r="H577" s="5">
        <v>9</v>
      </c>
      <c r="I577" s="5" t="s">
        <v>73</v>
      </c>
      <c r="J577" s="5">
        <v>4</v>
      </c>
      <c r="K577" s="5">
        <v>0</v>
      </c>
      <c r="L577" s="5">
        <v>0</v>
      </c>
      <c r="M577" s="5">
        <v>0</v>
      </c>
      <c r="N577" s="5">
        <v>0</v>
      </c>
      <c r="O577" s="5">
        <v>0</v>
      </c>
      <c r="P577" s="5">
        <v>1</v>
      </c>
      <c r="Q577" s="5"/>
    </row>
    <row r="578" spans="1:17" x14ac:dyDescent="0.2">
      <c r="A578" s="5">
        <v>272107945</v>
      </c>
      <c r="B578" s="5">
        <v>2018</v>
      </c>
      <c r="C578" s="5">
        <v>167</v>
      </c>
      <c r="D578" s="5" t="s">
        <v>23</v>
      </c>
      <c r="E578" s="5" t="s">
        <v>463</v>
      </c>
      <c r="F578" s="7"/>
      <c r="G578" s="5" t="s">
        <v>463</v>
      </c>
      <c r="H578" s="5">
        <v>9</v>
      </c>
      <c r="I578" s="5" t="s">
        <v>30</v>
      </c>
      <c r="J578" s="5">
        <v>4</v>
      </c>
      <c r="K578" s="5">
        <v>0</v>
      </c>
      <c r="L578" s="5">
        <v>0</v>
      </c>
      <c r="M578" s="5">
        <v>0</v>
      </c>
      <c r="N578" s="5">
        <v>0</v>
      </c>
      <c r="O578" s="5">
        <v>0</v>
      </c>
      <c r="P578" s="5">
        <v>1</v>
      </c>
      <c r="Q578" s="5"/>
    </row>
    <row r="579" spans="1:17" x14ac:dyDescent="0.2">
      <c r="A579" s="5">
        <v>272106947</v>
      </c>
      <c r="B579" s="5">
        <v>2018</v>
      </c>
      <c r="C579" s="5">
        <v>167</v>
      </c>
      <c r="D579" s="5" t="s">
        <v>23</v>
      </c>
      <c r="E579" s="5" t="s">
        <v>464</v>
      </c>
      <c r="F579" s="7"/>
      <c r="G579" s="5" t="s">
        <v>464</v>
      </c>
      <c r="H579" s="5">
        <v>9</v>
      </c>
      <c r="I579" s="5" t="s">
        <v>74</v>
      </c>
      <c r="J579" s="5">
        <v>4</v>
      </c>
      <c r="K579" s="5">
        <v>0</v>
      </c>
      <c r="L579" s="5">
        <v>0</v>
      </c>
      <c r="M579" s="5">
        <v>0</v>
      </c>
      <c r="N579" s="5">
        <v>0</v>
      </c>
      <c r="O579" s="5">
        <v>0</v>
      </c>
      <c r="P579" s="5">
        <v>1</v>
      </c>
      <c r="Q579" s="5"/>
    </row>
    <row r="580" spans="1:17" x14ac:dyDescent="0.2">
      <c r="A580" s="5">
        <v>272106862</v>
      </c>
      <c r="B580" s="5">
        <v>2018</v>
      </c>
      <c r="C580" s="5">
        <v>166</v>
      </c>
      <c r="D580" s="5" t="s">
        <v>23</v>
      </c>
      <c r="E580" s="5" t="s">
        <v>465</v>
      </c>
      <c r="F580" s="7"/>
      <c r="G580" s="5" t="s">
        <v>465</v>
      </c>
      <c r="H580" s="5">
        <v>9</v>
      </c>
      <c r="I580" s="5" t="s">
        <v>75</v>
      </c>
      <c r="J580" s="5">
        <v>4</v>
      </c>
      <c r="K580" s="5">
        <v>0</v>
      </c>
      <c r="L580" s="5">
        <v>0</v>
      </c>
      <c r="M580" s="5">
        <v>0</v>
      </c>
      <c r="N580" s="5">
        <v>0</v>
      </c>
      <c r="O580" s="5">
        <v>0</v>
      </c>
      <c r="P580" s="5">
        <v>1</v>
      </c>
      <c r="Q580" s="5"/>
    </row>
    <row r="581" spans="1:17" x14ac:dyDescent="0.2">
      <c r="A581" s="5">
        <v>272106953</v>
      </c>
      <c r="B581" s="5">
        <v>2018</v>
      </c>
      <c r="C581" s="5">
        <v>168</v>
      </c>
      <c r="D581" s="5" t="s">
        <v>23</v>
      </c>
      <c r="E581" s="5" t="s">
        <v>466</v>
      </c>
      <c r="F581" s="7"/>
      <c r="G581" s="5" t="s">
        <v>466</v>
      </c>
      <c r="H581" s="5">
        <v>9</v>
      </c>
      <c r="I581" s="5" t="s">
        <v>31</v>
      </c>
      <c r="J581" s="5">
        <v>4</v>
      </c>
      <c r="K581" s="5">
        <v>0</v>
      </c>
      <c r="L581" s="5">
        <v>0</v>
      </c>
      <c r="M581" s="5">
        <v>0</v>
      </c>
      <c r="N581" s="5">
        <v>0</v>
      </c>
      <c r="O581" s="5">
        <v>0</v>
      </c>
      <c r="P581" s="5">
        <v>1</v>
      </c>
      <c r="Q581" s="5"/>
    </row>
    <row r="582" spans="1:17" x14ac:dyDescent="0.2">
      <c r="A582" s="5">
        <v>272106954</v>
      </c>
      <c r="B582" s="5">
        <v>2018</v>
      </c>
      <c r="C582" s="5">
        <v>168</v>
      </c>
      <c r="D582" s="5" t="s">
        <v>23</v>
      </c>
      <c r="E582" s="5" t="s">
        <v>467</v>
      </c>
      <c r="F582" s="7"/>
      <c r="G582" s="5" t="s">
        <v>467</v>
      </c>
      <c r="H582" s="5">
        <v>9</v>
      </c>
      <c r="I582" s="5" t="s">
        <v>76</v>
      </c>
      <c r="J582" s="5">
        <v>4</v>
      </c>
      <c r="K582" s="5">
        <v>0</v>
      </c>
      <c r="L582" s="5">
        <v>0</v>
      </c>
      <c r="M582" s="5">
        <v>0</v>
      </c>
      <c r="N582" s="5">
        <v>0</v>
      </c>
      <c r="O582" s="5">
        <v>0</v>
      </c>
      <c r="P582" s="5">
        <v>1</v>
      </c>
      <c r="Q582" s="5"/>
    </row>
    <row r="583" spans="1:17" x14ac:dyDescent="0.2">
      <c r="A583" s="5">
        <v>272106955</v>
      </c>
      <c r="B583" s="5">
        <v>2018</v>
      </c>
      <c r="C583" s="5">
        <v>168</v>
      </c>
      <c r="D583" s="5" t="s">
        <v>23</v>
      </c>
      <c r="E583" s="5" t="s">
        <v>468</v>
      </c>
      <c r="F583" s="7"/>
      <c r="G583" s="5" t="s">
        <v>468</v>
      </c>
      <c r="H583" s="5">
        <v>9</v>
      </c>
      <c r="I583" s="5" t="s">
        <v>95</v>
      </c>
      <c r="J583" s="5">
        <v>4</v>
      </c>
      <c r="K583" s="5">
        <v>0</v>
      </c>
      <c r="L583" s="5">
        <v>0</v>
      </c>
      <c r="M583" s="5">
        <v>0</v>
      </c>
      <c r="N583" s="5">
        <v>0</v>
      </c>
      <c r="O583" s="5">
        <v>0</v>
      </c>
      <c r="P583" s="5">
        <v>1</v>
      </c>
      <c r="Q583" s="5"/>
    </row>
    <row r="584" spans="1:17" x14ac:dyDescent="0.2">
      <c r="A584" s="5">
        <v>272106956</v>
      </c>
      <c r="B584" s="5">
        <v>2018</v>
      </c>
      <c r="C584" s="5">
        <v>168</v>
      </c>
      <c r="D584" s="5" t="s">
        <v>23</v>
      </c>
      <c r="E584" s="5" t="s">
        <v>469</v>
      </c>
      <c r="F584" s="7"/>
      <c r="G584" s="5" t="s">
        <v>469</v>
      </c>
      <c r="H584" s="5">
        <v>9</v>
      </c>
      <c r="I584" s="5" t="s">
        <v>32</v>
      </c>
      <c r="J584" s="5">
        <v>4</v>
      </c>
      <c r="K584" s="5">
        <v>0</v>
      </c>
      <c r="L584" s="5">
        <v>0</v>
      </c>
      <c r="M584" s="5">
        <v>0</v>
      </c>
      <c r="N584" s="5">
        <v>0</v>
      </c>
      <c r="O584" s="5">
        <v>0</v>
      </c>
      <c r="P584" s="5">
        <v>1</v>
      </c>
      <c r="Q584" s="5"/>
    </row>
    <row r="585" spans="1:17" x14ac:dyDescent="0.2">
      <c r="A585" s="5">
        <v>272107454</v>
      </c>
      <c r="B585" s="5">
        <v>2018</v>
      </c>
      <c r="C585" s="5">
        <v>168</v>
      </c>
      <c r="D585" s="5" t="s">
        <v>23</v>
      </c>
      <c r="E585" s="5" t="s">
        <v>470</v>
      </c>
      <c r="F585" s="7"/>
      <c r="G585" s="5" t="s">
        <v>470</v>
      </c>
      <c r="H585" s="5">
        <v>9</v>
      </c>
      <c r="I585" s="5" t="s">
        <v>77</v>
      </c>
      <c r="J585" s="5">
        <v>4</v>
      </c>
      <c r="K585" s="5">
        <v>0</v>
      </c>
      <c r="L585" s="5">
        <v>0</v>
      </c>
      <c r="M585" s="5">
        <v>0</v>
      </c>
      <c r="N585" s="5">
        <v>0</v>
      </c>
      <c r="O585" s="5">
        <v>0</v>
      </c>
      <c r="P585" s="5">
        <v>1</v>
      </c>
      <c r="Q585" s="5"/>
    </row>
    <row r="586" spans="1:17" x14ac:dyDescent="0.2">
      <c r="A586" s="5">
        <v>272107455</v>
      </c>
      <c r="B586" s="5">
        <v>2018</v>
      </c>
      <c r="C586" s="5">
        <v>168</v>
      </c>
      <c r="D586" s="5" t="s">
        <v>23</v>
      </c>
      <c r="E586" s="5" t="s">
        <v>471</v>
      </c>
      <c r="F586" s="7"/>
      <c r="G586" s="5" t="s">
        <v>471</v>
      </c>
      <c r="H586" s="5">
        <v>9</v>
      </c>
      <c r="I586" s="5" t="s">
        <v>78</v>
      </c>
      <c r="J586" s="5">
        <v>4</v>
      </c>
      <c r="K586" s="5">
        <v>0</v>
      </c>
      <c r="L586" s="5">
        <v>0</v>
      </c>
      <c r="M586" s="5">
        <v>0</v>
      </c>
      <c r="N586" s="5">
        <v>0</v>
      </c>
      <c r="O586" s="5">
        <v>0</v>
      </c>
      <c r="P586" s="5">
        <v>1</v>
      </c>
      <c r="Q586" s="5"/>
    </row>
    <row r="587" spans="1:17" x14ac:dyDescent="0.2">
      <c r="A587" s="5">
        <v>272107456</v>
      </c>
      <c r="B587" s="5">
        <v>2018</v>
      </c>
      <c r="C587" s="5">
        <v>168</v>
      </c>
      <c r="D587" s="5" t="s">
        <v>23</v>
      </c>
      <c r="E587" s="5" t="s">
        <v>472</v>
      </c>
      <c r="F587" s="7"/>
      <c r="G587" s="5" t="s">
        <v>472</v>
      </c>
      <c r="H587" s="5">
        <v>9</v>
      </c>
      <c r="I587" s="5" t="s">
        <v>33</v>
      </c>
      <c r="J587" s="5">
        <v>4</v>
      </c>
      <c r="K587" s="5">
        <v>0</v>
      </c>
      <c r="L587" s="5">
        <v>0</v>
      </c>
      <c r="M587" s="5">
        <v>0</v>
      </c>
      <c r="N587" s="5">
        <v>0</v>
      </c>
      <c r="O587" s="5">
        <v>0</v>
      </c>
      <c r="P587" s="5">
        <v>1</v>
      </c>
      <c r="Q587" s="5"/>
    </row>
    <row r="588" spans="1:17" x14ac:dyDescent="0.2">
      <c r="A588" s="5">
        <v>272107457</v>
      </c>
      <c r="B588" s="5">
        <v>2018</v>
      </c>
      <c r="C588" s="5">
        <v>168</v>
      </c>
      <c r="D588" s="5" t="s">
        <v>23</v>
      </c>
      <c r="E588" s="5" t="s">
        <v>473</v>
      </c>
      <c r="F588" s="7"/>
      <c r="G588" s="5" t="s">
        <v>473</v>
      </c>
      <c r="H588" s="5">
        <v>9</v>
      </c>
      <c r="I588" s="5" t="s">
        <v>79</v>
      </c>
      <c r="J588" s="5">
        <v>4</v>
      </c>
      <c r="K588" s="5">
        <v>0</v>
      </c>
      <c r="L588" s="5">
        <v>0</v>
      </c>
      <c r="M588" s="5">
        <v>0</v>
      </c>
      <c r="N588" s="5">
        <v>0</v>
      </c>
      <c r="O588" s="5">
        <v>0</v>
      </c>
      <c r="P588" s="5">
        <v>1</v>
      </c>
      <c r="Q588" s="5"/>
    </row>
    <row r="589" spans="1:17" x14ac:dyDescent="0.2">
      <c r="A589" s="5">
        <v>272107459</v>
      </c>
      <c r="B589" s="5">
        <v>2018</v>
      </c>
      <c r="C589" s="5">
        <v>168</v>
      </c>
      <c r="D589" s="5" t="s">
        <v>23</v>
      </c>
      <c r="E589" s="5" t="s">
        <v>474</v>
      </c>
      <c r="F589" s="7"/>
      <c r="G589" s="5" t="s">
        <v>474</v>
      </c>
      <c r="H589" s="5">
        <v>9</v>
      </c>
      <c r="I589" s="5" t="s">
        <v>80</v>
      </c>
      <c r="J589" s="5">
        <v>4</v>
      </c>
      <c r="K589" s="5">
        <v>0</v>
      </c>
      <c r="L589" s="5">
        <v>0</v>
      </c>
      <c r="M589" s="5">
        <v>0</v>
      </c>
      <c r="N589" s="5">
        <v>0</v>
      </c>
      <c r="O589" s="5">
        <v>0</v>
      </c>
      <c r="P589" s="5">
        <v>1</v>
      </c>
      <c r="Q589" s="5"/>
    </row>
    <row r="590" spans="1:17" x14ac:dyDescent="0.2">
      <c r="A590" s="5">
        <v>272107460</v>
      </c>
      <c r="B590" s="5">
        <v>2018</v>
      </c>
      <c r="C590" s="5">
        <v>168</v>
      </c>
      <c r="D590" s="5" t="s">
        <v>23</v>
      </c>
      <c r="E590" s="5" t="s">
        <v>475</v>
      </c>
      <c r="F590" s="7"/>
      <c r="G590" s="5" t="s">
        <v>475</v>
      </c>
      <c r="H590" s="5">
        <v>9</v>
      </c>
      <c r="I590" s="5" t="s">
        <v>81</v>
      </c>
      <c r="J590" s="5">
        <v>4</v>
      </c>
      <c r="K590" s="5">
        <v>0</v>
      </c>
      <c r="L590" s="5">
        <v>0</v>
      </c>
      <c r="M590" s="5">
        <v>0</v>
      </c>
      <c r="N590" s="5">
        <v>0</v>
      </c>
      <c r="O590" s="5">
        <v>0</v>
      </c>
      <c r="P590" s="5">
        <v>1</v>
      </c>
      <c r="Q590" s="5"/>
    </row>
    <row r="591" spans="1:17" x14ac:dyDescent="0.2">
      <c r="A591" s="5">
        <v>272107461</v>
      </c>
      <c r="B591" s="5">
        <v>2018</v>
      </c>
      <c r="C591" s="5">
        <v>168</v>
      </c>
      <c r="D591" s="5" t="s">
        <v>23</v>
      </c>
      <c r="E591" s="5" t="s">
        <v>476</v>
      </c>
      <c r="F591" s="7"/>
      <c r="G591" s="5" t="s">
        <v>476</v>
      </c>
      <c r="H591" s="5">
        <v>9</v>
      </c>
      <c r="I591" s="5" t="s">
        <v>82</v>
      </c>
      <c r="J591" s="5">
        <v>4</v>
      </c>
      <c r="K591" s="5">
        <v>0</v>
      </c>
      <c r="L591" s="5">
        <v>0</v>
      </c>
      <c r="M591" s="5">
        <v>0</v>
      </c>
      <c r="N591" s="5">
        <v>0</v>
      </c>
      <c r="O591" s="5">
        <v>0</v>
      </c>
      <c r="P591" s="5">
        <v>1</v>
      </c>
      <c r="Q591" s="5"/>
    </row>
    <row r="592" spans="1:17" x14ac:dyDescent="0.2">
      <c r="A592" s="5">
        <v>272107462</v>
      </c>
      <c r="B592" s="5">
        <v>2018</v>
      </c>
      <c r="C592" s="5">
        <v>168</v>
      </c>
      <c r="D592" s="5" t="s">
        <v>23</v>
      </c>
      <c r="E592" s="5" t="s">
        <v>477</v>
      </c>
      <c r="F592" s="7"/>
      <c r="G592" s="5" t="s">
        <v>477</v>
      </c>
      <c r="H592" s="5">
        <v>9</v>
      </c>
      <c r="I592" s="5" t="s">
        <v>34</v>
      </c>
      <c r="J592" s="5">
        <v>4</v>
      </c>
      <c r="K592" s="5">
        <v>0</v>
      </c>
      <c r="L592" s="5">
        <v>0</v>
      </c>
      <c r="M592" s="5">
        <v>0</v>
      </c>
      <c r="N592" s="5">
        <v>0</v>
      </c>
      <c r="O592" s="5">
        <v>0</v>
      </c>
      <c r="P592" s="5">
        <v>1</v>
      </c>
      <c r="Q592" s="5"/>
    </row>
    <row r="593" spans="1:17" x14ac:dyDescent="0.2">
      <c r="A593" s="5">
        <v>272106958</v>
      </c>
      <c r="B593" s="5">
        <v>2018</v>
      </c>
      <c r="C593" s="5">
        <v>169</v>
      </c>
      <c r="D593" s="5" t="s">
        <v>23</v>
      </c>
      <c r="E593" s="5" t="s">
        <v>478</v>
      </c>
      <c r="F593" s="7"/>
      <c r="G593" s="5" t="s">
        <v>478</v>
      </c>
      <c r="H593" s="5">
        <v>9</v>
      </c>
      <c r="I593" s="5" t="s">
        <v>83</v>
      </c>
      <c r="J593" s="5">
        <v>4</v>
      </c>
      <c r="K593" s="5">
        <v>0</v>
      </c>
      <c r="L593" s="5">
        <v>0</v>
      </c>
      <c r="M593" s="5">
        <v>0</v>
      </c>
      <c r="N593" s="5">
        <v>0</v>
      </c>
      <c r="O593" s="5">
        <v>0</v>
      </c>
      <c r="P593" s="5">
        <v>1</v>
      </c>
      <c r="Q593" s="5"/>
    </row>
    <row r="594" spans="1:17" x14ac:dyDescent="0.2">
      <c r="A594" s="5">
        <v>272106959</v>
      </c>
      <c r="B594" s="5">
        <v>2018</v>
      </c>
      <c r="C594" s="5">
        <v>169</v>
      </c>
      <c r="D594" s="5" t="s">
        <v>23</v>
      </c>
      <c r="E594" s="5" t="s">
        <v>479</v>
      </c>
      <c r="F594" s="7"/>
      <c r="G594" s="5" t="s">
        <v>479</v>
      </c>
      <c r="H594" s="5">
        <v>9</v>
      </c>
      <c r="I594" s="5" t="s">
        <v>84</v>
      </c>
      <c r="J594" s="5">
        <v>4</v>
      </c>
      <c r="K594" s="5">
        <v>0</v>
      </c>
      <c r="L594" s="5">
        <v>0</v>
      </c>
      <c r="M594" s="5">
        <v>0</v>
      </c>
      <c r="N594" s="5">
        <v>0</v>
      </c>
      <c r="O594" s="5">
        <v>0</v>
      </c>
      <c r="P594" s="5">
        <v>1</v>
      </c>
      <c r="Q594" s="5"/>
    </row>
    <row r="595" spans="1:17" x14ac:dyDescent="0.2">
      <c r="A595" s="5">
        <v>272106960</v>
      </c>
      <c r="B595" s="5">
        <v>2018</v>
      </c>
      <c r="C595" s="5">
        <v>169</v>
      </c>
      <c r="D595" s="5" t="s">
        <v>23</v>
      </c>
      <c r="E595" s="5" t="s">
        <v>480</v>
      </c>
      <c r="F595" s="7"/>
      <c r="G595" s="5" t="s">
        <v>480</v>
      </c>
      <c r="H595" s="5">
        <v>9</v>
      </c>
      <c r="I595" s="5" t="s">
        <v>35</v>
      </c>
      <c r="J595" s="5">
        <v>4</v>
      </c>
      <c r="K595" s="5">
        <v>0</v>
      </c>
      <c r="L595" s="5">
        <v>0</v>
      </c>
      <c r="M595" s="5">
        <v>0</v>
      </c>
      <c r="N595" s="5">
        <v>0</v>
      </c>
      <c r="O595" s="5">
        <v>0</v>
      </c>
      <c r="P595" s="5">
        <v>1</v>
      </c>
      <c r="Q595" s="5"/>
    </row>
    <row r="596" spans="1:17" x14ac:dyDescent="0.2">
      <c r="A596" s="5">
        <v>272106961</v>
      </c>
      <c r="B596" s="5">
        <v>2018</v>
      </c>
      <c r="C596" s="5">
        <v>169</v>
      </c>
      <c r="D596" s="5" t="s">
        <v>23</v>
      </c>
      <c r="E596" s="5" t="s">
        <v>481</v>
      </c>
      <c r="F596" s="7"/>
      <c r="G596" s="5" t="s">
        <v>481</v>
      </c>
      <c r="H596" s="5">
        <v>9</v>
      </c>
      <c r="I596" s="5" t="s">
        <v>85</v>
      </c>
      <c r="J596" s="5">
        <v>4</v>
      </c>
      <c r="K596" s="5">
        <v>0</v>
      </c>
      <c r="L596" s="5">
        <v>0</v>
      </c>
      <c r="M596" s="5">
        <v>0</v>
      </c>
      <c r="N596" s="5">
        <v>0</v>
      </c>
      <c r="O596" s="5">
        <v>0</v>
      </c>
      <c r="P596" s="5">
        <v>1</v>
      </c>
      <c r="Q596" s="5"/>
    </row>
    <row r="597" spans="1:17" x14ac:dyDescent="0.2">
      <c r="A597" s="5">
        <v>272106962</v>
      </c>
      <c r="B597" s="5">
        <v>2018</v>
      </c>
      <c r="C597" s="5">
        <v>169</v>
      </c>
      <c r="D597" s="5" t="s">
        <v>23</v>
      </c>
      <c r="E597" s="5" t="s">
        <v>482</v>
      </c>
      <c r="F597" s="7"/>
      <c r="G597" s="5" t="s">
        <v>482</v>
      </c>
      <c r="H597" s="5">
        <v>9</v>
      </c>
      <c r="I597" s="5" t="s">
        <v>96</v>
      </c>
      <c r="J597" s="5">
        <v>4</v>
      </c>
      <c r="K597" s="5">
        <v>0</v>
      </c>
      <c r="L597" s="5">
        <v>0</v>
      </c>
      <c r="M597" s="5">
        <v>0</v>
      </c>
      <c r="N597" s="5">
        <v>0</v>
      </c>
      <c r="O597" s="5">
        <v>0</v>
      </c>
      <c r="P597" s="5">
        <v>1</v>
      </c>
      <c r="Q597" s="5"/>
    </row>
    <row r="598" spans="1:17" x14ac:dyDescent="0.2">
      <c r="A598" s="5">
        <v>272106863</v>
      </c>
      <c r="B598" s="5">
        <v>2018</v>
      </c>
      <c r="C598" s="5">
        <v>169</v>
      </c>
      <c r="D598" s="5" t="s">
        <v>23</v>
      </c>
      <c r="E598" s="5" t="s">
        <v>483</v>
      </c>
      <c r="F598" s="7"/>
      <c r="G598" s="5" t="s">
        <v>483</v>
      </c>
      <c r="H598" s="5">
        <v>9</v>
      </c>
      <c r="I598" s="5" t="s">
        <v>36</v>
      </c>
      <c r="J598" s="5">
        <v>4</v>
      </c>
      <c r="K598" s="5">
        <v>0</v>
      </c>
      <c r="L598" s="5">
        <v>0</v>
      </c>
      <c r="M598" s="5">
        <v>0</v>
      </c>
      <c r="N598" s="5">
        <v>0</v>
      </c>
      <c r="O598" s="5">
        <v>0</v>
      </c>
      <c r="P598" s="5">
        <v>1</v>
      </c>
      <c r="Q598" s="5"/>
    </row>
    <row r="599" spans="1:17" x14ac:dyDescent="0.2">
      <c r="A599" s="5">
        <v>272106864</v>
      </c>
      <c r="B599" s="5">
        <v>2018</v>
      </c>
      <c r="C599" s="5">
        <v>169</v>
      </c>
      <c r="D599" s="5" t="s">
        <v>23</v>
      </c>
      <c r="E599" s="5" t="s">
        <v>484</v>
      </c>
      <c r="F599" s="7"/>
      <c r="G599" s="5" t="s">
        <v>484</v>
      </c>
      <c r="H599" s="5">
        <v>9</v>
      </c>
      <c r="I599" s="5" t="s">
        <v>86</v>
      </c>
      <c r="J599" s="5">
        <v>4</v>
      </c>
      <c r="K599" s="5">
        <v>0</v>
      </c>
      <c r="L599" s="5">
        <v>0</v>
      </c>
      <c r="M599" s="5">
        <v>0</v>
      </c>
      <c r="N599" s="5">
        <v>0</v>
      </c>
      <c r="O599" s="5">
        <v>0</v>
      </c>
      <c r="P599" s="5">
        <v>1</v>
      </c>
      <c r="Q599" s="5"/>
    </row>
    <row r="600" spans="1:17" x14ac:dyDescent="0.2">
      <c r="A600" s="5">
        <v>272106865</v>
      </c>
      <c r="B600" s="5">
        <v>2018</v>
      </c>
      <c r="C600" s="5">
        <v>169</v>
      </c>
      <c r="D600" s="5" t="s">
        <v>23</v>
      </c>
      <c r="E600" s="5" t="s">
        <v>485</v>
      </c>
      <c r="F600" s="7"/>
      <c r="G600" s="5" t="s">
        <v>485</v>
      </c>
      <c r="H600" s="5">
        <v>9</v>
      </c>
      <c r="I600" s="5" t="s">
        <v>97</v>
      </c>
      <c r="J600" s="5">
        <v>4</v>
      </c>
      <c r="K600" s="5">
        <v>0</v>
      </c>
      <c r="L600" s="5">
        <v>0</v>
      </c>
      <c r="M600" s="5">
        <v>0</v>
      </c>
      <c r="N600" s="5">
        <v>0</v>
      </c>
      <c r="O600" s="5">
        <v>0</v>
      </c>
      <c r="P600" s="5">
        <v>1</v>
      </c>
      <c r="Q600" s="5"/>
    </row>
    <row r="601" spans="1:17" x14ac:dyDescent="0.2">
      <c r="A601" s="5">
        <v>272106866</v>
      </c>
      <c r="B601" s="5">
        <v>2018</v>
      </c>
      <c r="C601" s="5">
        <v>169</v>
      </c>
      <c r="D601" s="5" t="s">
        <v>23</v>
      </c>
      <c r="E601" s="5" t="s">
        <v>486</v>
      </c>
      <c r="F601" s="7"/>
      <c r="G601" s="5" t="s">
        <v>486</v>
      </c>
      <c r="H601" s="5">
        <v>9</v>
      </c>
      <c r="I601" s="5" t="s">
        <v>37</v>
      </c>
      <c r="J601" s="5">
        <v>4</v>
      </c>
      <c r="K601" s="5">
        <v>0</v>
      </c>
      <c r="L601" s="5">
        <v>0</v>
      </c>
      <c r="M601" s="5">
        <v>0</v>
      </c>
      <c r="N601" s="5">
        <v>0</v>
      </c>
      <c r="O601" s="5">
        <v>0</v>
      </c>
      <c r="P601" s="5">
        <v>1</v>
      </c>
      <c r="Q601" s="5"/>
    </row>
    <row r="602" spans="1:17" x14ac:dyDescent="0.2">
      <c r="A602" s="5">
        <v>156181146</v>
      </c>
      <c r="B602" s="5">
        <v>2018</v>
      </c>
      <c r="C602" s="5">
        <v>169</v>
      </c>
      <c r="D602" s="5" t="s">
        <v>23</v>
      </c>
      <c r="E602" s="5" t="s">
        <v>487</v>
      </c>
      <c r="F602" s="7"/>
      <c r="G602" s="5" t="s">
        <v>487</v>
      </c>
      <c r="H602" s="5">
        <v>9</v>
      </c>
      <c r="I602" s="5" t="s">
        <v>90</v>
      </c>
      <c r="J602" s="5">
        <v>4</v>
      </c>
      <c r="K602" s="5">
        <v>0</v>
      </c>
      <c r="L602" s="5">
        <v>0</v>
      </c>
      <c r="M602" s="5">
        <v>0</v>
      </c>
      <c r="N602" s="5">
        <v>0</v>
      </c>
      <c r="O602" s="5">
        <v>0</v>
      </c>
      <c r="P602" s="5">
        <v>1</v>
      </c>
      <c r="Q602" s="5"/>
    </row>
    <row r="603" spans="1:17" x14ac:dyDescent="0.2">
      <c r="A603" s="5">
        <v>156181145</v>
      </c>
      <c r="B603" s="5">
        <v>2018</v>
      </c>
      <c r="C603" s="5">
        <v>170</v>
      </c>
      <c r="D603" s="5" t="s">
        <v>23</v>
      </c>
      <c r="E603" s="5" t="s">
        <v>488</v>
      </c>
      <c r="F603" s="7"/>
      <c r="G603" s="5" t="s">
        <v>488</v>
      </c>
      <c r="H603" s="5">
        <v>9</v>
      </c>
      <c r="I603" s="5" t="s">
        <v>101</v>
      </c>
      <c r="J603" s="5">
        <v>4</v>
      </c>
      <c r="K603" s="5">
        <v>0</v>
      </c>
      <c r="L603" s="5">
        <v>0</v>
      </c>
      <c r="M603" s="5">
        <v>0</v>
      </c>
      <c r="N603" s="5">
        <v>0</v>
      </c>
      <c r="O603" s="5">
        <v>0</v>
      </c>
      <c r="P603" s="5">
        <v>1</v>
      </c>
      <c r="Q603" s="5"/>
    </row>
    <row r="604" spans="1:17" x14ac:dyDescent="0.2">
      <c r="A604" s="5">
        <v>156181147</v>
      </c>
      <c r="B604" s="5">
        <v>2018</v>
      </c>
      <c r="C604" s="5">
        <v>170</v>
      </c>
      <c r="D604" s="5" t="s">
        <v>23</v>
      </c>
      <c r="E604" s="5" t="s">
        <v>489</v>
      </c>
      <c r="F604" s="7"/>
      <c r="G604" s="5" t="s">
        <v>489</v>
      </c>
      <c r="H604" s="5">
        <v>9</v>
      </c>
      <c r="I604" s="5" t="s">
        <v>41</v>
      </c>
      <c r="J604" s="5">
        <v>4</v>
      </c>
      <c r="K604" s="5">
        <v>0</v>
      </c>
      <c r="L604" s="5">
        <v>0</v>
      </c>
      <c r="M604" s="5">
        <v>0</v>
      </c>
      <c r="N604" s="5">
        <v>0</v>
      </c>
      <c r="O604" s="5">
        <v>0</v>
      </c>
      <c r="P604" s="5">
        <v>1</v>
      </c>
      <c r="Q604" s="5"/>
    </row>
    <row r="605" spans="1:17" x14ac:dyDescent="0.2">
      <c r="A605" s="5">
        <v>156181149</v>
      </c>
      <c r="B605" s="5">
        <v>2018</v>
      </c>
      <c r="C605" s="5">
        <v>170</v>
      </c>
      <c r="D605" s="5" t="s">
        <v>23</v>
      </c>
      <c r="E605" s="5" t="s">
        <v>490</v>
      </c>
      <c r="F605" s="7"/>
      <c r="G605" s="5" t="s">
        <v>490</v>
      </c>
      <c r="H605" s="5">
        <v>9</v>
      </c>
      <c r="I605" s="5" t="s">
        <v>91</v>
      </c>
      <c r="J605" s="5">
        <v>4</v>
      </c>
      <c r="K605" s="5">
        <v>0</v>
      </c>
      <c r="L605" s="5">
        <v>0</v>
      </c>
      <c r="M605" s="5">
        <v>0</v>
      </c>
      <c r="N605" s="5">
        <v>0</v>
      </c>
      <c r="O605" s="5">
        <v>0</v>
      </c>
      <c r="P605" s="5">
        <v>1</v>
      </c>
      <c r="Q605" s="5"/>
    </row>
    <row r="606" spans="1:17" x14ac:dyDescent="0.2">
      <c r="A606" s="5">
        <v>156181148</v>
      </c>
      <c r="B606" s="5">
        <v>2018</v>
      </c>
      <c r="C606" s="5">
        <v>170</v>
      </c>
      <c r="D606" s="5" t="s">
        <v>23</v>
      </c>
      <c r="E606" s="5" t="s">
        <v>491</v>
      </c>
      <c r="F606" s="7"/>
      <c r="G606" s="5" t="s">
        <v>491</v>
      </c>
      <c r="H606" s="5">
        <v>9</v>
      </c>
      <c r="I606" s="5" t="s">
        <v>102</v>
      </c>
      <c r="J606" s="5">
        <v>4</v>
      </c>
      <c r="K606" s="5">
        <v>0</v>
      </c>
      <c r="L606" s="5">
        <v>0</v>
      </c>
      <c r="M606" s="5">
        <v>0</v>
      </c>
      <c r="N606" s="5">
        <v>0</v>
      </c>
      <c r="O606" s="5">
        <v>0</v>
      </c>
      <c r="P606" s="5">
        <v>1</v>
      </c>
      <c r="Q606" s="5"/>
    </row>
    <row r="607" spans="1:17" x14ac:dyDescent="0.2">
      <c r="A607" s="5">
        <v>272107291</v>
      </c>
      <c r="B607" s="5">
        <v>2018</v>
      </c>
      <c r="C607" s="5">
        <v>171</v>
      </c>
      <c r="D607" s="5" t="s">
        <v>23</v>
      </c>
      <c r="E607" s="5" t="s">
        <v>492</v>
      </c>
      <c r="F607" s="7"/>
      <c r="G607" s="5" t="s">
        <v>492</v>
      </c>
      <c r="H607" s="5">
        <v>9</v>
      </c>
      <c r="I607" s="5" t="s">
        <v>42</v>
      </c>
      <c r="J607" s="5">
        <v>4</v>
      </c>
      <c r="K607" s="5">
        <v>0</v>
      </c>
      <c r="L607" s="5">
        <v>0</v>
      </c>
      <c r="M607" s="5">
        <v>0</v>
      </c>
      <c r="N607" s="5">
        <v>0</v>
      </c>
      <c r="O607" s="5">
        <v>0</v>
      </c>
      <c r="P607" s="5">
        <v>1</v>
      </c>
      <c r="Q607" s="5"/>
    </row>
    <row r="608" spans="1:17" x14ac:dyDescent="0.2">
      <c r="A608" s="5">
        <v>272107293</v>
      </c>
      <c r="B608" s="5">
        <v>2018</v>
      </c>
      <c r="C608" s="5">
        <v>171</v>
      </c>
      <c r="D608" s="5" t="s">
        <v>23</v>
      </c>
      <c r="E608" s="5" t="s">
        <v>493</v>
      </c>
      <c r="F608" s="7"/>
      <c r="G608" s="5" t="s">
        <v>493</v>
      </c>
      <c r="H608" s="5">
        <v>9</v>
      </c>
      <c r="I608" s="5" t="s">
        <v>92</v>
      </c>
      <c r="J608" s="5">
        <v>4</v>
      </c>
      <c r="K608" s="5">
        <v>0</v>
      </c>
      <c r="L608" s="5">
        <v>0</v>
      </c>
      <c r="M608" s="5">
        <v>0</v>
      </c>
      <c r="N608" s="5">
        <v>0</v>
      </c>
      <c r="O608" s="5">
        <v>0</v>
      </c>
      <c r="P608" s="5">
        <v>1</v>
      </c>
      <c r="Q608" s="5"/>
    </row>
    <row r="609" spans="1:17" x14ac:dyDescent="0.2">
      <c r="A609" s="5">
        <v>272107294</v>
      </c>
      <c r="B609" s="5">
        <v>2018</v>
      </c>
      <c r="C609" s="5">
        <v>171</v>
      </c>
      <c r="D609" s="5" t="s">
        <v>23</v>
      </c>
      <c r="E609" s="5" t="s">
        <v>494</v>
      </c>
      <c r="F609" s="7"/>
      <c r="G609" s="5" t="s">
        <v>494</v>
      </c>
      <c r="H609" s="5">
        <v>9</v>
      </c>
      <c r="I609" s="5" t="s">
        <v>103</v>
      </c>
      <c r="J609" s="5">
        <v>4</v>
      </c>
      <c r="K609" s="5">
        <v>0</v>
      </c>
      <c r="L609" s="5">
        <v>0</v>
      </c>
      <c r="M609" s="5">
        <v>0</v>
      </c>
      <c r="N609" s="5">
        <v>0</v>
      </c>
      <c r="O609" s="5">
        <v>0</v>
      </c>
      <c r="P609" s="5">
        <v>1</v>
      </c>
      <c r="Q609" s="5"/>
    </row>
    <row r="610" spans="1:17" x14ac:dyDescent="0.2">
      <c r="A610" s="5">
        <v>272107295</v>
      </c>
      <c r="B610" s="5">
        <v>2018</v>
      </c>
      <c r="C610" s="5">
        <v>171</v>
      </c>
      <c r="D610" s="5" t="s">
        <v>23</v>
      </c>
      <c r="E610" s="5" t="s">
        <v>495</v>
      </c>
      <c r="F610" s="7"/>
      <c r="G610" s="5" t="s">
        <v>495</v>
      </c>
      <c r="H610" s="5">
        <v>9</v>
      </c>
      <c r="I610" s="5" t="s">
        <v>43</v>
      </c>
      <c r="J610" s="5">
        <v>4</v>
      </c>
      <c r="K610" s="5">
        <v>0</v>
      </c>
      <c r="L610" s="5">
        <v>0</v>
      </c>
      <c r="M610" s="5">
        <v>0</v>
      </c>
      <c r="N610" s="5">
        <v>0</v>
      </c>
      <c r="O610" s="5">
        <v>0</v>
      </c>
      <c r="P610" s="5">
        <v>1</v>
      </c>
      <c r="Q610" s="5"/>
    </row>
    <row r="611" spans="1:17" x14ac:dyDescent="0.2">
      <c r="A611" s="5">
        <v>272107296</v>
      </c>
      <c r="B611" s="5">
        <v>2018</v>
      </c>
      <c r="C611" s="5">
        <v>171</v>
      </c>
      <c r="D611" s="5" t="s">
        <v>23</v>
      </c>
      <c r="E611" s="5" t="s">
        <v>496</v>
      </c>
      <c r="F611" s="7"/>
      <c r="G611" s="5" t="s">
        <v>496</v>
      </c>
      <c r="H611" s="5">
        <v>9</v>
      </c>
      <c r="I611" s="5" t="s">
        <v>104</v>
      </c>
      <c r="J611" s="5">
        <v>4</v>
      </c>
      <c r="K611" s="5">
        <v>0</v>
      </c>
      <c r="L611" s="5">
        <v>0</v>
      </c>
      <c r="M611" s="5">
        <v>0</v>
      </c>
      <c r="N611" s="5">
        <v>0</v>
      </c>
      <c r="O611" s="5">
        <v>0</v>
      </c>
      <c r="P611" s="5">
        <v>1</v>
      </c>
      <c r="Q611" s="5"/>
    </row>
    <row r="612" spans="1:17" x14ac:dyDescent="0.2">
      <c r="A612" s="5">
        <v>272106963</v>
      </c>
      <c r="B612" s="5">
        <v>2018</v>
      </c>
      <c r="C612" s="5">
        <v>171</v>
      </c>
      <c r="D612" s="5" t="s">
        <v>23</v>
      </c>
      <c r="E612" s="5" t="s">
        <v>497</v>
      </c>
      <c r="F612" s="7"/>
      <c r="G612" s="5" t="s">
        <v>497</v>
      </c>
      <c r="H612" s="5">
        <v>9</v>
      </c>
      <c r="I612" s="5" t="s">
        <v>44</v>
      </c>
      <c r="J612" s="5">
        <v>4</v>
      </c>
      <c r="K612" s="5">
        <v>0</v>
      </c>
      <c r="L612" s="5">
        <v>0</v>
      </c>
      <c r="M612" s="5">
        <v>0</v>
      </c>
      <c r="N612" s="5">
        <v>0</v>
      </c>
      <c r="O612" s="5">
        <v>0</v>
      </c>
      <c r="P612" s="5">
        <v>1</v>
      </c>
      <c r="Q612" s="5"/>
    </row>
    <row r="613" spans="1:17" x14ac:dyDescent="0.2">
      <c r="A613" s="5">
        <v>272106964</v>
      </c>
      <c r="B613" s="5">
        <v>2018</v>
      </c>
      <c r="C613" s="5">
        <v>171</v>
      </c>
      <c r="D613" s="5" t="s">
        <v>23</v>
      </c>
      <c r="E613" s="5" t="s">
        <v>498</v>
      </c>
      <c r="F613" s="7"/>
      <c r="G613" s="5" t="s">
        <v>498</v>
      </c>
      <c r="H613" s="5">
        <v>9</v>
      </c>
      <c r="I613" s="5" t="s">
        <v>93</v>
      </c>
      <c r="J613" s="5">
        <v>4</v>
      </c>
      <c r="K613" s="5">
        <v>0</v>
      </c>
      <c r="L613" s="5">
        <v>0</v>
      </c>
      <c r="M613" s="5">
        <v>0</v>
      </c>
      <c r="N613" s="5">
        <v>0</v>
      </c>
      <c r="O613" s="5">
        <v>0</v>
      </c>
      <c r="P613" s="5">
        <v>1</v>
      </c>
      <c r="Q613" s="5"/>
    </row>
    <row r="614" spans="1:17" x14ac:dyDescent="0.2">
      <c r="A614" s="5">
        <v>272106965</v>
      </c>
      <c r="B614" s="5">
        <v>2018</v>
      </c>
      <c r="C614" s="5">
        <v>171</v>
      </c>
      <c r="D614" s="5" t="s">
        <v>23</v>
      </c>
      <c r="E614" s="5" t="s">
        <v>499</v>
      </c>
      <c r="F614" s="7"/>
      <c r="G614" s="5" t="s">
        <v>499</v>
      </c>
      <c r="H614" s="5">
        <v>9</v>
      </c>
      <c r="I614" s="5" t="s">
        <v>105</v>
      </c>
      <c r="J614" s="5">
        <v>4</v>
      </c>
      <c r="K614" s="5">
        <v>0</v>
      </c>
      <c r="L614" s="5">
        <v>0</v>
      </c>
      <c r="M614" s="5">
        <v>0</v>
      </c>
      <c r="N614" s="5">
        <v>0</v>
      </c>
      <c r="O614" s="5">
        <v>0</v>
      </c>
      <c r="P614" s="5">
        <v>1</v>
      </c>
      <c r="Q614" s="5"/>
    </row>
    <row r="615" spans="1:17" x14ac:dyDescent="0.2">
      <c r="A615" s="5">
        <v>272106966</v>
      </c>
      <c r="B615" s="5">
        <v>2018</v>
      </c>
      <c r="C615" s="5">
        <v>171</v>
      </c>
      <c r="D615" s="5" t="s">
        <v>23</v>
      </c>
      <c r="E615" s="5" t="s">
        <v>500</v>
      </c>
      <c r="F615" s="7"/>
      <c r="G615" s="5" t="s">
        <v>500</v>
      </c>
      <c r="H615" s="5">
        <v>9</v>
      </c>
      <c r="I615" s="5" t="s">
        <v>45</v>
      </c>
      <c r="J615" s="5">
        <v>4</v>
      </c>
      <c r="K615" s="5">
        <v>0</v>
      </c>
      <c r="L615" s="5">
        <v>0</v>
      </c>
      <c r="M615" s="5">
        <v>0</v>
      </c>
      <c r="N615" s="5">
        <v>0</v>
      </c>
      <c r="O615" s="5">
        <v>0</v>
      </c>
      <c r="P615" s="5">
        <v>1</v>
      </c>
      <c r="Q615" s="5"/>
    </row>
    <row r="616" spans="1:17" x14ac:dyDescent="0.2">
      <c r="A616" s="5">
        <v>272106967</v>
      </c>
      <c r="B616" s="5">
        <v>2018</v>
      </c>
      <c r="C616" s="5">
        <v>171</v>
      </c>
      <c r="D616" s="5" t="s">
        <v>23</v>
      </c>
      <c r="E616" s="5" t="s">
        <v>501</v>
      </c>
      <c r="F616" s="7"/>
      <c r="G616" s="5" t="s">
        <v>501</v>
      </c>
      <c r="H616" s="5">
        <v>9</v>
      </c>
      <c r="I616" s="5" t="s">
        <v>94</v>
      </c>
      <c r="J616" s="5">
        <v>4</v>
      </c>
      <c r="K616" s="5">
        <v>0</v>
      </c>
      <c r="L616" s="5">
        <v>0</v>
      </c>
      <c r="M616" s="5">
        <v>0</v>
      </c>
      <c r="N616" s="5">
        <v>0</v>
      </c>
      <c r="O616" s="5">
        <v>0</v>
      </c>
      <c r="P616" s="5">
        <v>1</v>
      </c>
      <c r="Q616" s="5"/>
    </row>
    <row r="617" spans="1:17" x14ac:dyDescent="0.2">
      <c r="A617" s="5">
        <v>272106968</v>
      </c>
      <c r="B617" s="5">
        <v>2018</v>
      </c>
      <c r="C617" s="5">
        <v>171</v>
      </c>
      <c r="D617" s="5" t="s">
        <v>23</v>
      </c>
      <c r="E617" s="5" t="s">
        <v>502</v>
      </c>
      <c r="F617" s="7"/>
      <c r="G617" s="5" t="s">
        <v>502</v>
      </c>
      <c r="H617" s="5">
        <v>9</v>
      </c>
      <c r="I617" s="5" t="s">
        <v>106</v>
      </c>
      <c r="J617" s="5">
        <v>4</v>
      </c>
      <c r="K617" s="5">
        <v>0</v>
      </c>
      <c r="L617" s="5">
        <v>0</v>
      </c>
      <c r="M617" s="5">
        <v>0</v>
      </c>
      <c r="N617" s="5">
        <v>0</v>
      </c>
      <c r="O617" s="5">
        <v>0</v>
      </c>
      <c r="P617" s="5">
        <v>1</v>
      </c>
      <c r="Q617" s="5"/>
    </row>
    <row r="618" spans="1:17" x14ac:dyDescent="0.2">
      <c r="A618" s="5">
        <v>272107840</v>
      </c>
      <c r="B618" s="5">
        <v>2018</v>
      </c>
      <c r="C618" s="5">
        <v>172</v>
      </c>
      <c r="D618" s="5" t="s">
        <v>23</v>
      </c>
      <c r="E618" s="5" t="s">
        <v>503</v>
      </c>
      <c r="F618" s="7"/>
      <c r="G618" s="5" t="s">
        <v>503</v>
      </c>
      <c r="H618" s="5">
        <v>9</v>
      </c>
      <c r="I618" s="5" t="s">
        <v>46</v>
      </c>
      <c r="J618" s="5">
        <v>4</v>
      </c>
      <c r="K618" s="5">
        <v>0</v>
      </c>
      <c r="L618" s="5">
        <v>0</v>
      </c>
      <c r="M618" s="5">
        <v>0</v>
      </c>
      <c r="N618" s="5">
        <v>0</v>
      </c>
      <c r="O618" s="5">
        <v>0</v>
      </c>
      <c r="P618" s="5">
        <v>1</v>
      </c>
      <c r="Q618" s="5"/>
    </row>
    <row r="619" spans="1:17" x14ac:dyDescent="0.2">
      <c r="A619" s="5">
        <v>272106969</v>
      </c>
      <c r="B619" s="5">
        <v>2018</v>
      </c>
      <c r="C619" s="5">
        <v>172</v>
      </c>
      <c r="D619" s="5" t="s">
        <v>23</v>
      </c>
      <c r="E619" s="5" t="s">
        <v>504</v>
      </c>
      <c r="F619" s="7"/>
      <c r="G619" s="5" t="s">
        <v>504</v>
      </c>
      <c r="H619" s="5">
        <v>9</v>
      </c>
      <c r="I619" s="15" t="s">
        <v>47</v>
      </c>
      <c r="J619" s="5">
        <v>4</v>
      </c>
      <c r="K619" s="5">
        <v>0</v>
      </c>
      <c r="L619" s="5">
        <v>0</v>
      </c>
      <c r="M619" s="5">
        <v>0</v>
      </c>
      <c r="N619" s="5">
        <v>0</v>
      </c>
      <c r="O619" s="5">
        <v>0</v>
      </c>
      <c r="P619" s="5">
        <v>1</v>
      </c>
      <c r="Q619" s="5"/>
    </row>
    <row r="620" spans="1:17" x14ac:dyDescent="0.2">
      <c r="A620" s="5">
        <v>272106970</v>
      </c>
      <c r="B620" s="5">
        <v>2018</v>
      </c>
      <c r="C620" s="5">
        <v>172</v>
      </c>
      <c r="D620" s="5" t="s">
        <v>23</v>
      </c>
      <c r="E620" s="5" t="s">
        <v>505</v>
      </c>
      <c r="F620" s="7"/>
      <c r="G620" s="5" t="s">
        <v>505</v>
      </c>
      <c r="H620" s="5">
        <v>9</v>
      </c>
      <c r="I620" s="5" t="s">
        <v>48</v>
      </c>
      <c r="J620" s="5">
        <v>4</v>
      </c>
      <c r="K620" s="5">
        <v>0</v>
      </c>
      <c r="L620" s="5">
        <v>0</v>
      </c>
      <c r="M620" s="5">
        <v>0</v>
      </c>
      <c r="N620" s="5">
        <v>0</v>
      </c>
      <c r="O620" s="5">
        <v>0</v>
      </c>
      <c r="P620" s="5">
        <v>1</v>
      </c>
      <c r="Q620" s="5"/>
    </row>
    <row r="621" spans="1:17" x14ac:dyDescent="0.2">
      <c r="A621" s="5">
        <v>272106971</v>
      </c>
      <c r="B621" s="5">
        <v>2018</v>
      </c>
      <c r="C621" s="5">
        <v>172</v>
      </c>
      <c r="D621" s="5" t="s">
        <v>23</v>
      </c>
      <c r="E621" s="5" t="s">
        <v>506</v>
      </c>
      <c r="F621" s="7"/>
      <c r="G621" s="5" t="s">
        <v>506</v>
      </c>
      <c r="H621" s="5">
        <v>9</v>
      </c>
      <c r="I621" s="5" t="s">
        <v>49</v>
      </c>
      <c r="J621" s="5">
        <v>4</v>
      </c>
      <c r="K621" s="5">
        <v>0</v>
      </c>
      <c r="L621" s="5">
        <v>0</v>
      </c>
      <c r="M621" s="5">
        <v>0</v>
      </c>
      <c r="N621" s="5">
        <v>0</v>
      </c>
      <c r="O621" s="5">
        <v>0</v>
      </c>
      <c r="P621" s="5">
        <v>1</v>
      </c>
      <c r="Q621" s="5"/>
    </row>
    <row r="622" spans="1:17" x14ac:dyDescent="0.2">
      <c r="A622" s="5">
        <v>272106972</v>
      </c>
      <c r="B622" s="5">
        <v>2018</v>
      </c>
      <c r="C622" s="5">
        <v>172</v>
      </c>
      <c r="D622" s="5" t="s">
        <v>23</v>
      </c>
      <c r="E622" s="5" t="s">
        <v>507</v>
      </c>
      <c r="F622" s="7"/>
      <c r="G622" s="5" t="s">
        <v>507</v>
      </c>
      <c r="H622" s="5">
        <v>9</v>
      </c>
      <c r="I622" s="5" t="s">
        <v>50</v>
      </c>
      <c r="J622" s="5">
        <v>4</v>
      </c>
      <c r="K622" s="5">
        <v>0</v>
      </c>
      <c r="L622" s="5">
        <v>0</v>
      </c>
      <c r="M622" s="5">
        <v>0</v>
      </c>
      <c r="N622" s="5">
        <v>0</v>
      </c>
      <c r="O622" s="5">
        <v>0</v>
      </c>
      <c r="P622" s="5">
        <v>1</v>
      </c>
      <c r="Q622" s="5"/>
    </row>
    <row r="623" spans="1:17" x14ac:dyDescent="0.2">
      <c r="A623" s="5">
        <v>272106973</v>
      </c>
      <c r="B623" s="5">
        <v>2018</v>
      </c>
      <c r="C623" s="5">
        <v>172</v>
      </c>
      <c r="D623" s="5" t="s">
        <v>23</v>
      </c>
      <c r="E623" s="5" t="s">
        <v>508</v>
      </c>
      <c r="F623" s="7"/>
      <c r="G623" s="5" t="s">
        <v>508</v>
      </c>
      <c r="H623" s="5">
        <v>9</v>
      </c>
      <c r="I623" s="5" t="s">
        <v>51</v>
      </c>
      <c r="J623" s="5">
        <v>4</v>
      </c>
      <c r="K623" s="5">
        <v>0</v>
      </c>
      <c r="L623" s="5">
        <v>0</v>
      </c>
      <c r="M623" s="5">
        <v>0</v>
      </c>
      <c r="N623" s="5">
        <v>0</v>
      </c>
      <c r="O623" s="5">
        <v>0</v>
      </c>
      <c r="P623" s="5">
        <v>1</v>
      </c>
      <c r="Q623" s="5"/>
    </row>
    <row r="624" spans="1:17" x14ac:dyDescent="0.2">
      <c r="A624" s="5">
        <v>272107843</v>
      </c>
      <c r="B624" s="5">
        <v>2018</v>
      </c>
      <c r="C624" s="5">
        <v>175</v>
      </c>
      <c r="D624" s="5" t="s">
        <v>23</v>
      </c>
      <c r="E624" s="5" t="s">
        <v>509</v>
      </c>
      <c r="F624" s="7"/>
      <c r="G624" s="5" t="s">
        <v>509</v>
      </c>
      <c r="H624" s="5">
        <v>9</v>
      </c>
      <c r="I624" s="5" t="s">
        <v>52</v>
      </c>
      <c r="J624" s="5">
        <v>4</v>
      </c>
      <c r="K624" s="5">
        <v>0</v>
      </c>
      <c r="L624" s="5">
        <v>0</v>
      </c>
      <c r="M624" s="5">
        <v>0</v>
      </c>
      <c r="N624" s="5">
        <v>0</v>
      </c>
      <c r="O624" s="5">
        <v>0</v>
      </c>
      <c r="P624" s="5">
        <v>1</v>
      </c>
      <c r="Q624" s="5"/>
    </row>
    <row r="625" spans="1:17" x14ac:dyDescent="0.2">
      <c r="A625" s="5">
        <v>272107846</v>
      </c>
      <c r="B625" s="5">
        <v>2018</v>
      </c>
      <c r="C625" s="5">
        <v>175</v>
      </c>
      <c r="D625" s="5" t="s">
        <v>23</v>
      </c>
      <c r="E625" s="5" t="s">
        <v>510</v>
      </c>
      <c r="F625" s="7"/>
      <c r="G625" s="5" t="s">
        <v>510</v>
      </c>
      <c r="H625" s="5">
        <v>9</v>
      </c>
      <c r="I625" s="5" t="s">
        <v>53</v>
      </c>
      <c r="J625" s="5">
        <v>4</v>
      </c>
      <c r="K625" s="5">
        <v>0</v>
      </c>
      <c r="L625" s="5">
        <v>0</v>
      </c>
      <c r="M625" s="5">
        <v>0</v>
      </c>
      <c r="N625" s="5">
        <v>0</v>
      </c>
      <c r="O625" s="5">
        <v>0</v>
      </c>
      <c r="P625" s="5">
        <v>1</v>
      </c>
      <c r="Q625" s="5"/>
    </row>
    <row r="626" spans="1:17" x14ac:dyDescent="0.2">
      <c r="A626" s="5">
        <v>272107844</v>
      </c>
      <c r="B626" s="5">
        <v>2018</v>
      </c>
      <c r="C626" s="5">
        <v>175</v>
      </c>
      <c r="D626" s="5" t="s">
        <v>23</v>
      </c>
      <c r="E626" s="5" t="s">
        <v>511</v>
      </c>
      <c r="F626" s="7"/>
      <c r="G626" s="5" t="s">
        <v>511</v>
      </c>
      <c r="H626" s="5">
        <v>9</v>
      </c>
      <c r="I626" s="5" t="s">
        <v>54</v>
      </c>
      <c r="J626" s="5">
        <v>4</v>
      </c>
      <c r="K626" s="5">
        <v>0</v>
      </c>
      <c r="L626" s="5">
        <v>0</v>
      </c>
      <c r="M626" s="5">
        <v>0</v>
      </c>
      <c r="N626" s="5">
        <v>0</v>
      </c>
      <c r="O626" s="5">
        <v>0</v>
      </c>
      <c r="P626" s="5">
        <v>1</v>
      </c>
      <c r="Q626" s="5"/>
    </row>
    <row r="627" spans="1:17" x14ac:dyDescent="0.2">
      <c r="A627" s="5">
        <v>272107845</v>
      </c>
      <c r="B627" s="5">
        <v>2018</v>
      </c>
      <c r="C627" s="5">
        <v>175</v>
      </c>
      <c r="D627" s="5" t="s">
        <v>23</v>
      </c>
      <c r="E627" s="5" t="s">
        <v>512</v>
      </c>
      <c r="F627" s="7"/>
      <c r="G627" s="5" t="s">
        <v>512</v>
      </c>
      <c r="H627" s="5">
        <v>9</v>
      </c>
      <c r="I627" s="5" t="s">
        <v>55</v>
      </c>
      <c r="J627" s="5">
        <v>4</v>
      </c>
      <c r="K627" s="5">
        <v>0</v>
      </c>
      <c r="L627" s="5">
        <v>0</v>
      </c>
      <c r="M627" s="5">
        <v>0</v>
      </c>
      <c r="N627" s="5">
        <v>0</v>
      </c>
      <c r="O627" s="5">
        <v>0</v>
      </c>
      <c r="P627" s="5">
        <v>1</v>
      </c>
      <c r="Q627" s="5"/>
    </row>
    <row r="628" spans="1:17" x14ac:dyDescent="0.2">
      <c r="A628" s="5">
        <v>272107847</v>
      </c>
      <c r="B628" s="5">
        <v>2018</v>
      </c>
      <c r="C628" s="5">
        <v>177</v>
      </c>
      <c r="D628" s="5" t="s">
        <v>23</v>
      </c>
      <c r="E628" s="5" t="s">
        <v>513</v>
      </c>
      <c r="F628" s="7"/>
      <c r="G628" s="5" t="s">
        <v>513</v>
      </c>
      <c r="H628" s="5">
        <v>9</v>
      </c>
      <c r="I628" s="5" t="s">
        <v>56</v>
      </c>
      <c r="J628" s="5">
        <v>4</v>
      </c>
      <c r="K628" s="5">
        <v>0</v>
      </c>
      <c r="L628" s="5">
        <v>0</v>
      </c>
      <c r="M628" s="5">
        <v>0</v>
      </c>
      <c r="N628" s="5">
        <v>0</v>
      </c>
      <c r="O628" s="5">
        <v>0</v>
      </c>
      <c r="P628" s="5">
        <v>1</v>
      </c>
      <c r="Q628" s="5"/>
    </row>
    <row r="629" spans="1:17" x14ac:dyDescent="0.2">
      <c r="A629" s="5">
        <v>272107848</v>
      </c>
      <c r="B629" s="5">
        <v>2018</v>
      </c>
      <c r="C629" s="5">
        <v>177</v>
      </c>
      <c r="D629" s="5" t="s">
        <v>23</v>
      </c>
      <c r="E629" s="5" t="s">
        <v>514</v>
      </c>
      <c r="F629" s="7"/>
      <c r="G629" s="5" t="s">
        <v>514</v>
      </c>
      <c r="H629" s="5">
        <v>9</v>
      </c>
      <c r="I629" s="5" t="s">
        <v>57</v>
      </c>
      <c r="J629" s="5">
        <v>4</v>
      </c>
      <c r="K629" s="5">
        <v>0</v>
      </c>
      <c r="L629" s="5">
        <v>0</v>
      </c>
      <c r="M629" s="5">
        <v>0</v>
      </c>
      <c r="N629" s="5">
        <v>0</v>
      </c>
      <c r="O629" s="5">
        <v>0</v>
      </c>
      <c r="P629" s="5">
        <v>1</v>
      </c>
      <c r="Q629" s="5"/>
    </row>
    <row r="630" spans="1:17" x14ac:dyDescent="0.2">
      <c r="A630" s="5">
        <v>272107849</v>
      </c>
      <c r="B630" s="5">
        <v>2018</v>
      </c>
      <c r="C630" s="5">
        <v>177</v>
      </c>
      <c r="D630" s="5" t="s">
        <v>23</v>
      </c>
      <c r="E630" s="5" t="s">
        <v>515</v>
      </c>
      <c r="F630" s="7"/>
      <c r="G630" s="5" t="s">
        <v>515</v>
      </c>
      <c r="H630" s="5">
        <v>9</v>
      </c>
      <c r="I630" s="5" t="s">
        <v>58</v>
      </c>
      <c r="J630" s="5">
        <v>4</v>
      </c>
      <c r="K630" s="5">
        <v>0</v>
      </c>
      <c r="L630" s="5">
        <v>0</v>
      </c>
      <c r="M630" s="5">
        <v>0</v>
      </c>
      <c r="N630" s="5">
        <v>0</v>
      </c>
      <c r="O630" s="5">
        <v>0</v>
      </c>
      <c r="P630" s="5">
        <v>1</v>
      </c>
      <c r="Q630" s="5"/>
    </row>
    <row r="631" spans="1:17" x14ac:dyDescent="0.2">
      <c r="A631" s="5">
        <v>272107850</v>
      </c>
      <c r="B631" s="5">
        <v>2018</v>
      </c>
      <c r="C631" s="5">
        <v>177</v>
      </c>
      <c r="D631" s="5" t="s">
        <v>23</v>
      </c>
      <c r="E631" s="5" t="s">
        <v>516</v>
      </c>
      <c r="F631" s="7"/>
      <c r="G631" s="5" t="s">
        <v>516</v>
      </c>
      <c r="H631" s="5">
        <v>9</v>
      </c>
      <c r="I631" s="5" t="s">
        <v>59</v>
      </c>
      <c r="J631" s="5">
        <v>4</v>
      </c>
      <c r="K631" s="5">
        <v>0</v>
      </c>
      <c r="L631" s="5">
        <v>0</v>
      </c>
      <c r="M631" s="5">
        <v>0</v>
      </c>
      <c r="N631" s="5">
        <v>0</v>
      </c>
      <c r="O631" s="5">
        <v>0</v>
      </c>
      <c r="P631" s="5">
        <v>1</v>
      </c>
      <c r="Q631" s="5"/>
    </row>
    <row r="632" spans="1:17" x14ac:dyDescent="0.2">
      <c r="A632" s="5">
        <v>272107851</v>
      </c>
      <c r="B632" s="5">
        <v>2018</v>
      </c>
      <c r="C632" s="5">
        <v>177</v>
      </c>
      <c r="D632" s="5" t="s">
        <v>23</v>
      </c>
      <c r="E632" s="5" t="s">
        <v>517</v>
      </c>
      <c r="F632" s="7"/>
      <c r="G632" s="5" t="s">
        <v>517</v>
      </c>
      <c r="H632" s="5">
        <v>9</v>
      </c>
      <c r="I632" s="5" t="s">
        <v>60</v>
      </c>
      <c r="J632" s="5">
        <v>4</v>
      </c>
      <c r="K632" s="5">
        <v>0</v>
      </c>
      <c r="L632" s="5">
        <v>0</v>
      </c>
      <c r="M632" s="5">
        <v>0</v>
      </c>
      <c r="N632" s="5">
        <v>0</v>
      </c>
      <c r="O632" s="5">
        <v>0</v>
      </c>
      <c r="P632" s="5">
        <v>1</v>
      </c>
      <c r="Q632" s="5"/>
    </row>
    <row r="633" spans="1:17" x14ac:dyDescent="0.2">
      <c r="A633" s="5">
        <v>272107852</v>
      </c>
      <c r="B633" s="5">
        <v>2018</v>
      </c>
      <c r="C633" s="5">
        <v>177</v>
      </c>
      <c r="D633" s="5" t="s">
        <v>23</v>
      </c>
      <c r="E633" s="5" t="s">
        <v>518</v>
      </c>
      <c r="F633" s="7"/>
      <c r="G633" s="5" t="s">
        <v>518</v>
      </c>
      <c r="H633" s="5">
        <v>9</v>
      </c>
      <c r="I633" s="5" t="s">
        <v>61</v>
      </c>
      <c r="J633" s="5">
        <v>4</v>
      </c>
      <c r="K633" s="5">
        <v>0</v>
      </c>
      <c r="L633" s="5">
        <v>0</v>
      </c>
      <c r="M633" s="5">
        <v>0</v>
      </c>
      <c r="N633" s="5">
        <v>0</v>
      </c>
      <c r="O633" s="5">
        <v>0</v>
      </c>
      <c r="P633" s="5">
        <v>1</v>
      </c>
      <c r="Q633" s="5"/>
    </row>
    <row r="634" spans="1:17" x14ac:dyDescent="0.2">
      <c r="A634" s="5">
        <v>272106975</v>
      </c>
      <c r="B634" s="5">
        <v>2018</v>
      </c>
      <c r="C634" s="5">
        <v>184</v>
      </c>
      <c r="D634" s="5" t="s">
        <v>23</v>
      </c>
      <c r="E634" s="5" t="s">
        <v>519</v>
      </c>
      <c r="F634" s="7"/>
      <c r="G634" s="5" t="s">
        <v>519</v>
      </c>
      <c r="H634" s="5">
        <v>9</v>
      </c>
      <c r="I634" s="5" t="s">
        <v>62</v>
      </c>
      <c r="J634" s="5">
        <v>4</v>
      </c>
      <c r="K634" s="5">
        <v>0</v>
      </c>
      <c r="L634" s="5">
        <v>0</v>
      </c>
      <c r="M634" s="5">
        <v>0</v>
      </c>
      <c r="N634" s="5">
        <v>0</v>
      </c>
      <c r="O634" s="5">
        <v>0</v>
      </c>
      <c r="P634" s="5">
        <v>1</v>
      </c>
      <c r="Q634" s="5"/>
    </row>
    <row r="635" spans="1:17" x14ac:dyDescent="0.2">
      <c r="A635" s="5">
        <v>272106976</v>
      </c>
      <c r="B635" s="5">
        <v>2018</v>
      </c>
      <c r="C635" s="5">
        <v>184</v>
      </c>
      <c r="D635" s="5" t="s">
        <v>23</v>
      </c>
      <c r="E635" s="5" t="s">
        <v>520</v>
      </c>
      <c r="F635" s="7"/>
      <c r="G635" s="5" t="s">
        <v>520</v>
      </c>
      <c r="H635" s="5">
        <v>9</v>
      </c>
      <c r="I635" s="5" t="s">
        <v>63</v>
      </c>
      <c r="J635" s="5">
        <v>4</v>
      </c>
      <c r="K635" s="5">
        <v>0</v>
      </c>
      <c r="L635" s="5">
        <v>0</v>
      </c>
      <c r="M635" s="5">
        <v>0</v>
      </c>
      <c r="N635" s="5">
        <v>0</v>
      </c>
      <c r="O635" s="5">
        <v>0</v>
      </c>
      <c r="P635" s="5">
        <v>1</v>
      </c>
      <c r="Q635" s="5"/>
    </row>
    <row r="636" spans="1:17" x14ac:dyDescent="0.2">
      <c r="A636" s="5">
        <v>272106977</v>
      </c>
      <c r="B636" s="5">
        <v>2018</v>
      </c>
      <c r="C636" s="5">
        <v>184</v>
      </c>
      <c r="D636" s="5" t="s">
        <v>23</v>
      </c>
      <c r="E636" s="5" t="s">
        <v>521</v>
      </c>
      <c r="F636" s="7"/>
      <c r="G636" s="5" t="s">
        <v>521</v>
      </c>
      <c r="H636" s="5">
        <v>9</v>
      </c>
      <c r="I636" s="5" t="s">
        <v>64</v>
      </c>
      <c r="J636" s="5">
        <v>4</v>
      </c>
      <c r="K636" s="5">
        <v>0</v>
      </c>
      <c r="L636" s="5">
        <v>0</v>
      </c>
      <c r="M636" s="5">
        <v>0</v>
      </c>
      <c r="N636" s="5">
        <v>0</v>
      </c>
      <c r="O636" s="5">
        <v>0</v>
      </c>
      <c r="P636" s="5">
        <v>1</v>
      </c>
      <c r="Q636" s="5"/>
    </row>
    <row r="637" spans="1:17" x14ac:dyDescent="0.2">
      <c r="A637" s="5">
        <v>272106978</v>
      </c>
      <c r="B637" s="5">
        <v>2018</v>
      </c>
      <c r="C637" s="5">
        <v>184</v>
      </c>
      <c r="D637" s="5" t="s">
        <v>23</v>
      </c>
      <c r="E637" s="5" t="s">
        <v>522</v>
      </c>
      <c r="F637" s="7"/>
      <c r="G637" s="5" t="s">
        <v>522</v>
      </c>
      <c r="H637" s="5">
        <v>9</v>
      </c>
      <c r="I637" s="10" t="s">
        <v>65</v>
      </c>
      <c r="J637" s="5">
        <v>4</v>
      </c>
      <c r="K637" s="5">
        <v>0</v>
      </c>
      <c r="L637" s="5">
        <v>0</v>
      </c>
      <c r="M637" s="5">
        <v>0</v>
      </c>
      <c r="N637" s="5">
        <v>0</v>
      </c>
      <c r="O637" s="5">
        <v>0</v>
      </c>
      <c r="P637" s="5">
        <v>1</v>
      </c>
      <c r="Q637" s="5"/>
    </row>
    <row r="638" spans="1:17" x14ac:dyDescent="0.2">
      <c r="A638" s="5">
        <v>272106979</v>
      </c>
      <c r="B638" s="5">
        <v>2018</v>
      </c>
      <c r="C638" s="5">
        <v>184</v>
      </c>
      <c r="D638" s="5" t="s">
        <v>23</v>
      </c>
      <c r="E638" s="5" t="s">
        <v>523</v>
      </c>
      <c r="F638" s="7"/>
      <c r="G638" s="5" t="s">
        <v>523</v>
      </c>
      <c r="H638" s="5">
        <v>10</v>
      </c>
      <c r="I638" s="10" t="s">
        <v>26</v>
      </c>
      <c r="J638" s="5">
        <v>4</v>
      </c>
      <c r="K638" s="5">
        <v>0</v>
      </c>
      <c r="L638" s="5">
        <v>0</v>
      </c>
      <c r="M638" s="5">
        <v>0</v>
      </c>
      <c r="N638" s="5">
        <v>0</v>
      </c>
      <c r="O638" s="5">
        <v>0</v>
      </c>
      <c r="P638" s="5">
        <v>1</v>
      </c>
      <c r="Q638" s="5"/>
    </row>
    <row r="639" spans="1:17" x14ac:dyDescent="0.2">
      <c r="A639" s="5">
        <v>272107853</v>
      </c>
      <c r="B639" s="5">
        <v>2018</v>
      </c>
      <c r="C639" s="5">
        <v>185</v>
      </c>
      <c r="D639" s="5" t="s">
        <v>23</v>
      </c>
      <c r="E639" s="5" t="s">
        <v>524</v>
      </c>
      <c r="F639" s="7"/>
      <c r="G639" s="5" t="s">
        <v>524</v>
      </c>
      <c r="H639" s="5">
        <v>10</v>
      </c>
      <c r="I639" s="5" t="s">
        <v>66</v>
      </c>
      <c r="J639" s="5">
        <v>4</v>
      </c>
      <c r="K639" s="5">
        <v>0</v>
      </c>
      <c r="L639" s="5">
        <v>0</v>
      </c>
      <c r="M639" s="5">
        <v>0</v>
      </c>
      <c r="N639" s="5">
        <v>0</v>
      </c>
      <c r="O639" s="5">
        <v>0</v>
      </c>
      <c r="P639" s="5">
        <v>1</v>
      </c>
      <c r="Q639" s="5"/>
    </row>
    <row r="640" spans="1:17" x14ac:dyDescent="0.2">
      <c r="A640" s="5">
        <v>272107854</v>
      </c>
      <c r="B640" s="5">
        <v>2018</v>
      </c>
      <c r="C640" s="5">
        <v>185</v>
      </c>
      <c r="D640" s="5" t="s">
        <v>23</v>
      </c>
      <c r="E640" s="5" t="s">
        <v>525</v>
      </c>
      <c r="F640" s="7"/>
      <c r="G640" s="5" t="s">
        <v>525</v>
      </c>
      <c r="H640" s="5">
        <v>10</v>
      </c>
      <c r="I640" s="5" t="s">
        <v>67</v>
      </c>
      <c r="J640" s="5">
        <v>4</v>
      </c>
      <c r="K640" s="5">
        <v>0</v>
      </c>
      <c r="L640" s="5">
        <v>0</v>
      </c>
      <c r="M640" s="5">
        <v>0</v>
      </c>
      <c r="N640" s="5">
        <v>0</v>
      </c>
      <c r="O640" s="5">
        <v>0</v>
      </c>
      <c r="P640" s="5">
        <v>1</v>
      </c>
      <c r="Q640" s="5"/>
    </row>
    <row r="641" spans="1:17" x14ac:dyDescent="0.2">
      <c r="A641" s="5">
        <v>272107855</v>
      </c>
      <c r="B641" s="5">
        <v>2018</v>
      </c>
      <c r="C641" s="5">
        <v>185</v>
      </c>
      <c r="D641" s="5" t="s">
        <v>23</v>
      </c>
      <c r="E641" s="5" t="s">
        <v>526</v>
      </c>
      <c r="F641" s="7"/>
      <c r="G641" s="5" t="s">
        <v>526</v>
      </c>
      <c r="H641" s="5">
        <v>10</v>
      </c>
      <c r="I641" s="5" t="s">
        <v>27</v>
      </c>
      <c r="J641" s="5">
        <v>4</v>
      </c>
      <c r="K641" s="5">
        <v>0</v>
      </c>
      <c r="L641" s="5">
        <v>0</v>
      </c>
      <c r="M641" s="5">
        <v>0</v>
      </c>
      <c r="N641" s="5">
        <v>0</v>
      </c>
      <c r="O641" s="5">
        <v>0</v>
      </c>
      <c r="P641" s="5">
        <v>1</v>
      </c>
      <c r="Q641" s="5"/>
    </row>
    <row r="642" spans="1:17" x14ac:dyDescent="0.2">
      <c r="A642" s="5">
        <v>272107856</v>
      </c>
      <c r="B642" s="5">
        <v>2018</v>
      </c>
      <c r="C642" s="5">
        <v>185</v>
      </c>
      <c r="D642" s="5" t="s">
        <v>23</v>
      </c>
      <c r="E642" s="5" t="s">
        <v>527</v>
      </c>
      <c r="F642" s="7"/>
      <c r="G642" s="5" t="s">
        <v>527</v>
      </c>
      <c r="H642" s="5">
        <v>10</v>
      </c>
      <c r="I642" s="5" t="s">
        <v>68</v>
      </c>
      <c r="J642" s="5">
        <v>4</v>
      </c>
      <c r="K642" s="5">
        <v>0</v>
      </c>
      <c r="L642" s="5">
        <v>0</v>
      </c>
      <c r="M642" s="5">
        <v>0</v>
      </c>
      <c r="N642" s="5">
        <v>0</v>
      </c>
      <c r="O642" s="5">
        <v>0</v>
      </c>
      <c r="P642" s="5">
        <v>1</v>
      </c>
      <c r="Q642" s="5"/>
    </row>
    <row r="643" spans="1:17" x14ac:dyDescent="0.2">
      <c r="A643" s="5">
        <v>272107857</v>
      </c>
      <c r="B643" s="5">
        <v>2018</v>
      </c>
      <c r="C643" s="5">
        <v>185</v>
      </c>
      <c r="D643" s="5" t="s">
        <v>23</v>
      </c>
      <c r="E643" s="5" t="s">
        <v>528</v>
      </c>
      <c r="F643" s="7"/>
      <c r="G643" s="5" t="s">
        <v>528</v>
      </c>
      <c r="H643" s="5">
        <v>10</v>
      </c>
      <c r="I643" s="5" t="s">
        <v>69</v>
      </c>
      <c r="J643" s="5">
        <v>4</v>
      </c>
      <c r="K643" s="5">
        <v>0</v>
      </c>
      <c r="L643" s="5">
        <v>0</v>
      </c>
      <c r="M643" s="5">
        <v>0</v>
      </c>
      <c r="N643" s="5">
        <v>0</v>
      </c>
      <c r="O643" s="5">
        <v>0</v>
      </c>
      <c r="P643" s="5">
        <v>1</v>
      </c>
      <c r="Q643" s="5"/>
    </row>
    <row r="644" spans="1:17" x14ac:dyDescent="0.2">
      <c r="A644" s="5">
        <v>272106980</v>
      </c>
      <c r="B644" s="5">
        <v>2018</v>
      </c>
      <c r="C644" s="5">
        <v>186</v>
      </c>
      <c r="D644" s="5" t="s">
        <v>23</v>
      </c>
      <c r="E644" s="5" t="s">
        <v>529</v>
      </c>
      <c r="F644" s="7"/>
      <c r="G644" s="5" t="s">
        <v>529</v>
      </c>
      <c r="H644" s="5">
        <v>10</v>
      </c>
      <c r="I644" s="5" t="s">
        <v>28</v>
      </c>
      <c r="J644" s="5">
        <v>4</v>
      </c>
      <c r="K644" s="5">
        <v>0</v>
      </c>
      <c r="L644" s="5">
        <v>0</v>
      </c>
      <c r="M644" s="5">
        <v>0</v>
      </c>
      <c r="N644" s="5">
        <v>0</v>
      </c>
      <c r="O644" s="5">
        <v>0</v>
      </c>
      <c r="P644" s="5">
        <v>1</v>
      </c>
      <c r="Q644" s="5"/>
    </row>
    <row r="645" spans="1:17" x14ac:dyDescent="0.2">
      <c r="A645" s="5">
        <v>272106981</v>
      </c>
      <c r="B645" s="5">
        <v>2018</v>
      </c>
      <c r="C645" s="5">
        <v>186</v>
      </c>
      <c r="D645" s="5" t="s">
        <v>23</v>
      </c>
      <c r="E645" s="5" t="s">
        <v>530</v>
      </c>
      <c r="F645" s="7"/>
      <c r="G645" s="5" t="s">
        <v>530</v>
      </c>
      <c r="H645" s="5">
        <v>10</v>
      </c>
      <c r="I645" s="5" t="s">
        <v>70</v>
      </c>
      <c r="J645" s="5">
        <v>4</v>
      </c>
      <c r="K645" s="5">
        <v>0</v>
      </c>
      <c r="L645" s="5">
        <v>0</v>
      </c>
      <c r="M645" s="5">
        <v>0</v>
      </c>
      <c r="N645" s="5">
        <v>0</v>
      </c>
      <c r="O645" s="5">
        <v>0</v>
      </c>
      <c r="P645" s="5">
        <v>1</v>
      </c>
      <c r="Q645" s="5"/>
    </row>
    <row r="646" spans="1:17" x14ac:dyDescent="0.2">
      <c r="A646" s="5">
        <v>272106982</v>
      </c>
      <c r="B646" s="5">
        <v>2018</v>
      </c>
      <c r="C646" s="5">
        <v>186</v>
      </c>
      <c r="D646" s="5" t="s">
        <v>23</v>
      </c>
      <c r="E646" s="5" t="s">
        <v>531</v>
      </c>
      <c r="F646" s="7"/>
      <c r="G646" s="5" t="s">
        <v>531</v>
      </c>
      <c r="H646" s="5">
        <v>10</v>
      </c>
      <c r="I646" s="5" t="s">
        <v>71</v>
      </c>
      <c r="J646" s="5">
        <v>4</v>
      </c>
      <c r="K646" s="5">
        <v>0</v>
      </c>
      <c r="L646" s="5">
        <v>0</v>
      </c>
      <c r="M646" s="5">
        <v>0</v>
      </c>
      <c r="N646" s="5">
        <v>0</v>
      </c>
      <c r="O646" s="5">
        <v>0</v>
      </c>
      <c r="P646" s="5">
        <v>1</v>
      </c>
      <c r="Q646" s="5"/>
    </row>
    <row r="647" spans="1:17" x14ac:dyDescent="0.2">
      <c r="A647" s="5">
        <v>272107865</v>
      </c>
      <c r="B647" s="5">
        <v>2018</v>
      </c>
      <c r="C647" s="5">
        <v>195</v>
      </c>
      <c r="D647" s="5" t="s">
        <v>23</v>
      </c>
      <c r="E647" s="5" t="s">
        <v>558</v>
      </c>
      <c r="F647" s="7"/>
      <c r="G647" s="5" t="s">
        <v>531</v>
      </c>
      <c r="H647" s="5">
        <v>10</v>
      </c>
      <c r="I647" s="5" t="s">
        <v>80</v>
      </c>
      <c r="J647" s="5">
        <v>4</v>
      </c>
      <c r="K647" s="5">
        <v>0</v>
      </c>
      <c r="L647" s="5">
        <v>0</v>
      </c>
      <c r="M647" s="5">
        <v>0</v>
      </c>
      <c r="N647" s="5">
        <v>0</v>
      </c>
      <c r="O647" s="5">
        <v>0</v>
      </c>
      <c r="P647" s="5">
        <v>1</v>
      </c>
      <c r="Q647" s="5" t="s">
        <v>562</v>
      </c>
    </row>
    <row r="648" spans="1:17" x14ac:dyDescent="0.2">
      <c r="A648" s="5">
        <v>272106983</v>
      </c>
      <c r="B648" s="5">
        <v>2018</v>
      </c>
      <c r="C648" s="5">
        <v>186</v>
      </c>
      <c r="D648" s="5" t="s">
        <v>23</v>
      </c>
      <c r="E648" s="5" t="s">
        <v>532</v>
      </c>
      <c r="F648" s="7"/>
      <c r="G648" s="5" t="s">
        <v>532</v>
      </c>
      <c r="H648" s="5">
        <v>10</v>
      </c>
      <c r="I648" s="5" t="s">
        <v>29</v>
      </c>
      <c r="J648" s="5">
        <v>4</v>
      </c>
      <c r="K648" s="5">
        <v>0</v>
      </c>
      <c r="L648" s="5">
        <v>0</v>
      </c>
      <c r="M648" s="5">
        <v>0</v>
      </c>
      <c r="N648" s="5">
        <v>0</v>
      </c>
      <c r="O648" s="5">
        <v>0</v>
      </c>
      <c r="P648" s="5">
        <v>1</v>
      </c>
      <c r="Q648" s="5"/>
    </row>
    <row r="649" spans="1:17" x14ac:dyDescent="0.2">
      <c r="A649" s="5">
        <v>272107866</v>
      </c>
      <c r="B649" s="5">
        <v>2018</v>
      </c>
      <c r="C649" s="5">
        <v>195</v>
      </c>
      <c r="D649" s="5" t="s">
        <v>23</v>
      </c>
      <c r="E649" s="5" t="s">
        <v>559</v>
      </c>
      <c r="F649" s="7"/>
      <c r="G649" s="5" t="s">
        <v>532</v>
      </c>
      <c r="H649" s="5">
        <v>10</v>
      </c>
      <c r="I649" s="5" t="s">
        <v>81</v>
      </c>
      <c r="J649" s="5">
        <v>4</v>
      </c>
      <c r="K649" s="5">
        <v>0</v>
      </c>
      <c r="L649" s="5">
        <v>0</v>
      </c>
      <c r="M649" s="5">
        <v>0</v>
      </c>
      <c r="N649" s="5">
        <v>0</v>
      </c>
      <c r="O649" s="5">
        <v>0</v>
      </c>
      <c r="P649" s="5">
        <v>1</v>
      </c>
      <c r="Q649" s="5" t="s">
        <v>562</v>
      </c>
    </row>
    <row r="650" spans="1:17" x14ac:dyDescent="0.2">
      <c r="A650" s="5">
        <v>272106984</v>
      </c>
      <c r="B650" s="5">
        <v>2018</v>
      </c>
      <c r="C650" s="5">
        <v>186</v>
      </c>
      <c r="D650" s="5" t="s">
        <v>23</v>
      </c>
      <c r="E650" s="5" t="s">
        <v>533</v>
      </c>
      <c r="F650" s="7"/>
      <c r="G650" s="5" t="s">
        <v>533</v>
      </c>
      <c r="H650" s="5">
        <v>10</v>
      </c>
      <c r="I650" s="5" t="s">
        <v>72</v>
      </c>
      <c r="J650" s="5">
        <v>4</v>
      </c>
      <c r="K650" s="5">
        <v>0</v>
      </c>
      <c r="L650" s="5">
        <v>0</v>
      </c>
      <c r="M650" s="5">
        <v>0</v>
      </c>
      <c r="N650" s="5">
        <v>0</v>
      </c>
      <c r="O650" s="5">
        <v>0</v>
      </c>
      <c r="P650" s="5">
        <v>1</v>
      </c>
      <c r="Q650" s="5"/>
    </row>
    <row r="651" spans="1:17" x14ac:dyDescent="0.2">
      <c r="A651" s="5">
        <v>272107867</v>
      </c>
      <c r="B651" s="5">
        <v>2018</v>
      </c>
      <c r="C651" s="5">
        <v>195</v>
      </c>
      <c r="D651" s="5" t="s">
        <v>23</v>
      </c>
      <c r="E651" s="5" t="s">
        <v>560</v>
      </c>
      <c r="F651" s="7"/>
      <c r="G651" s="5" t="s">
        <v>533</v>
      </c>
      <c r="H651" s="5">
        <v>10</v>
      </c>
      <c r="I651" s="5" t="s">
        <v>82</v>
      </c>
      <c r="J651" s="5">
        <v>4</v>
      </c>
      <c r="K651" s="5">
        <v>0</v>
      </c>
      <c r="L651" s="5">
        <v>0</v>
      </c>
      <c r="M651" s="5">
        <v>0</v>
      </c>
      <c r="N651" s="5">
        <v>0</v>
      </c>
      <c r="O651" s="5">
        <v>0</v>
      </c>
      <c r="P651" s="5">
        <v>1</v>
      </c>
      <c r="Q651" s="5" t="s">
        <v>562</v>
      </c>
    </row>
    <row r="652" spans="1:17" x14ac:dyDescent="0.2">
      <c r="A652" s="5">
        <v>272106985</v>
      </c>
      <c r="B652" s="5">
        <v>2018</v>
      </c>
      <c r="C652" s="5">
        <v>186</v>
      </c>
      <c r="D652" s="5" t="s">
        <v>23</v>
      </c>
      <c r="E652" s="5" t="s">
        <v>534</v>
      </c>
      <c r="F652" s="7"/>
      <c r="G652" s="5" t="s">
        <v>534</v>
      </c>
      <c r="H652" s="5">
        <v>10</v>
      </c>
      <c r="I652" s="5" t="s">
        <v>73</v>
      </c>
      <c r="J652" s="5">
        <v>4</v>
      </c>
      <c r="K652" s="5">
        <v>0</v>
      </c>
      <c r="L652" s="5">
        <v>0</v>
      </c>
      <c r="M652" s="5">
        <v>0</v>
      </c>
      <c r="N652" s="5">
        <v>0</v>
      </c>
      <c r="O652" s="5">
        <v>0</v>
      </c>
      <c r="P652" s="5">
        <v>1</v>
      </c>
      <c r="Q652" s="5"/>
    </row>
    <row r="653" spans="1:17" x14ac:dyDescent="0.2">
      <c r="A653" s="5">
        <v>272107868</v>
      </c>
      <c r="B653" s="5">
        <v>2018</v>
      </c>
      <c r="C653" s="5">
        <v>195</v>
      </c>
      <c r="D653" s="5" t="s">
        <v>23</v>
      </c>
      <c r="E653" s="5" t="s">
        <v>561</v>
      </c>
      <c r="F653" s="7"/>
      <c r="G653" s="5" t="s">
        <v>534</v>
      </c>
      <c r="H653" s="5">
        <v>10</v>
      </c>
      <c r="I653" s="5" t="s">
        <v>34</v>
      </c>
      <c r="J653" s="5">
        <v>4</v>
      </c>
      <c r="K653" s="5">
        <v>0</v>
      </c>
      <c r="L653" s="5">
        <v>0</v>
      </c>
      <c r="M653" s="5">
        <v>0</v>
      </c>
      <c r="N653" s="5">
        <v>0</v>
      </c>
      <c r="O653" s="5">
        <v>0</v>
      </c>
      <c r="P653" s="5">
        <v>1</v>
      </c>
      <c r="Q653" s="5" t="s">
        <v>562</v>
      </c>
    </row>
    <row r="654" spans="1:17" x14ac:dyDescent="0.2">
      <c r="A654" s="5">
        <v>272106868</v>
      </c>
      <c r="B654" s="5">
        <v>2018</v>
      </c>
      <c r="C654" s="5">
        <v>189</v>
      </c>
      <c r="D654" s="5" t="s">
        <v>23</v>
      </c>
      <c r="E654" s="5" t="s">
        <v>535</v>
      </c>
      <c r="F654" s="7"/>
      <c r="G654" s="5" t="s">
        <v>535</v>
      </c>
      <c r="H654" s="5">
        <v>10</v>
      </c>
      <c r="I654" s="5" t="s">
        <v>30</v>
      </c>
      <c r="J654" s="5">
        <v>4</v>
      </c>
      <c r="K654" s="5">
        <v>0</v>
      </c>
      <c r="L654" s="5">
        <v>0</v>
      </c>
      <c r="M654" s="5">
        <v>0</v>
      </c>
      <c r="N654" s="5">
        <v>0</v>
      </c>
      <c r="O654" s="5">
        <v>0</v>
      </c>
      <c r="P654" s="5">
        <v>1</v>
      </c>
      <c r="Q654" s="5"/>
    </row>
    <row r="655" spans="1:17" x14ac:dyDescent="0.2">
      <c r="A655" s="5">
        <v>272106869</v>
      </c>
      <c r="B655" s="5">
        <v>2018</v>
      </c>
      <c r="C655" s="5">
        <v>189</v>
      </c>
      <c r="D655" s="5" t="s">
        <v>23</v>
      </c>
      <c r="E655" s="5" t="s">
        <v>536</v>
      </c>
      <c r="F655" s="7"/>
      <c r="G655" s="5" t="s">
        <v>536</v>
      </c>
      <c r="H655" s="5">
        <v>10</v>
      </c>
      <c r="I655" s="5" t="s">
        <v>74</v>
      </c>
      <c r="J655" s="5">
        <v>4</v>
      </c>
      <c r="K655" s="5">
        <v>0</v>
      </c>
      <c r="L655" s="5">
        <v>0</v>
      </c>
      <c r="M655" s="5">
        <v>0</v>
      </c>
      <c r="N655" s="5">
        <v>0</v>
      </c>
      <c r="O655" s="5">
        <v>0</v>
      </c>
      <c r="P655" s="5">
        <v>1</v>
      </c>
      <c r="Q655" s="5"/>
    </row>
    <row r="656" spans="1:17" x14ac:dyDescent="0.2">
      <c r="A656" s="5">
        <v>272106870</v>
      </c>
      <c r="B656" s="5">
        <v>2018</v>
      </c>
      <c r="C656" s="5">
        <v>189</v>
      </c>
      <c r="D656" s="5" t="s">
        <v>23</v>
      </c>
      <c r="E656" s="5" t="s">
        <v>537</v>
      </c>
      <c r="F656" s="7"/>
      <c r="G656" s="5" t="s">
        <v>537</v>
      </c>
      <c r="H656" s="5">
        <v>10</v>
      </c>
      <c r="I656" s="5" t="s">
        <v>75</v>
      </c>
      <c r="J656" s="5">
        <v>4</v>
      </c>
      <c r="K656" s="5">
        <v>0</v>
      </c>
      <c r="L656" s="5">
        <v>0</v>
      </c>
      <c r="M656" s="5">
        <v>0</v>
      </c>
      <c r="N656" s="5">
        <v>0</v>
      </c>
      <c r="O656" s="5">
        <v>0</v>
      </c>
      <c r="P656" s="5">
        <v>1</v>
      </c>
      <c r="Q656" s="5"/>
    </row>
    <row r="657" spans="1:17" x14ac:dyDescent="0.2">
      <c r="A657" s="5">
        <v>272106871</v>
      </c>
      <c r="B657" s="5">
        <v>2018</v>
      </c>
      <c r="C657" s="5">
        <v>189</v>
      </c>
      <c r="D657" s="5" t="s">
        <v>23</v>
      </c>
      <c r="E657" s="5" t="s">
        <v>538</v>
      </c>
      <c r="F657" s="7"/>
      <c r="G657" s="5" t="s">
        <v>538</v>
      </c>
      <c r="H657" s="5">
        <v>10</v>
      </c>
      <c r="I657" s="5" t="s">
        <v>31</v>
      </c>
      <c r="J657" s="5">
        <v>4</v>
      </c>
      <c r="K657" s="5">
        <v>0</v>
      </c>
      <c r="L657" s="5">
        <v>0</v>
      </c>
      <c r="M657" s="5">
        <v>0</v>
      </c>
      <c r="N657" s="5">
        <v>0</v>
      </c>
      <c r="O657" s="5">
        <v>0</v>
      </c>
      <c r="P657" s="5">
        <v>1</v>
      </c>
      <c r="Q657" s="5"/>
    </row>
    <row r="658" spans="1:17" x14ac:dyDescent="0.2">
      <c r="A658" s="5">
        <v>272107858</v>
      </c>
      <c r="B658" s="5">
        <v>2018</v>
      </c>
      <c r="C658" s="5">
        <v>193</v>
      </c>
      <c r="D658" s="5" t="s">
        <v>23</v>
      </c>
      <c r="E658" s="5" t="s">
        <v>539</v>
      </c>
      <c r="F658" s="7"/>
      <c r="G658" s="5" t="s">
        <v>539</v>
      </c>
      <c r="H658" s="5">
        <v>10</v>
      </c>
      <c r="I658" s="5" t="s">
        <v>76</v>
      </c>
      <c r="J658" s="5">
        <v>4</v>
      </c>
      <c r="K658" s="5">
        <v>0</v>
      </c>
      <c r="L658" s="5">
        <v>0</v>
      </c>
      <c r="M658" s="5">
        <v>0</v>
      </c>
      <c r="N658" s="5">
        <v>0</v>
      </c>
      <c r="O658" s="5">
        <v>0</v>
      </c>
      <c r="P658" s="5">
        <v>1</v>
      </c>
      <c r="Q658" s="5"/>
    </row>
    <row r="659" spans="1:17" x14ac:dyDescent="0.2">
      <c r="A659" s="5">
        <v>272107859</v>
      </c>
      <c r="B659" s="5">
        <v>2018</v>
      </c>
      <c r="C659" s="5">
        <v>193</v>
      </c>
      <c r="D659" s="5" t="s">
        <v>23</v>
      </c>
      <c r="E659" s="5" t="s">
        <v>540</v>
      </c>
      <c r="F659" s="7"/>
      <c r="G659" s="5" t="s">
        <v>540</v>
      </c>
      <c r="H659" s="5">
        <v>10</v>
      </c>
      <c r="I659" s="5" t="s">
        <v>95</v>
      </c>
      <c r="J659" s="5">
        <v>4</v>
      </c>
      <c r="K659" s="5">
        <v>0</v>
      </c>
      <c r="L659" s="5">
        <v>0</v>
      </c>
      <c r="M659" s="5">
        <v>0</v>
      </c>
      <c r="N659" s="5">
        <v>0</v>
      </c>
      <c r="O659" s="5">
        <v>0</v>
      </c>
      <c r="P659" s="5">
        <v>1</v>
      </c>
      <c r="Q659" s="5"/>
    </row>
    <row r="660" spans="1:17" x14ac:dyDescent="0.2">
      <c r="A660" s="5">
        <v>272107860</v>
      </c>
      <c r="B660" s="5">
        <v>2018</v>
      </c>
      <c r="C660" s="5">
        <v>193</v>
      </c>
      <c r="D660" s="5" t="s">
        <v>23</v>
      </c>
      <c r="E660" s="5" t="s">
        <v>541</v>
      </c>
      <c r="F660" s="7"/>
      <c r="G660" s="5" t="s">
        <v>541</v>
      </c>
      <c r="H660" s="5">
        <v>10</v>
      </c>
      <c r="I660" s="5" t="s">
        <v>32</v>
      </c>
      <c r="J660" s="5">
        <v>4</v>
      </c>
      <c r="K660" s="5">
        <v>0</v>
      </c>
      <c r="L660" s="5">
        <v>0</v>
      </c>
      <c r="M660" s="5">
        <v>0</v>
      </c>
      <c r="N660" s="5">
        <v>0</v>
      </c>
      <c r="O660" s="5">
        <v>0</v>
      </c>
      <c r="P660" s="5">
        <v>1</v>
      </c>
      <c r="Q660" s="5"/>
    </row>
    <row r="661" spans="1:17" x14ac:dyDescent="0.2">
      <c r="A661" s="5">
        <v>272107861</v>
      </c>
      <c r="B661" s="5">
        <v>2018</v>
      </c>
      <c r="C661" s="5">
        <v>193</v>
      </c>
      <c r="D661" s="5" t="s">
        <v>23</v>
      </c>
      <c r="E661" s="5" t="s">
        <v>542</v>
      </c>
      <c r="F661" s="7"/>
      <c r="G661" s="5" t="s">
        <v>542</v>
      </c>
      <c r="H661" s="5">
        <v>10</v>
      </c>
      <c r="I661" s="5" t="s">
        <v>77</v>
      </c>
      <c r="J661" s="5">
        <v>4</v>
      </c>
      <c r="K661" s="5">
        <v>0</v>
      </c>
      <c r="L661" s="5">
        <v>0</v>
      </c>
      <c r="M661" s="5">
        <v>0</v>
      </c>
      <c r="N661" s="5">
        <v>0</v>
      </c>
      <c r="O661" s="5">
        <v>0</v>
      </c>
      <c r="P661" s="5">
        <v>1</v>
      </c>
      <c r="Q661" s="5"/>
    </row>
    <row r="662" spans="1:17" x14ac:dyDescent="0.2">
      <c r="A662" s="5">
        <v>272107862</v>
      </c>
      <c r="B662" s="5">
        <v>2018</v>
      </c>
      <c r="C662" s="5">
        <v>195</v>
      </c>
      <c r="D662" s="5" t="s">
        <v>23</v>
      </c>
      <c r="E662" s="5" t="s">
        <v>543</v>
      </c>
      <c r="F662" s="7"/>
      <c r="G662" s="5" t="s">
        <v>543</v>
      </c>
      <c r="H662" s="5">
        <v>10</v>
      </c>
      <c r="I662" s="5" t="s">
        <v>78</v>
      </c>
      <c r="J662" s="5">
        <v>4</v>
      </c>
      <c r="K662" s="5">
        <v>0</v>
      </c>
      <c r="L662" s="5">
        <v>0</v>
      </c>
      <c r="M662" s="5">
        <v>0</v>
      </c>
      <c r="N662" s="5">
        <v>0</v>
      </c>
      <c r="O662" s="5">
        <v>0</v>
      </c>
      <c r="P662" s="5">
        <v>1</v>
      </c>
      <c r="Q662" s="5"/>
    </row>
    <row r="663" spans="1:17" x14ac:dyDescent="0.2">
      <c r="A663" s="5">
        <v>272107863</v>
      </c>
      <c r="B663" s="5">
        <v>2018</v>
      </c>
      <c r="C663" s="5">
        <v>195</v>
      </c>
      <c r="D663" s="5" t="s">
        <v>23</v>
      </c>
      <c r="E663" s="5" t="s">
        <v>544</v>
      </c>
      <c r="F663" s="7"/>
      <c r="G663" s="5" t="s">
        <v>544</v>
      </c>
      <c r="H663" s="5">
        <v>10</v>
      </c>
      <c r="I663" s="5" t="s">
        <v>33</v>
      </c>
      <c r="J663" s="5">
        <v>4</v>
      </c>
      <c r="K663" s="5">
        <v>0</v>
      </c>
      <c r="L663" s="5">
        <v>0</v>
      </c>
      <c r="M663" s="5">
        <v>0</v>
      </c>
      <c r="N663" s="5">
        <v>0</v>
      </c>
      <c r="O663" s="5">
        <v>0</v>
      </c>
      <c r="P663" s="5">
        <v>1</v>
      </c>
      <c r="Q663" s="5"/>
    </row>
    <row r="664" spans="1:17" x14ac:dyDescent="0.2">
      <c r="A664" s="5">
        <v>272107864</v>
      </c>
      <c r="B664" s="5">
        <v>2018</v>
      </c>
      <c r="C664" s="5">
        <v>195</v>
      </c>
      <c r="D664" s="5" t="s">
        <v>23</v>
      </c>
      <c r="E664" s="5" t="s">
        <v>545</v>
      </c>
      <c r="F664" s="7"/>
      <c r="G664" s="5" t="s">
        <v>545</v>
      </c>
      <c r="H664" s="5">
        <v>10</v>
      </c>
      <c r="I664" s="5" t="s">
        <v>79</v>
      </c>
      <c r="J664" s="5">
        <v>4</v>
      </c>
      <c r="K664" s="5">
        <v>0</v>
      </c>
      <c r="L664" s="5">
        <v>0</v>
      </c>
      <c r="M664" s="5">
        <v>0</v>
      </c>
      <c r="N664" s="5">
        <v>0</v>
      </c>
      <c r="O664" s="5">
        <v>0</v>
      </c>
      <c r="P664" s="5">
        <v>1</v>
      </c>
      <c r="Q664"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8"/>
  <sheetViews>
    <sheetView topLeftCell="G1" workbookViewId="0">
      <selection activeCell="L59" sqref="L59"/>
    </sheetView>
  </sheetViews>
  <sheetFormatPr baseColWidth="10" defaultRowHeight="16" x14ac:dyDescent="0.2"/>
  <cols>
    <col min="2" max="2" width="14.6640625" customWidth="1"/>
    <col min="7" max="7" width="15.5" customWidth="1"/>
    <col min="8" max="8" width="17.6640625" customWidth="1"/>
    <col min="9" max="9" width="22" customWidth="1"/>
    <col min="10" max="10" width="18" customWidth="1"/>
    <col min="11" max="11" width="22.1640625" customWidth="1"/>
    <col min="12" max="12" width="17.6640625" customWidth="1"/>
    <col min="13" max="13" width="23.83203125" customWidth="1"/>
    <col min="14" max="14" width="21.5" customWidth="1"/>
  </cols>
  <sheetData>
    <row r="1" spans="1:18" x14ac:dyDescent="0.2">
      <c r="A1" t="s">
        <v>1357</v>
      </c>
      <c r="B1" t="s">
        <v>1358</v>
      </c>
      <c r="C1" t="s">
        <v>1365</v>
      </c>
      <c r="D1" t="s">
        <v>1359</v>
      </c>
      <c r="E1" t="s">
        <v>1387</v>
      </c>
      <c r="F1" t="s">
        <v>1371</v>
      </c>
      <c r="J1" t="s">
        <v>1379</v>
      </c>
      <c r="K1" t="s">
        <v>1380</v>
      </c>
      <c r="L1" t="s">
        <v>1382</v>
      </c>
      <c r="M1" t="s">
        <v>1384</v>
      </c>
      <c r="N1" t="s">
        <v>1385</v>
      </c>
      <c r="O1" t="s">
        <v>1381</v>
      </c>
      <c r="P1" t="s">
        <v>1386</v>
      </c>
      <c r="Q1" t="s">
        <v>1467</v>
      </c>
    </row>
    <row r="2" spans="1:18" x14ac:dyDescent="0.2">
      <c r="A2">
        <v>1</v>
      </c>
      <c r="B2" t="s">
        <v>1360</v>
      </c>
      <c r="C2" t="s">
        <v>1366</v>
      </c>
      <c r="D2">
        <v>51.4</v>
      </c>
      <c r="E2">
        <v>1.58</v>
      </c>
      <c r="H2" t="s">
        <v>107</v>
      </c>
      <c r="I2" t="s">
        <v>1374</v>
      </c>
      <c r="J2">
        <v>6.67</v>
      </c>
      <c r="K2">
        <v>30</v>
      </c>
      <c r="L2">
        <f>K2*16</f>
        <v>480</v>
      </c>
      <c r="N2">
        <v>0</v>
      </c>
      <c r="O2">
        <f>N2+L2</f>
        <v>480</v>
      </c>
      <c r="P2">
        <f>O2/16</f>
        <v>30</v>
      </c>
      <c r="Q2">
        <v>12.7</v>
      </c>
    </row>
    <row r="3" spans="1:18" x14ac:dyDescent="0.2">
      <c r="A3">
        <v>2</v>
      </c>
      <c r="B3" t="s">
        <v>1360</v>
      </c>
      <c r="C3" t="s">
        <v>1366</v>
      </c>
      <c r="D3">
        <v>28.2</v>
      </c>
      <c r="E3">
        <v>0.91</v>
      </c>
      <c r="H3" t="s">
        <v>108</v>
      </c>
      <c r="I3" t="s">
        <v>1375</v>
      </c>
      <c r="J3">
        <f t="shared" ref="J3:K6" si="0">J2/2</f>
        <v>3.335</v>
      </c>
      <c r="K3">
        <f t="shared" si="0"/>
        <v>15</v>
      </c>
      <c r="L3">
        <f>K3*16</f>
        <v>240</v>
      </c>
      <c r="N3">
        <f>O3-L3</f>
        <v>240</v>
      </c>
      <c r="O3">
        <f>480</f>
        <v>480</v>
      </c>
      <c r="P3">
        <f t="shared" ref="P3:P6" si="1">O3/16</f>
        <v>30</v>
      </c>
      <c r="Q3">
        <v>5.6</v>
      </c>
    </row>
    <row r="4" spans="1:18" x14ac:dyDescent="0.2">
      <c r="A4">
        <v>3</v>
      </c>
      <c r="B4" t="s">
        <v>1360</v>
      </c>
      <c r="C4" t="s">
        <v>1366</v>
      </c>
      <c r="D4">
        <v>96.5</v>
      </c>
      <c r="E4">
        <v>2.12</v>
      </c>
      <c r="F4" t="s">
        <v>1373</v>
      </c>
      <c r="H4" t="s">
        <v>109</v>
      </c>
      <c r="I4" t="s">
        <v>1376</v>
      </c>
      <c r="J4">
        <f t="shared" si="0"/>
        <v>1.6675</v>
      </c>
      <c r="K4">
        <f t="shared" si="0"/>
        <v>7.5</v>
      </c>
      <c r="L4">
        <f t="shared" ref="L4:L6" si="2">K4*16</f>
        <v>120</v>
      </c>
      <c r="N4">
        <f>O4-L4</f>
        <v>360</v>
      </c>
      <c r="O4">
        <f>480</f>
        <v>480</v>
      </c>
      <c r="P4">
        <f t="shared" si="1"/>
        <v>30</v>
      </c>
      <c r="Q4">
        <v>2.76</v>
      </c>
    </row>
    <row r="5" spans="1:18" x14ac:dyDescent="0.2">
      <c r="A5">
        <v>1</v>
      </c>
      <c r="B5" t="s">
        <v>1361</v>
      </c>
      <c r="C5" t="s">
        <v>1367</v>
      </c>
      <c r="D5">
        <v>49.8</v>
      </c>
      <c r="E5">
        <v>1.4</v>
      </c>
      <c r="H5" t="s">
        <v>110</v>
      </c>
      <c r="I5" t="s">
        <v>1377</v>
      </c>
      <c r="J5">
        <f t="shared" si="0"/>
        <v>0.83374999999999999</v>
      </c>
      <c r="K5">
        <f t="shared" si="0"/>
        <v>3.75</v>
      </c>
      <c r="L5">
        <f t="shared" si="2"/>
        <v>60</v>
      </c>
      <c r="N5">
        <f>O5-L5</f>
        <v>420</v>
      </c>
      <c r="O5">
        <f>480</f>
        <v>480</v>
      </c>
      <c r="P5">
        <f t="shared" si="1"/>
        <v>30</v>
      </c>
      <c r="Q5">
        <v>1.58</v>
      </c>
    </row>
    <row r="6" spans="1:18" x14ac:dyDescent="0.2">
      <c r="A6">
        <v>2</v>
      </c>
      <c r="B6" t="s">
        <v>1361</v>
      </c>
      <c r="C6" t="s">
        <v>1367</v>
      </c>
      <c r="D6">
        <v>40.5</v>
      </c>
      <c r="E6">
        <v>1.04</v>
      </c>
      <c r="H6" t="s">
        <v>111</v>
      </c>
      <c r="I6" t="s">
        <v>1378</v>
      </c>
      <c r="J6">
        <f t="shared" si="0"/>
        <v>0.416875</v>
      </c>
      <c r="K6">
        <f t="shared" si="0"/>
        <v>1.875</v>
      </c>
      <c r="L6">
        <f t="shared" si="2"/>
        <v>30</v>
      </c>
      <c r="N6">
        <f>O6-L6</f>
        <v>450</v>
      </c>
      <c r="O6">
        <f>480</f>
        <v>480</v>
      </c>
      <c r="P6">
        <f t="shared" si="1"/>
        <v>30</v>
      </c>
      <c r="Q6">
        <v>1.36</v>
      </c>
    </row>
    <row r="7" spans="1:18" x14ac:dyDescent="0.2">
      <c r="A7">
        <v>3</v>
      </c>
      <c r="B7" t="s">
        <v>1361</v>
      </c>
      <c r="C7" t="s">
        <v>1367</v>
      </c>
      <c r="D7">
        <v>126.5</v>
      </c>
      <c r="E7">
        <v>1.19</v>
      </c>
      <c r="I7" t="s">
        <v>1383</v>
      </c>
      <c r="J7">
        <v>6.67</v>
      </c>
      <c r="L7">
        <f>SUM(L2:L6)*1.1</f>
        <v>1023.0000000000001</v>
      </c>
      <c r="M7">
        <f>L7*J7</f>
        <v>6823.4100000000008</v>
      </c>
      <c r="N7">
        <f>L7-L8</f>
        <v>874.98676789587864</v>
      </c>
    </row>
    <row r="8" spans="1:18" x14ac:dyDescent="0.2">
      <c r="A8">
        <v>4</v>
      </c>
      <c r="B8" t="s">
        <v>1361</v>
      </c>
      <c r="C8" t="s">
        <v>1367</v>
      </c>
      <c r="D8">
        <v>26.4</v>
      </c>
      <c r="E8">
        <v>1.06</v>
      </c>
      <c r="I8" t="s">
        <v>1388</v>
      </c>
      <c r="J8">
        <v>46.1</v>
      </c>
      <c r="L8">
        <f>M7/J8</f>
        <v>148.0132321041215</v>
      </c>
      <c r="M8">
        <f>L8*J8</f>
        <v>6823.4100000000017</v>
      </c>
      <c r="Q8" t="s">
        <v>1472</v>
      </c>
      <c r="R8">
        <v>0.68</v>
      </c>
    </row>
    <row r="9" spans="1:18" x14ac:dyDescent="0.2">
      <c r="A9">
        <v>5</v>
      </c>
      <c r="B9" t="s">
        <v>1361</v>
      </c>
      <c r="C9" t="s">
        <v>1367</v>
      </c>
      <c r="D9">
        <v>142.30000000000001</v>
      </c>
      <c r="E9">
        <v>1.89</v>
      </c>
      <c r="F9" t="s">
        <v>1373</v>
      </c>
    </row>
    <row r="10" spans="1:18" x14ac:dyDescent="0.2">
      <c r="A10">
        <v>1</v>
      </c>
      <c r="B10" t="s">
        <v>1362</v>
      </c>
      <c r="C10" t="s">
        <v>1368</v>
      </c>
      <c r="D10">
        <v>34.200000000000003</v>
      </c>
      <c r="E10">
        <v>1.1200000000000001</v>
      </c>
    </row>
    <row r="11" spans="1:18" x14ac:dyDescent="0.2">
      <c r="A11">
        <v>2</v>
      </c>
      <c r="B11" t="s">
        <v>1362</v>
      </c>
      <c r="C11" t="s">
        <v>1368</v>
      </c>
      <c r="D11">
        <v>100.9</v>
      </c>
      <c r="E11">
        <v>1.42</v>
      </c>
    </row>
    <row r="12" spans="1:18" x14ac:dyDescent="0.2">
      <c r="A12" s="25">
        <v>3</v>
      </c>
      <c r="B12" s="25" t="s">
        <v>1362</v>
      </c>
      <c r="C12" s="25" t="s">
        <v>1368</v>
      </c>
      <c r="D12" s="25">
        <v>64.599999999999994</v>
      </c>
      <c r="E12" s="25">
        <v>2.02</v>
      </c>
      <c r="F12" s="25" t="s">
        <v>1372</v>
      </c>
    </row>
    <row r="13" spans="1:18" x14ac:dyDescent="0.2">
      <c r="A13">
        <v>4</v>
      </c>
      <c r="B13" t="s">
        <v>1363</v>
      </c>
      <c r="C13" t="s">
        <v>1369</v>
      </c>
      <c r="D13">
        <v>288.7</v>
      </c>
      <c r="E13">
        <v>2.13</v>
      </c>
      <c r="F13" t="s">
        <v>1373</v>
      </c>
    </row>
    <row r="14" spans="1:18" x14ac:dyDescent="0.2">
      <c r="A14">
        <v>5</v>
      </c>
      <c r="B14" t="s">
        <v>1363</v>
      </c>
      <c r="C14" t="s">
        <v>1369</v>
      </c>
      <c r="D14">
        <v>43.2</v>
      </c>
      <c r="E14">
        <v>1.79</v>
      </c>
      <c r="F14" t="s">
        <v>1373</v>
      </c>
      <c r="H14" t="s">
        <v>1497</v>
      </c>
      <c r="J14" s="66" t="s">
        <v>1530</v>
      </c>
      <c r="K14" t="s">
        <v>1657</v>
      </c>
    </row>
    <row r="15" spans="1:18" x14ac:dyDescent="0.2">
      <c r="A15">
        <v>4</v>
      </c>
      <c r="B15" t="s">
        <v>1364</v>
      </c>
      <c r="C15" t="s">
        <v>1370</v>
      </c>
      <c r="D15">
        <v>30.8</v>
      </c>
      <c r="E15">
        <v>1.18</v>
      </c>
      <c r="I15" t="s">
        <v>1499</v>
      </c>
      <c r="J15" t="s">
        <v>1500</v>
      </c>
      <c r="K15" t="s">
        <v>1501</v>
      </c>
      <c r="L15" t="s">
        <v>1502</v>
      </c>
      <c r="M15" t="s">
        <v>1503</v>
      </c>
      <c r="N15" t="s">
        <v>1424</v>
      </c>
      <c r="O15" t="s">
        <v>1529</v>
      </c>
    </row>
    <row r="16" spans="1:18" x14ac:dyDescent="0.2">
      <c r="A16">
        <v>5</v>
      </c>
      <c r="B16" t="s">
        <v>1364</v>
      </c>
      <c r="C16" t="s">
        <v>1370</v>
      </c>
      <c r="D16">
        <v>32.5</v>
      </c>
      <c r="E16">
        <v>1.24</v>
      </c>
      <c r="H16" t="s">
        <v>1494</v>
      </c>
      <c r="I16">
        <v>78.8</v>
      </c>
    </row>
    <row r="17" spans="1:15" x14ac:dyDescent="0.2">
      <c r="H17" t="s">
        <v>1383</v>
      </c>
      <c r="I17">
        <v>6.67</v>
      </c>
      <c r="J17">
        <f>SUM(L18:L22)</f>
        <v>484.375</v>
      </c>
      <c r="K17">
        <f>I17*J17</f>
        <v>3230.78125</v>
      </c>
      <c r="L17">
        <f>K17/I16</f>
        <v>40.999762055837564</v>
      </c>
      <c r="M17">
        <f>J17-L17</f>
        <v>443.37523794416245</v>
      </c>
      <c r="N17" t="s">
        <v>1531</v>
      </c>
    </row>
    <row r="18" spans="1:15" x14ac:dyDescent="0.2">
      <c r="H18" t="s">
        <v>107</v>
      </c>
      <c r="I18">
        <v>6.67</v>
      </c>
      <c r="J18">
        <v>250</v>
      </c>
      <c r="K18">
        <f>I18*J18</f>
        <v>1667.5</v>
      </c>
      <c r="L18">
        <v>250</v>
      </c>
      <c r="M18">
        <f>500-L18</f>
        <v>250</v>
      </c>
      <c r="N18" t="s">
        <v>1504</v>
      </c>
      <c r="O18">
        <v>10.3</v>
      </c>
    </row>
    <row r="19" spans="1:15" x14ac:dyDescent="0.2">
      <c r="H19" t="s">
        <v>108</v>
      </c>
      <c r="I19">
        <f t="shared" ref="I19" si="3">I18/2</f>
        <v>3.335</v>
      </c>
      <c r="J19">
        <v>250</v>
      </c>
      <c r="K19">
        <f t="shared" ref="K19:K22" si="4">I19*J19</f>
        <v>833.75</v>
      </c>
      <c r="L19">
        <f>L18/2</f>
        <v>125</v>
      </c>
      <c r="M19">
        <f t="shared" ref="M19:M22" si="5">500-L19</f>
        <v>375</v>
      </c>
      <c r="O19">
        <v>4.7300000000000004</v>
      </c>
    </row>
    <row r="20" spans="1:15" x14ac:dyDescent="0.2">
      <c r="H20" t="s">
        <v>109</v>
      </c>
      <c r="I20">
        <f t="shared" ref="I20" si="6">I19/2</f>
        <v>1.6675</v>
      </c>
      <c r="J20">
        <v>250</v>
      </c>
      <c r="K20">
        <f t="shared" si="4"/>
        <v>416.875</v>
      </c>
      <c r="L20">
        <f t="shared" ref="L20:L22" si="7">L19/2</f>
        <v>62.5</v>
      </c>
      <c r="M20">
        <f t="shared" si="5"/>
        <v>437.5</v>
      </c>
      <c r="O20">
        <v>1.79</v>
      </c>
    </row>
    <row r="21" spans="1:15" x14ac:dyDescent="0.2">
      <c r="H21" t="s">
        <v>110</v>
      </c>
      <c r="I21">
        <f t="shared" ref="I21" si="8">I20/2</f>
        <v>0.83374999999999999</v>
      </c>
      <c r="J21">
        <v>250</v>
      </c>
      <c r="K21">
        <f t="shared" si="4"/>
        <v>208.4375</v>
      </c>
      <c r="L21">
        <f t="shared" si="7"/>
        <v>31.25</v>
      </c>
      <c r="M21">
        <f t="shared" si="5"/>
        <v>468.75</v>
      </c>
      <c r="O21">
        <v>0.76</v>
      </c>
    </row>
    <row r="22" spans="1:15" x14ac:dyDescent="0.2">
      <c r="H22" t="s">
        <v>111</v>
      </c>
      <c r="I22">
        <f t="shared" ref="I22" si="9">I21/2</f>
        <v>0.416875</v>
      </c>
      <c r="J22">
        <v>250</v>
      </c>
      <c r="K22">
        <f t="shared" si="4"/>
        <v>104.21875</v>
      </c>
      <c r="L22">
        <f t="shared" si="7"/>
        <v>15.625</v>
      </c>
      <c r="M22">
        <f t="shared" si="5"/>
        <v>484.375</v>
      </c>
      <c r="O22">
        <v>0.3</v>
      </c>
    </row>
    <row r="25" spans="1:15" x14ac:dyDescent="0.2">
      <c r="H25" t="s">
        <v>1497</v>
      </c>
      <c r="J25" s="66" t="s">
        <v>1498</v>
      </c>
      <c r="K25">
        <v>64.400000000000006</v>
      </c>
      <c r="L25" s="66" t="s">
        <v>1658</v>
      </c>
    </row>
    <row r="26" spans="1:15" x14ac:dyDescent="0.2">
      <c r="I26" t="s">
        <v>1499</v>
      </c>
      <c r="J26" t="s">
        <v>1500</v>
      </c>
      <c r="K26" t="s">
        <v>1501</v>
      </c>
      <c r="L26" t="s">
        <v>1502</v>
      </c>
      <c r="M26" t="s">
        <v>1503</v>
      </c>
      <c r="N26" t="s">
        <v>1424</v>
      </c>
    </row>
    <row r="27" spans="1:15" x14ac:dyDescent="0.2">
      <c r="A27" t="s">
        <v>1389</v>
      </c>
      <c r="H27" t="s">
        <v>1494</v>
      </c>
      <c r="I27">
        <v>64.400000000000006</v>
      </c>
    </row>
    <row r="28" spans="1:15" x14ac:dyDescent="0.2">
      <c r="H28" t="s">
        <v>1383</v>
      </c>
      <c r="I28">
        <v>6.67</v>
      </c>
      <c r="J28">
        <f>SUM(L29:L33)</f>
        <v>484.375</v>
      </c>
      <c r="K28">
        <f>I28*J28</f>
        <v>3230.78125</v>
      </c>
      <c r="L28">
        <f>K28/I27</f>
        <v>50.167410714285708</v>
      </c>
      <c r="M28">
        <f>J28-L28</f>
        <v>434.20758928571428</v>
      </c>
      <c r="N28" t="s">
        <v>1532</v>
      </c>
    </row>
    <row r="29" spans="1:15" x14ac:dyDescent="0.2">
      <c r="B29" t="s">
        <v>1465</v>
      </c>
      <c r="C29">
        <v>1000</v>
      </c>
      <c r="H29" t="s">
        <v>107</v>
      </c>
      <c r="I29">
        <v>6.67</v>
      </c>
      <c r="J29">
        <v>250</v>
      </c>
      <c r="K29">
        <f>I29*J29</f>
        <v>1667.5</v>
      </c>
      <c r="L29">
        <v>250</v>
      </c>
      <c r="M29">
        <f>J29-L29</f>
        <v>0</v>
      </c>
      <c r="N29" t="s">
        <v>1504</v>
      </c>
      <c r="O29">
        <v>9.27</v>
      </c>
    </row>
    <row r="30" spans="1:15" x14ac:dyDescent="0.2">
      <c r="B30" t="s">
        <v>1468</v>
      </c>
      <c r="C30">
        <f>C29*3.33333</f>
        <v>3333.33</v>
      </c>
      <c r="H30" t="s">
        <v>108</v>
      </c>
      <c r="I30">
        <f t="shared" ref="I30:I33" si="10">I29/2</f>
        <v>3.335</v>
      </c>
      <c r="J30">
        <v>250</v>
      </c>
      <c r="K30">
        <f t="shared" ref="K30:K33" si="11">I30*J30</f>
        <v>833.75</v>
      </c>
      <c r="L30">
        <f>L29/2</f>
        <v>125</v>
      </c>
      <c r="M30">
        <f t="shared" ref="M30:M33" si="12">J30-L30</f>
        <v>125</v>
      </c>
      <c r="O30">
        <v>4.78</v>
      </c>
    </row>
    <row r="31" spans="1:15" x14ac:dyDescent="0.2">
      <c r="B31" t="s">
        <v>1466</v>
      </c>
      <c r="C31">
        <f>C30/64.6</f>
        <v>51.599535603715175</v>
      </c>
      <c r="H31" t="s">
        <v>109</v>
      </c>
      <c r="I31">
        <f t="shared" si="10"/>
        <v>1.6675</v>
      </c>
      <c r="J31">
        <v>250</v>
      </c>
      <c r="K31">
        <f t="shared" si="11"/>
        <v>416.875</v>
      </c>
      <c r="L31">
        <f t="shared" ref="L31:L33" si="13">L30/2</f>
        <v>62.5</v>
      </c>
      <c r="M31">
        <f t="shared" si="12"/>
        <v>187.5</v>
      </c>
      <c r="O31">
        <v>2.42</v>
      </c>
    </row>
    <row r="32" spans="1:15" x14ac:dyDescent="0.2">
      <c r="C32" t="s">
        <v>1390</v>
      </c>
      <c r="H32" t="s">
        <v>110</v>
      </c>
      <c r="I32">
        <f t="shared" si="10"/>
        <v>0.83374999999999999</v>
      </c>
      <c r="J32">
        <v>250</v>
      </c>
      <c r="K32">
        <f t="shared" si="11"/>
        <v>208.4375</v>
      </c>
      <c r="L32">
        <f t="shared" si="13"/>
        <v>31.25</v>
      </c>
      <c r="M32">
        <f t="shared" si="12"/>
        <v>218.75</v>
      </c>
      <c r="O32">
        <v>0.99299999999999999</v>
      </c>
    </row>
    <row r="33" spans="1:15" x14ac:dyDescent="0.2">
      <c r="C33" t="s">
        <v>1391</v>
      </c>
      <c r="H33" t="s">
        <v>111</v>
      </c>
      <c r="I33">
        <f t="shared" si="10"/>
        <v>0.416875</v>
      </c>
      <c r="J33">
        <v>250</v>
      </c>
      <c r="K33">
        <f t="shared" si="11"/>
        <v>104.21875</v>
      </c>
      <c r="L33">
        <f t="shared" si="13"/>
        <v>15.625</v>
      </c>
      <c r="M33">
        <f t="shared" si="12"/>
        <v>234.375</v>
      </c>
      <c r="O33">
        <v>0.44</v>
      </c>
    </row>
    <row r="34" spans="1:15" x14ac:dyDescent="0.2">
      <c r="C34" t="s">
        <v>1392</v>
      </c>
    </row>
    <row r="36" spans="1:15" x14ac:dyDescent="0.2">
      <c r="B36" t="s">
        <v>1465</v>
      </c>
      <c r="C36">
        <v>100</v>
      </c>
    </row>
    <row r="37" spans="1:15" x14ac:dyDescent="0.2">
      <c r="B37" t="s">
        <v>1468</v>
      </c>
      <c r="C37">
        <f>C36*3.33333</f>
        <v>333.33300000000003</v>
      </c>
      <c r="H37" s="66"/>
    </row>
    <row r="38" spans="1:15" x14ac:dyDescent="0.2">
      <c r="B38" t="s">
        <v>1466</v>
      </c>
      <c r="C38">
        <f>C37/36.3</f>
        <v>9.1827272727272735</v>
      </c>
      <c r="D38">
        <f>199*3</f>
        <v>597</v>
      </c>
      <c r="J38">
        <f>5.5*199</f>
        <v>1094.5</v>
      </c>
    </row>
    <row r="39" spans="1:15" x14ac:dyDescent="0.2">
      <c r="C39" t="s">
        <v>1474</v>
      </c>
    </row>
    <row r="40" spans="1:15" x14ac:dyDescent="0.2">
      <c r="C40">
        <f>100-C38</f>
        <v>90.817272727272723</v>
      </c>
    </row>
    <row r="45" spans="1:15" x14ac:dyDescent="0.2">
      <c r="A45" s="66" t="s">
        <v>1473</v>
      </c>
    </row>
    <row r="46" spans="1:15" x14ac:dyDescent="0.2">
      <c r="A46" t="s">
        <v>1469</v>
      </c>
      <c r="B46">
        <v>33.4</v>
      </c>
    </row>
    <row r="47" spans="1:15" x14ac:dyDescent="0.2">
      <c r="A47" t="s">
        <v>1470</v>
      </c>
      <c r="B47">
        <v>36.299999999999997</v>
      </c>
    </row>
    <row r="48" spans="1:15" x14ac:dyDescent="0.2">
      <c r="A48" t="s">
        <v>1471</v>
      </c>
      <c r="B48">
        <v>63.6</v>
      </c>
    </row>
  </sheetData>
  <sortState ref="A2:E16">
    <sortCondition ref="B1"/>
  </sortState>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4D4A-E6B6-DD46-82BE-44E3411BF8F3}">
  <dimension ref="A1:E59"/>
  <sheetViews>
    <sheetView workbookViewId="0">
      <selection activeCell="E14" sqref="E14"/>
    </sheetView>
  </sheetViews>
  <sheetFormatPr baseColWidth="10" defaultRowHeight="16" x14ac:dyDescent="0.2"/>
  <sheetData>
    <row r="1" spans="1:5" x14ac:dyDescent="0.2">
      <c r="A1" t="s">
        <v>1358</v>
      </c>
      <c r="B1" t="s">
        <v>1496</v>
      </c>
      <c r="C1" t="s">
        <v>1495</v>
      </c>
      <c r="E1" s="66" t="s">
        <v>1560</v>
      </c>
    </row>
    <row r="2" spans="1:5" x14ac:dyDescent="0.2">
      <c r="A2" t="s">
        <v>1561</v>
      </c>
      <c r="B2">
        <v>1</v>
      </c>
      <c r="C2" t="s">
        <v>1662</v>
      </c>
    </row>
    <row r="3" spans="1:5" x14ac:dyDescent="0.2">
      <c r="A3" t="s">
        <v>1562</v>
      </c>
      <c r="B3">
        <v>2</v>
      </c>
    </row>
    <row r="4" spans="1:5" x14ac:dyDescent="0.2">
      <c r="A4" t="s">
        <v>1563</v>
      </c>
      <c r="B4">
        <v>3</v>
      </c>
    </row>
    <row r="5" spans="1:5" x14ac:dyDescent="0.2">
      <c r="A5" t="s">
        <v>1564</v>
      </c>
      <c r="B5">
        <v>4</v>
      </c>
    </row>
    <row r="6" spans="1:5" x14ac:dyDescent="0.2">
      <c r="A6" t="s">
        <v>1565</v>
      </c>
      <c r="B6">
        <v>5</v>
      </c>
    </row>
    <row r="7" spans="1:5" x14ac:dyDescent="0.2">
      <c r="A7" t="s">
        <v>1566</v>
      </c>
      <c r="B7">
        <v>6</v>
      </c>
    </row>
    <row r="8" spans="1:5" x14ac:dyDescent="0.2">
      <c r="A8" t="s">
        <v>1567</v>
      </c>
      <c r="B8">
        <v>7</v>
      </c>
    </row>
    <row r="9" spans="1:5" x14ac:dyDescent="0.2">
      <c r="A9" t="s">
        <v>1568</v>
      </c>
      <c r="B9">
        <v>8</v>
      </c>
    </row>
    <row r="10" spans="1:5" x14ac:dyDescent="0.2">
      <c r="A10" t="s">
        <v>1569</v>
      </c>
      <c r="B10">
        <v>9</v>
      </c>
    </row>
    <row r="11" spans="1:5" x14ac:dyDescent="0.2">
      <c r="A11" t="s">
        <v>1570</v>
      </c>
      <c r="B11">
        <v>10</v>
      </c>
    </row>
    <row r="12" spans="1:5" x14ac:dyDescent="0.2">
      <c r="A12" t="s">
        <v>1571</v>
      </c>
      <c r="B12">
        <v>11</v>
      </c>
    </row>
    <row r="13" spans="1:5" x14ac:dyDescent="0.2">
      <c r="A13" t="s">
        <v>1572</v>
      </c>
      <c r="B13">
        <v>12</v>
      </c>
    </row>
    <row r="14" spans="1:5" x14ac:dyDescent="0.2">
      <c r="A14" t="s">
        <v>1573</v>
      </c>
      <c r="B14">
        <v>13</v>
      </c>
    </row>
    <row r="15" spans="1:5" x14ac:dyDescent="0.2">
      <c r="A15" t="s">
        <v>1574</v>
      </c>
      <c r="B15">
        <v>14</v>
      </c>
    </row>
    <row r="16" spans="1:5" x14ac:dyDescent="0.2">
      <c r="A16" t="s">
        <v>1575</v>
      </c>
      <c r="B16">
        <v>15</v>
      </c>
    </row>
    <row r="17" spans="1:2" x14ac:dyDescent="0.2">
      <c r="A17" t="s">
        <v>1576</v>
      </c>
      <c r="B17">
        <v>16</v>
      </c>
    </row>
    <row r="18" spans="1:2" x14ac:dyDescent="0.2">
      <c r="A18" t="s">
        <v>1577</v>
      </c>
      <c r="B18">
        <v>17</v>
      </c>
    </row>
    <row r="19" spans="1:2" x14ac:dyDescent="0.2">
      <c r="A19" t="s">
        <v>1578</v>
      </c>
      <c r="B19">
        <v>18</v>
      </c>
    </row>
    <row r="20" spans="1:2" x14ac:dyDescent="0.2">
      <c r="A20" t="s">
        <v>1579</v>
      </c>
      <c r="B20">
        <v>19</v>
      </c>
    </row>
    <row r="21" spans="1:2" x14ac:dyDescent="0.2">
      <c r="A21" t="s">
        <v>1580</v>
      </c>
      <c r="B21">
        <v>20</v>
      </c>
    </row>
    <row r="22" spans="1:2" x14ac:dyDescent="0.2">
      <c r="A22" t="s">
        <v>1581</v>
      </c>
      <c r="B22">
        <v>21</v>
      </c>
    </row>
    <row r="23" spans="1:2" x14ac:dyDescent="0.2">
      <c r="A23" t="s">
        <v>1582</v>
      </c>
      <c r="B23">
        <v>22</v>
      </c>
    </row>
    <row r="24" spans="1:2" x14ac:dyDescent="0.2">
      <c r="A24" t="s">
        <v>1583</v>
      </c>
      <c r="B24">
        <v>23</v>
      </c>
    </row>
    <row r="25" spans="1:2" x14ac:dyDescent="0.2">
      <c r="A25" t="s">
        <v>1584</v>
      </c>
      <c r="B25">
        <v>24</v>
      </c>
    </row>
    <row r="26" spans="1:2" x14ac:dyDescent="0.2">
      <c r="A26" t="s">
        <v>1585</v>
      </c>
      <c r="B26">
        <v>25</v>
      </c>
    </row>
    <row r="27" spans="1:2" x14ac:dyDescent="0.2">
      <c r="A27" t="s">
        <v>1586</v>
      </c>
      <c r="B27">
        <v>26</v>
      </c>
    </row>
    <row r="28" spans="1:2" x14ac:dyDescent="0.2">
      <c r="A28" t="s">
        <v>1587</v>
      </c>
      <c r="B28">
        <v>27</v>
      </c>
    </row>
    <row r="29" spans="1:2" x14ac:dyDescent="0.2">
      <c r="A29" t="s">
        <v>1588</v>
      </c>
      <c r="B29">
        <v>28</v>
      </c>
    </row>
    <row r="30" spans="1:2" x14ac:dyDescent="0.2">
      <c r="A30" t="s">
        <v>1589</v>
      </c>
      <c r="B30">
        <v>29</v>
      </c>
    </row>
    <row r="31" spans="1:2" x14ac:dyDescent="0.2">
      <c r="A31" t="s">
        <v>1590</v>
      </c>
      <c r="B31">
        <v>31</v>
      </c>
    </row>
    <row r="32" spans="1:2" x14ac:dyDescent="0.2">
      <c r="A32" t="s">
        <v>1591</v>
      </c>
      <c r="B32">
        <v>32</v>
      </c>
    </row>
    <row r="33" spans="1:2" x14ac:dyDescent="0.2">
      <c r="A33" t="s">
        <v>1592</v>
      </c>
      <c r="B33">
        <v>33</v>
      </c>
    </row>
    <row r="34" spans="1:2" x14ac:dyDescent="0.2">
      <c r="A34" t="s">
        <v>1593</v>
      </c>
      <c r="B34">
        <v>34</v>
      </c>
    </row>
    <row r="35" spans="1:2" x14ac:dyDescent="0.2">
      <c r="A35" t="s">
        <v>1594</v>
      </c>
      <c r="B35">
        <v>35</v>
      </c>
    </row>
    <row r="36" spans="1:2" x14ac:dyDescent="0.2">
      <c r="A36" t="s">
        <v>1595</v>
      </c>
      <c r="B36">
        <v>36</v>
      </c>
    </row>
    <row r="37" spans="1:2" x14ac:dyDescent="0.2">
      <c r="A37" t="s">
        <v>1596</v>
      </c>
      <c r="B37">
        <v>37</v>
      </c>
    </row>
    <row r="38" spans="1:2" x14ac:dyDescent="0.2">
      <c r="A38" t="s">
        <v>1597</v>
      </c>
      <c r="B38">
        <v>38</v>
      </c>
    </row>
    <row r="39" spans="1:2" x14ac:dyDescent="0.2">
      <c r="A39" t="s">
        <v>1598</v>
      </c>
      <c r="B39">
        <v>39</v>
      </c>
    </row>
    <row r="40" spans="1:2" x14ac:dyDescent="0.2">
      <c r="A40" t="s">
        <v>1599</v>
      </c>
      <c r="B40">
        <v>40</v>
      </c>
    </row>
    <row r="41" spans="1:2" x14ac:dyDescent="0.2">
      <c r="A41" t="s">
        <v>1600</v>
      </c>
      <c r="B41">
        <v>41</v>
      </c>
    </row>
    <row r="42" spans="1:2" x14ac:dyDescent="0.2">
      <c r="A42" t="s">
        <v>1601</v>
      </c>
      <c r="B42">
        <v>42</v>
      </c>
    </row>
    <row r="43" spans="1:2" x14ac:dyDescent="0.2">
      <c r="A43" t="s">
        <v>1602</v>
      </c>
      <c r="B43">
        <v>43</v>
      </c>
    </row>
    <row r="44" spans="1:2" x14ac:dyDescent="0.2">
      <c r="A44" t="s">
        <v>1603</v>
      </c>
      <c r="B44">
        <v>44</v>
      </c>
    </row>
    <row r="45" spans="1:2" x14ac:dyDescent="0.2">
      <c r="A45" t="s">
        <v>1604</v>
      </c>
      <c r="B45">
        <v>45</v>
      </c>
    </row>
    <row r="46" spans="1:2" x14ac:dyDescent="0.2">
      <c r="A46" t="s">
        <v>1605</v>
      </c>
      <c r="B46">
        <v>46</v>
      </c>
    </row>
    <row r="47" spans="1:2" x14ac:dyDescent="0.2">
      <c r="A47" t="s">
        <v>1606</v>
      </c>
      <c r="B47">
        <v>47</v>
      </c>
    </row>
    <row r="48" spans="1:2" x14ac:dyDescent="0.2">
      <c r="A48" t="s">
        <v>1607</v>
      </c>
      <c r="B48">
        <v>48</v>
      </c>
    </row>
    <row r="49" spans="1:2" x14ac:dyDescent="0.2">
      <c r="A49" t="s">
        <v>1608</v>
      </c>
      <c r="B49">
        <v>49</v>
      </c>
    </row>
    <row r="50" spans="1:2" x14ac:dyDescent="0.2">
      <c r="A50" t="s">
        <v>1609</v>
      </c>
      <c r="B50">
        <v>50</v>
      </c>
    </row>
    <row r="51" spans="1:2" x14ac:dyDescent="0.2">
      <c r="A51" t="s">
        <v>1610</v>
      </c>
      <c r="B51">
        <v>51</v>
      </c>
    </row>
    <row r="52" spans="1:2" x14ac:dyDescent="0.2">
      <c r="A52" t="s">
        <v>1611</v>
      </c>
      <c r="B52">
        <v>52</v>
      </c>
    </row>
    <row r="53" spans="1:2" x14ac:dyDescent="0.2">
      <c r="A53" t="s">
        <v>1612</v>
      </c>
      <c r="B53">
        <v>53</v>
      </c>
    </row>
    <row r="54" spans="1:2" x14ac:dyDescent="0.2">
      <c r="A54" t="s">
        <v>1613</v>
      </c>
      <c r="B54">
        <v>54</v>
      </c>
    </row>
    <row r="55" spans="1:2" x14ac:dyDescent="0.2">
      <c r="A55" t="s">
        <v>1614</v>
      </c>
      <c r="B55">
        <v>55</v>
      </c>
    </row>
    <row r="56" spans="1:2" x14ac:dyDescent="0.2">
      <c r="A56" t="s">
        <v>1615</v>
      </c>
      <c r="B56">
        <v>56</v>
      </c>
    </row>
    <row r="57" spans="1:2" x14ac:dyDescent="0.2">
      <c r="A57" t="s">
        <v>1616</v>
      </c>
      <c r="B57">
        <v>57</v>
      </c>
    </row>
    <row r="58" spans="1:2" x14ac:dyDescent="0.2">
      <c r="A58" t="s">
        <v>1617</v>
      </c>
      <c r="B58">
        <v>58</v>
      </c>
    </row>
    <row r="59" spans="1:2" x14ac:dyDescent="0.2">
      <c r="A59" t="s">
        <v>1618</v>
      </c>
      <c r="B59">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6416-7583-5849-AB81-5525B31A17D0}">
  <dimension ref="A1:BB120"/>
  <sheetViews>
    <sheetView tabSelected="1" topLeftCell="C1" workbookViewId="0">
      <selection activeCell="AE3" sqref="AE3"/>
    </sheetView>
  </sheetViews>
  <sheetFormatPr baseColWidth="10" defaultRowHeight="16" x14ac:dyDescent="0.2"/>
  <cols>
    <col min="11" max="11" width="14" customWidth="1"/>
    <col min="12" max="12" width="13.1640625" bestFit="1" customWidth="1"/>
    <col min="13" max="13" width="8.33203125" bestFit="1" customWidth="1"/>
    <col min="14" max="14" width="16.5" bestFit="1" customWidth="1"/>
    <col min="15" max="15" width="8.1640625" bestFit="1" customWidth="1"/>
    <col min="16" max="16" width="10.33203125" bestFit="1" customWidth="1"/>
    <col min="17" max="17" width="8.1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1664</v>
      </c>
      <c r="O1" s="32" t="s">
        <v>1630</v>
      </c>
      <c r="P1" s="32"/>
    </row>
    <row r="2" spans="1:54" x14ac:dyDescent="0.2">
      <c r="A2">
        <v>1</v>
      </c>
      <c r="B2" s="22" t="s">
        <v>574</v>
      </c>
      <c r="C2">
        <v>14.6072703031739</v>
      </c>
      <c r="D2">
        <v>0.15390725177973599</v>
      </c>
      <c r="E2">
        <v>3</v>
      </c>
      <c r="F2">
        <v>1.05363458459651</v>
      </c>
      <c r="G2">
        <v>0.96505256543139395</v>
      </c>
      <c r="H2">
        <v>0.98704910347155606</v>
      </c>
      <c r="I2">
        <v>1.14096997995743</v>
      </c>
      <c r="K2" s="76"/>
      <c r="L2" s="33" t="s">
        <v>1418</v>
      </c>
      <c r="M2" s="33">
        <v>2.2399999999999993</v>
      </c>
      <c r="N2" s="29">
        <f>M2*81</f>
        <v>181.43999999999994</v>
      </c>
      <c r="O2" s="34">
        <f>N2*1.2</f>
        <v>217.72799999999992</v>
      </c>
      <c r="P2">
        <f>O2/2</f>
        <v>108.86399999999996</v>
      </c>
    </row>
    <row r="3" spans="1:54" x14ac:dyDescent="0.2">
      <c r="A3">
        <v>2</v>
      </c>
      <c r="B3" s="22" t="s">
        <v>621</v>
      </c>
      <c r="C3">
        <v>15.051927844988599</v>
      </c>
      <c r="D3">
        <v>0.12166645848833001</v>
      </c>
      <c r="E3">
        <v>2</v>
      </c>
      <c r="F3">
        <v>0.80831146509141605</v>
      </c>
      <c r="G3">
        <v>0.99442957376767704</v>
      </c>
      <c r="H3">
        <v>1.0170957048481799</v>
      </c>
      <c r="I3">
        <v>1.1757020617250999</v>
      </c>
      <c r="L3" s="33" t="s">
        <v>1419</v>
      </c>
      <c r="M3" s="33">
        <v>7</v>
      </c>
      <c r="N3" s="29">
        <f t="shared" ref="N3:N6" si="0">M3*81</f>
        <v>567</v>
      </c>
      <c r="O3" s="34">
        <f t="shared" ref="O3:O5" si="1">N3*1.2</f>
        <v>680.4</v>
      </c>
      <c r="AE3" t="s">
        <v>1668</v>
      </c>
    </row>
    <row r="4" spans="1:54" x14ac:dyDescent="0.2">
      <c r="A4">
        <v>3</v>
      </c>
      <c r="B4" s="22" t="s">
        <v>627</v>
      </c>
      <c r="C4">
        <v>14.005925891498199</v>
      </c>
      <c r="D4">
        <v>0.15576166721742801</v>
      </c>
      <c r="E4">
        <v>3</v>
      </c>
      <c r="F4">
        <v>1.1121126045081899</v>
      </c>
      <c r="G4">
        <v>0.92532378961286799</v>
      </c>
      <c r="H4">
        <v>0.94641478575833504</v>
      </c>
      <c r="I4">
        <v>1.09399912865553</v>
      </c>
      <c r="L4" s="33" t="s">
        <v>1519</v>
      </c>
      <c r="M4" s="33">
        <v>2.8000000000000001E-2</v>
      </c>
      <c r="N4" s="29">
        <f t="shared" si="0"/>
        <v>2.2680000000000002</v>
      </c>
      <c r="O4" s="34">
        <f t="shared" si="1"/>
        <v>2.7216</v>
      </c>
    </row>
    <row r="5" spans="1:54" x14ac:dyDescent="0.2">
      <c r="A5">
        <v>4</v>
      </c>
      <c r="B5" s="22" t="s">
        <v>633</v>
      </c>
      <c r="C5" t="s">
        <v>5</v>
      </c>
      <c r="D5" t="s">
        <v>5</v>
      </c>
      <c r="E5" t="s">
        <v>5</v>
      </c>
      <c r="F5" t="s">
        <v>5</v>
      </c>
      <c r="G5" t="s">
        <v>5</v>
      </c>
      <c r="H5" t="s">
        <v>5</v>
      </c>
      <c r="I5" t="s">
        <v>5</v>
      </c>
      <c r="L5" s="33" t="s">
        <v>1520</v>
      </c>
      <c r="M5" s="33">
        <v>2.8000000000000001E-2</v>
      </c>
      <c r="N5" s="29">
        <f t="shared" si="0"/>
        <v>2.2680000000000002</v>
      </c>
      <c r="O5" s="34">
        <f t="shared" si="1"/>
        <v>2.7216</v>
      </c>
    </row>
    <row r="6" spans="1:54" x14ac:dyDescent="0.2">
      <c r="A6" s="92">
        <v>5</v>
      </c>
      <c r="B6" s="95" t="s">
        <v>686</v>
      </c>
      <c r="C6">
        <v>13.9415100523519</v>
      </c>
      <c r="D6">
        <v>0.20326425717296401</v>
      </c>
      <c r="E6">
        <v>2</v>
      </c>
      <c r="F6">
        <v>1.4579787728136</v>
      </c>
      <c r="G6">
        <v>0.92106805465812303</v>
      </c>
      <c r="H6">
        <v>0.94206204941820004</v>
      </c>
      <c r="I6">
        <v>1.08896762467331</v>
      </c>
      <c r="L6" s="33" t="s">
        <v>1422</v>
      </c>
      <c r="M6" s="33">
        <v>9.3000000000000007</v>
      </c>
      <c r="N6" s="29">
        <f t="shared" si="0"/>
        <v>753.30000000000007</v>
      </c>
      <c r="O6" s="29">
        <f>SUM(O2:O5)</f>
        <v>903.57119999999986</v>
      </c>
    </row>
    <row r="7" spans="1:54" x14ac:dyDescent="0.2">
      <c r="A7">
        <v>6</v>
      </c>
      <c r="B7" s="22" t="s">
        <v>690</v>
      </c>
      <c r="C7" t="s">
        <v>5</v>
      </c>
      <c r="D7" t="s">
        <v>5</v>
      </c>
      <c r="E7" t="s">
        <v>5</v>
      </c>
      <c r="F7" t="s">
        <v>5</v>
      </c>
      <c r="G7" t="s">
        <v>5</v>
      </c>
      <c r="H7" t="s">
        <v>5</v>
      </c>
      <c r="I7" t="s">
        <v>5</v>
      </c>
      <c r="K7">
        <f>M7*6.3</f>
        <v>26.459999999999994</v>
      </c>
      <c r="L7" s="33" t="s">
        <v>1423</v>
      </c>
      <c r="M7">
        <v>4.1999999999999993</v>
      </c>
      <c r="O7">
        <f>O6/12</f>
        <v>75.297599999999989</v>
      </c>
      <c r="P7" s="65">
        <f>100/4</f>
        <v>25</v>
      </c>
      <c r="AL7" t="s">
        <v>1654</v>
      </c>
    </row>
    <row r="8" spans="1:54" x14ac:dyDescent="0.2">
      <c r="A8">
        <v>7</v>
      </c>
      <c r="B8" s="95" t="s">
        <v>693</v>
      </c>
      <c r="C8">
        <v>14.314153911359</v>
      </c>
      <c r="D8">
        <v>0.18327970227662099</v>
      </c>
      <c r="E8">
        <v>2</v>
      </c>
      <c r="F8">
        <v>1.2804089114284301</v>
      </c>
      <c r="G8">
        <v>0.94568736440341605</v>
      </c>
      <c r="H8">
        <v>0.96724250951191204</v>
      </c>
      <c r="I8">
        <v>1.11807473692071</v>
      </c>
      <c r="L8" s="33"/>
      <c r="M8" s="33"/>
      <c r="P8" s="65"/>
    </row>
    <row r="9" spans="1:54" x14ac:dyDescent="0.2">
      <c r="A9">
        <v>8</v>
      </c>
      <c r="B9" s="95" t="s">
        <v>773</v>
      </c>
      <c r="C9">
        <v>13.7696155529657</v>
      </c>
      <c r="D9">
        <v>5.3378208552097801E-2</v>
      </c>
      <c r="E9">
        <v>3</v>
      </c>
      <c r="F9">
        <v>0.387652134126586</v>
      </c>
      <c r="G9">
        <v>0.90971157092275001</v>
      </c>
      <c r="H9">
        <v>0.93044671623209696</v>
      </c>
      <c r="I9">
        <v>1.0755409912607099</v>
      </c>
    </row>
    <row r="10" spans="1:54" x14ac:dyDescent="0.2">
      <c r="A10">
        <v>9</v>
      </c>
      <c r="B10" s="95" t="s">
        <v>795</v>
      </c>
      <c r="C10">
        <v>14.2552187441692</v>
      </c>
      <c r="D10">
        <v>2.30594529338709E-4</v>
      </c>
      <c r="E10">
        <v>2</v>
      </c>
      <c r="F10">
        <v>1.6176148081419599E-3</v>
      </c>
      <c r="G10">
        <v>0.94179371876599405</v>
      </c>
      <c r="H10">
        <v>0.96326011562652303</v>
      </c>
      <c r="I10">
        <v>1.1134713267604499</v>
      </c>
      <c r="K10" s="1" t="s">
        <v>1452</v>
      </c>
    </row>
    <row r="11" spans="1:54" x14ac:dyDescent="0.2">
      <c r="A11">
        <v>10</v>
      </c>
      <c r="B11" s="95" t="s">
        <v>832</v>
      </c>
      <c r="C11">
        <v>13.3384988336618</v>
      </c>
      <c r="D11">
        <v>0.124819082341278</v>
      </c>
      <c r="E11">
        <v>2</v>
      </c>
      <c r="F11">
        <v>0.93578058444086099</v>
      </c>
      <c r="G11">
        <v>0.88122915858085205</v>
      </c>
      <c r="H11">
        <v>0.90131510146434601</v>
      </c>
      <c r="I11">
        <v>1.0418665795209301</v>
      </c>
      <c r="K11" t="s">
        <v>1453</v>
      </c>
      <c r="P11" t="s">
        <v>1426</v>
      </c>
    </row>
    <row r="12" spans="1:54" x14ac:dyDescent="0.2">
      <c r="A12">
        <v>11</v>
      </c>
      <c r="B12" s="95" t="s">
        <v>952</v>
      </c>
      <c r="C12">
        <v>13.5760203388324</v>
      </c>
      <c r="D12">
        <v>0.17940597451332299</v>
      </c>
      <c r="E12">
        <v>3</v>
      </c>
      <c r="F12">
        <v>1.32149164508951</v>
      </c>
      <c r="G12">
        <v>0.896921394922927</v>
      </c>
      <c r="H12">
        <v>0.91736501249275204</v>
      </c>
      <c r="I12">
        <v>1.06041932081819</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95" t="s">
        <v>1164</v>
      </c>
      <c r="C13">
        <v>13.5117059996566</v>
      </c>
      <c r="D13">
        <v>0.18191165818094901</v>
      </c>
      <c r="E13">
        <v>3</v>
      </c>
      <c r="F13">
        <v>1.34632634980048</v>
      </c>
      <c r="G13">
        <v>0.89267236572531306</v>
      </c>
      <c r="H13">
        <v>0.91301913475472896</v>
      </c>
      <c r="I13">
        <v>1.0553957449715401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95" t="s">
        <v>1262</v>
      </c>
      <c r="C14" t="s">
        <v>5</v>
      </c>
      <c r="D14" t="s">
        <v>5</v>
      </c>
      <c r="E14" t="s">
        <v>5</v>
      </c>
      <c r="F14" t="s">
        <v>5</v>
      </c>
      <c r="G14" t="s">
        <v>5</v>
      </c>
      <c r="H14" t="s">
        <v>5</v>
      </c>
      <c r="I14" t="s">
        <v>5</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1429</v>
      </c>
      <c r="AH14" s="43">
        <v>7</v>
      </c>
      <c r="AI14" s="42" t="s">
        <v>1430</v>
      </c>
      <c r="AJ14" s="43">
        <v>8</v>
      </c>
      <c r="AK14" s="42" t="s">
        <v>1431</v>
      </c>
      <c r="AL14" s="43">
        <v>9</v>
      </c>
      <c r="AM14" s="42" t="s">
        <v>1432</v>
      </c>
      <c r="AN14" s="43">
        <v>10</v>
      </c>
      <c r="AO14" s="42" t="s">
        <v>1433</v>
      </c>
      <c r="AP14" s="43">
        <v>11</v>
      </c>
      <c r="AQ14" s="94" t="s">
        <v>1428</v>
      </c>
      <c r="AR14" s="43">
        <v>12</v>
      </c>
      <c r="AS14" s="42">
        <v>1</v>
      </c>
      <c r="AT14" s="43">
        <v>13</v>
      </c>
      <c r="AU14" s="42">
        <v>2</v>
      </c>
      <c r="AV14" s="43">
        <v>14</v>
      </c>
      <c r="AW14" s="42">
        <v>3</v>
      </c>
      <c r="AX14" s="43">
        <v>15</v>
      </c>
      <c r="AY14" s="42">
        <v>4</v>
      </c>
      <c r="AZ14" s="43">
        <v>16</v>
      </c>
      <c r="BA14" s="42">
        <v>5</v>
      </c>
      <c r="BB14" s="43">
        <v>17</v>
      </c>
    </row>
    <row r="15" spans="1:54" x14ac:dyDescent="0.2">
      <c r="A15">
        <v>14</v>
      </c>
      <c r="B15" s="95" t="s">
        <v>1292</v>
      </c>
      <c r="C15">
        <v>14.0472895733398</v>
      </c>
      <c r="D15">
        <v>0.19848690710642899</v>
      </c>
      <c r="E15">
        <v>2</v>
      </c>
      <c r="F15">
        <v>1.4129907842373799</v>
      </c>
      <c r="G15">
        <v>0.92805654709926999</v>
      </c>
      <c r="H15">
        <v>0.94920983125490099</v>
      </c>
      <c r="I15">
        <v>1.09723003479078</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1429</v>
      </c>
      <c r="AH15" s="43">
        <v>7</v>
      </c>
      <c r="AI15" s="42" t="s">
        <v>1430</v>
      </c>
      <c r="AJ15" s="43">
        <v>8</v>
      </c>
      <c r="AK15" s="42" t="s">
        <v>1431</v>
      </c>
      <c r="AL15" s="43">
        <v>9</v>
      </c>
      <c r="AM15" s="42" t="s">
        <v>1432</v>
      </c>
      <c r="AN15" s="43">
        <v>10</v>
      </c>
      <c r="AO15" s="42" t="s">
        <v>1433</v>
      </c>
      <c r="AP15" s="43">
        <v>11</v>
      </c>
      <c r="AQ15" s="94" t="s">
        <v>1428</v>
      </c>
      <c r="AR15" s="43">
        <v>12</v>
      </c>
      <c r="AS15" s="42">
        <v>1</v>
      </c>
      <c r="AT15" s="43">
        <v>13</v>
      </c>
      <c r="AU15" s="42">
        <v>2</v>
      </c>
      <c r="AV15" s="43">
        <v>14</v>
      </c>
      <c r="AW15" s="42">
        <v>3</v>
      </c>
      <c r="AX15" s="43">
        <v>15</v>
      </c>
      <c r="AY15" s="42">
        <v>4</v>
      </c>
      <c r="AZ15" s="43">
        <v>16</v>
      </c>
      <c r="BA15" s="42">
        <v>5</v>
      </c>
      <c r="BB15" s="43">
        <v>17</v>
      </c>
    </row>
    <row r="16" spans="1:54" x14ac:dyDescent="0.2">
      <c r="A16">
        <v>15</v>
      </c>
      <c r="B16" s="95" t="s">
        <v>1298</v>
      </c>
      <c r="C16">
        <v>14.9903486341821</v>
      </c>
      <c r="D16">
        <v>5.7400964895133598E-2</v>
      </c>
      <c r="E16">
        <v>2</v>
      </c>
      <c r="F16">
        <v>0.38291947903228701</v>
      </c>
      <c r="G16">
        <v>0.990361245179748</v>
      </c>
      <c r="H16">
        <v>1.01293464644661</v>
      </c>
      <c r="I16">
        <v>1.17089212602449</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1429</v>
      </c>
      <c r="AH16" s="43">
        <v>7</v>
      </c>
      <c r="AI16" s="42" t="s">
        <v>1430</v>
      </c>
      <c r="AJ16" s="43">
        <v>8</v>
      </c>
      <c r="AK16" s="42" t="s">
        <v>1431</v>
      </c>
      <c r="AL16" s="43">
        <v>9</v>
      </c>
      <c r="AM16" s="42" t="s">
        <v>1432</v>
      </c>
      <c r="AN16" s="43">
        <v>10</v>
      </c>
      <c r="AO16" s="42" t="s">
        <v>1433</v>
      </c>
      <c r="AP16" s="43">
        <v>11</v>
      </c>
      <c r="AQ16" s="94" t="s">
        <v>1428</v>
      </c>
      <c r="AR16" s="43">
        <v>12</v>
      </c>
      <c r="AS16" s="42">
        <v>1</v>
      </c>
      <c r="AT16" s="43">
        <v>13</v>
      </c>
      <c r="AU16" s="42">
        <v>2</v>
      </c>
      <c r="AV16" s="43">
        <v>14</v>
      </c>
      <c r="AW16" s="42">
        <v>3</v>
      </c>
      <c r="AX16" s="43">
        <v>15</v>
      </c>
      <c r="AY16" s="42">
        <v>4</v>
      </c>
      <c r="AZ16" s="43">
        <v>16</v>
      </c>
      <c r="BA16" s="42">
        <v>5</v>
      </c>
      <c r="BB16" s="43">
        <v>17</v>
      </c>
    </row>
    <row r="17" spans="1:54" x14ac:dyDescent="0.2">
      <c r="A17">
        <v>16</v>
      </c>
      <c r="B17" s="95" t="s">
        <v>1304</v>
      </c>
      <c r="C17">
        <v>13.5710830512634</v>
      </c>
      <c r="D17">
        <v>0.182311012801673</v>
      </c>
      <c r="E17">
        <v>2</v>
      </c>
      <c r="F17">
        <v>1.3433785064391099</v>
      </c>
      <c r="G17">
        <v>0.896595205160168</v>
      </c>
      <c r="H17">
        <v>0.91703138785464799</v>
      </c>
      <c r="I17">
        <v>1.06003367060554</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s="92">
        <v>17</v>
      </c>
      <c r="B18" s="95" t="s">
        <v>1328</v>
      </c>
      <c r="C18">
        <v>13.1846021603357</v>
      </c>
      <c r="D18">
        <v>0.146960231268007</v>
      </c>
      <c r="E18">
        <v>2</v>
      </c>
      <c r="F18">
        <v>1.11463531080307</v>
      </c>
      <c r="G18">
        <v>0.87106172987431296</v>
      </c>
      <c r="H18">
        <v>0.89091592555529697</v>
      </c>
      <c r="I18">
        <v>1.02984575149242</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18</v>
      </c>
      <c r="B19" s="95" t="s">
        <v>1332</v>
      </c>
      <c r="C19">
        <v>13.236161535621701</v>
      </c>
      <c r="D19">
        <v>0.11849462351839</v>
      </c>
      <c r="E19">
        <v>2</v>
      </c>
      <c r="F19">
        <v>0.89523403895829001</v>
      </c>
      <c r="G19">
        <v>0.87446808207832105</v>
      </c>
      <c r="H19">
        <v>0.89439991908011596</v>
      </c>
      <c r="I19">
        <v>1.0338730405180701</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19</v>
      </c>
      <c r="B20" s="95" t="s">
        <v>1333</v>
      </c>
      <c r="C20">
        <v>14.0100352881073</v>
      </c>
      <c r="D20">
        <v>0.208026301243524</v>
      </c>
      <c r="E20">
        <v>3</v>
      </c>
      <c r="F20">
        <v>1.48483781065214</v>
      </c>
      <c r="G20">
        <v>0.92559528344146302</v>
      </c>
      <c r="H20">
        <v>0.94669246777246696</v>
      </c>
      <c r="I20">
        <v>1.0943201125265301</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20</v>
      </c>
      <c r="B21" s="95" t="s">
        <v>1336</v>
      </c>
      <c r="C21">
        <v>15.1928443332929</v>
      </c>
      <c r="D21">
        <v>0.20904560899473701</v>
      </c>
      <c r="E21">
        <v>2</v>
      </c>
      <c r="F21">
        <v>1.3759478107509</v>
      </c>
      <c r="G21">
        <v>1.00373944588801</v>
      </c>
      <c r="H21">
        <v>1.0266177777994101</v>
      </c>
      <c r="I21">
        <v>1.1867090109701901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21</v>
      </c>
      <c r="B22" s="20" t="s">
        <v>659</v>
      </c>
      <c r="C22">
        <v>12.8</v>
      </c>
      <c r="E22">
        <v>2</v>
      </c>
      <c r="K22" t="s">
        <v>1665</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122</v>
      </c>
      <c r="B23" t="s">
        <v>1434</v>
      </c>
      <c r="C23" t="s">
        <v>5</v>
      </c>
      <c r="D23" t="s">
        <v>5</v>
      </c>
      <c r="E23" t="s">
        <v>5</v>
      </c>
      <c r="F23" t="s">
        <v>5</v>
      </c>
      <c r="G23" t="s">
        <v>5</v>
      </c>
      <c r="H23" t="s">
        <v>5</v>
      </c>
      <c r="I23" t="s">
        <v>5</v>
      </c>
      <c r="K23" s="96" t="s">
        <v>1666</v>
      </c>
      <c r="L23" s="96"/>
      <c r="M23" s="96"/>
      <c r="N23" s="96"/>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123</v>
      </c>
      <c r="B24" t="s">
        <v>1553</v>
      </c>
      <c r="C24">
        <v>12.3706891352364</v>
      </c>
      <c r="D24">
        <v>2.8942830656082899E-2</v>
      </c>
      <c r="E24">
        <v>3</v>
      </c>
      <c r="F24">
        <v>0.233962961478376</v>
      </c>
      <c r="G24">
        <v>0.81728927022869002</v>
      </c>
      <c r="H24">
        <v>0.83591782494826194</v>
      </c>
      <c r="I24">
        <v>0.96627122259958098</v>
      </c>
      <c r="K24" s="96"/>
      <c r="L24" s="96"/>
      <c r="M24" s="96"/>
      <c r="N24" s="96"/>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124</v>
      </c>
      <c r="B25" t="s">
        <v>1554</v>
      </c>
      <c r="C25">
        <v>13.1128344202781</v>
      </c>
      <c r="D25">
        <v>0.203772733871873</v>
      </c>
      <c r="E25">
        <v>3</v>
      </c>
      <c r="F25">
        <v>1.5539945624322999</v>
      </c>
      <c r="G25">
        <v>0.86632027988260596</v>
      </c>
      <c r="H25">
        <v>0.88606640322759</v>
      </c>
      <c r="I25">
        <v>1.0242399924946299</v>
      </c>
      <c r="K25" s="96"/>
      <c r="L25" s="96"/>
      <c r="M25" s="96"/>
      <c r="N25" s="96"/>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v>125</v>
      </c>
      <c r="B26" t="s">
        <v>1555</v>
      </c>
      <c r="C26">
        <v>14.7989297105874</v>
      </c>
      <c r="D26">
        <v>0.192112738368592</v>
      </c>
      <c r="E26">
        <v>3</v>
      </c>
      <c r="F26">
        <v>1.29815292136398</v>
      </c>
      <c r="G26">
        <v>0.97771484927872598</v>
      </c>
      <c r="H26">
        <v>1</v>
      </c>
      <c r="I26">
        <v>1.15594044505438</v>
      </c>
      <c r="K26" s="96"/>
      <c r="L26" s="96"/>
      <c r="M26" s="96"/>
      <c r="N26" s="96"/>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126</v>
      </c>
      <c r="B27" t="s">
        <v>1556</v>
      </c>
      <c r="C27">
        <v>15.693537434348301</v>
      </c>
      <c r="D27">
        <v>0.17862935733164301</v>
      </c>
      <c r="E27">
        <v>2</v>
      </c>
      <c r="F27">
        <v>1.1382351370996699</v>
      </c>
      <c r="G27">
        <v>1.03681853264677</v>
      </c>
      <c r="H27">
        <v>1.0604508394361001</v>
      </c>
      <c r="I27">
        <v>1.22581801529606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127</v>
      </c>
      <c r="B28" t="s">
        <v>1557</v>
      </c>
      <c r="C28">
        <v>17.8702178352689</v>
      </c>
      <c r="D28">
        <v>0.12863536570999601</v>
      </c>
      <c r="E28">
        <v>2</v>
      </c>
      <c r="F28">
        <v>0.71983098860786898</v>
      </c>
      <c r="G28">
        <v>1.1806243883223699</v>
      </c>
      <c r="H28">
        <v>1.2075344761239299</v>
      </c>
      <c r="I28">
        <v>1.39583793974919</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128</v>
      </c>
      <c r="B29" t="s">
        <v>1631</v>
      </c>
      <c r="C29">
        <v>15.1362431710071</v>
      </c>
      <c r="D29">
        <v>7.2108700129122696E-2</v>
      </c>
      <c r="E29">
        <v>2</v>
      </c>
      <c r="F29">
        <v>0.47639760615926102</v>
      </c>
      <c r="G29">
        <v>1</v>
      </c>
      <c r="H29">
        <v>1.0227930983534901</v>
      </c>
      <c r="I29">
        <v>1.18228790930927</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A31" t="s">
        <v>1640</v>
      </c>
    </row>
    <row r="32" spans="1:54" x14ac:dyDescent="0.2">
      <c r="A32">
        <v>92.2</v>
      </c>
    </row>
    <row r="33" spans="1:2" x14ac:dyDescent="0.2">
      <c r="A33">
        <v>79.2</v>
      </c>
      <c r="B33" s="20"/>
    </row>
    <row r="34" spans="1:2" x14ac:dyDescent="0.2">
      <c r="A34">
        <v>57.6</v>
      </c>
      <c r="B34" s="20"/>
    </row>
    <row r="35" spans="1:2" x14ac:dyDescent="0.2">
      <c r="A35">
        <f>AVERAGE(A32:A34)</f>
        <v>76.333333333333329</v>
      </c>
      <c r="B35" s="20"/>
    </row>
    <row r="36" spans="1:2" x14ac:dyDescent="0.2">
      <c r="B36" s="20"/>
    </row>
    <row r="37" spans="1:2" x14ac:dyDescent="0.2">
      <c r="B37" s="20"/>
    </row>
    <row r="38" spans="1:2" x14ac:dyDescent="0.2">
      <c r="B38" s="20"/>
    </row>
    <row r="39" spans="1:2" x14ac:dyDescent="0.2">
      <c r="B39" s="20"/>
    </row>
    <row r="41" spans="1:2" x14ac:dyDescent="0.2">
      <c r="B41"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row r="61" spans="2:2" x14ac:dyDescent="0.2">
      <c r="B61" s="20"/>
    </row>
    <row r="62" spans="2:2" x14ac:dyDescent="0.2">
      <c r="B62" s="20"/>
    </row>
    <row r="63" spans="2:2" x14ac:dyDescent="0.2">
      <c r="B63" s="20"/>
    </row>
    <row r="64" spans="2: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K23:N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31AF-FB34-C24C-8164-ACF81B9B01D9}">
  <dimension ref="A1:BB60"/>
  <sheetViews>
    <sheetView workbookViewId="0">
      <selection activeCell="M2" sqref="M2:M6"/>
    </sheetView>
  </sheetViews>
  <sheetFormatPr baseColWidth="10" defaultRowHeight="16" x14ac:dyDescent="0.2"/>
  <cols>
    <col min="11" max="11" width="11" customWidth="1"/>
    <col min="12" max="12" width="13.1640625" bestFit="1" customWidth="1"/>
    <col min="13" max="13" width="8.33203125" bestFit="1" customWidth="1"/>
    <col min="14" max="14" width="16.5" bestFit="1" customWidth="1"/>
    <col min="15" max="15" width="8" bestFit="1" customWidth="1"/>
    <col min="16" max="16" width="7.6640625" bestFit="1" customWidth="1"/>
    <col min="17" max="17" width="4.6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1652</v>
      </c>
      <c r="O1" s="32" t="s">
        <v>1630</v>
      </c>
      <c r="P1" s="32"/>
    </row>
    <row r="2" spans="1:54" x14ac:dyDescent="0.2">
      <c r="A2">
        <v>1</v>
      </c>
      <c r="B2" s="20" t="s">
        <v>578</v>
      </c>
      <c r="C2">
        <v>22.657485131525601</v>
      </c>
      <c r="D2">
        <v>1.0046722193511199E-2</v>
      </c>
      <c r="E2">
        <v>2</v>
      </c>
      <c r="F2">
        <v>4.4341735789256501E-2</v>
      </c>
      <c r="G2">
        <v>0.95748541741424098</v>
      </c>
      <c r="H2">
        <v>0.96425522550888798</v>
      </c>
      <c r="I2">
        <v>1.0282704736905799</v>
      </c>
      <c r="L2" s="33" t="s">
        <v>1418</v>
      </c>
      <c r="M2" s="33">
        <v>2.2399999999999993</v>
      </c>
      <c r="N2" s="29">
        <f>M2*72</f>
        <v>161.27999999999994</v>
      </c>
      <c r="O2" s="34">
        <f>N2*1.2</f>
        <v>193.53599999999992</v>
      </c>
      <c r="P2">
        <f>O2/2</f>
        <v>96.767999999999958</v>
      </c>
    </row>
    <row r="3" spans="1:54" x14ac:dyDescent="0.2">
      <c r="A3">
        <v>2</v>
      </c>
      <c r="B3" s="20" t="s">
        <v>590</v>
      </c>
      <c r="C3">
        <v>22.7125727225623</v>
      </c>
      <c r="D3">
        <v>0.120001443889259</v>
      </c>
      <c r="E3">
        <v>3</v>
      </c>
      <c r="F3">
        <v>0.52834808876605799</v>
      </c>
      <c r="G3">
        <v>0.95981337061787197</v>
      </c>
      <c r="H3">
        <v>0.966599638280628</v>
      </c>
      <c r="I3">
        <v>1.03077052799938</v>
      </c>
      <c r="L3" s="33" t="s">
        <v>1419</v>
      </c>
      <c r="M3" s="33">
        <v>7</v>
      </c>
      <c r="N3" s="29">
        <f t="shared" ref="N3:N5" si="0">M3*72</f>
        <v>504</v>
      </c>
      <c r="O3" s="34">
        <f t="shared" ref="O3:O5" si="1">N3*1.2</f>
        <v>604.79999999999995</v>
      </c>
    </row>
    <row r="4" spans="1:54" x14ac:dyDescent="0.2">
      <c r="A4">
        <v>3</v>
      </c>
      <c r="B4" s="20" t="s">
        <v>592</v>
      </c>
      <c r="C4">
        <v>22.8602534425514</v>
      </c>
      <c r="D4">
        <v>0.23293820651751801</v>
      </c>
      <c r="E4">
        <v>3</v>
      </c>
      <c r="F4">
        <v>1.0189659843575201</v>
      </c>
      <c r="G4">
        <v>0.96605422810942398</v>
      </c>
      <c r="H4">
        <v>0.97288462115184204</v>
      </c>
      <c r="I4">
        <v>1.0374727600881</v>
      </c>
      <c r="L4" s="33" t="s">
        <v>1519</v>
      </c>
      <c r="M4" s="33">
        <v>2.8000000000000001E-2</v>
      </c>
      <c r="N4" s="29">
        <f t="shared" si="0"/>
        <v>2.016</v>
      </c>
      <c r="O4" s="34">
        <f t="shared" si="1"/>
        <v>2.4192</v>
      </c>
    </row>
    <row r="5" spans="1:54" x14ac:dyDescent="0.2">
      <c r="A5">
        <v>4</v>
      </c>
      <c r="B5" s="20" t="s">
        <v>596</v>
      </c>
      <c r="C5">
        <v>22.0760322151278</v>
      </c>
      <c r="D5">
        <v>0.104258918839066</v>
      </c>
      <c r="E5">
        <v>2</v>
      </c>
      <c r="F5">
        <v>0.47227199989145402</v>
      </c>
      <c r="G5">
        <v>0.932913727964505</v>
      </c>
      <c r="H5">
        <v>0.93950980430396203</v>
      </c>
      <c r="I5">
        <v>1.00188224647549</v>
      </c>
      <c r="L5" s="33" t="s">
        <v>1520</v>
      </c>
      <c r="M5" s="33">
        <v>2.8000000000000001E-2</v>
      </c>
      <c r="N5" s="29">
        <f t="shared" si="0"/>
        <v>2.016</v>
      </c>
      <c r="O5" s="34">
        <f t="shared" si="1"/>
        <v>2.4192</v>
      </c>
    </row>
    <row r="6" spans="1:54" x14ac:dyDescent="0.2">
      <c r="A6">
        <v>5</v>
      </c>
      <c r="B6" s="20" t="s">
        <v>597</v>
      </c>
      <c r="C6">
        <v>21.455672349632799</v>
      </c>
      <c r="D6">
        <v>0.16967903772706699</v>
      </c>
      <c r="E6">
        <v>3</v>
      </c>
      <c r="F6">
        <v>0.79083533231700998</v>
      </c>
      <c r="G6">
        <v>0.906697865025063</v>
      </c>
      <c r="H6">
        <v>0.91310858463959499</v>
      </c>
      <c r="I6">
        <v>0.97372829518530102</v>
      </c>
      <c r="L6" s="33" t="s">
        <v>1422</v>
      </c>
      <c r="M6" s="33">
        <v>9.3000000000000007</v>
      </c>
      <c r="N6" s="33"/>
      <c r="O6" s="29">
        <f>SUM(O2:O5)</f>
        <v>803.17439999999999</v>
      </c>
    </row>
    <row r="7" spans="1:54" x14ac:dyDescent="0.2">
      <c r="A7">
        <v>6</v>
      </c>
      <c r="B7" s="20" t="s">
        <v>624</v>
      </c>
      <c r="C7">
        <v>23.624235371083898</v>
      </c>
      <c r="D7">
        <v>4.3100677053797297E-2</v>
      </c>
      <c r="E7">
        <v>3</v>
      </c>
      <c r="F7">
        <v>0.18244263307058201</v>
      </c>
      <c r="G7">
        <v>0.99833943326311003</v>
      </c>
      <c r="H7">
        <v>1.00539809572793</v>
      </c>
      <c r="I7">
        <v>1.07214474839496</v>
      </c>
      <c r="K7">
        <f>M7*6.3</f>
        <v>26.459999999999994</v>
      </c>
      <c r="L7" s="33" t="s">
        <v>1423</v>
      </c>
      <c r="M7">
        <v>4.1999999999999993</v>
      </c>
      <c r="O7">
        <f>O6/12</f>
        <v>66.931200000000004</v>
      </c>
      <c r="P7" s="65">
        <f>100/4</f>
        <v>25</v>
      </c>
    </row>
    <row r="8" spans="1:54" x14ac:dyDescent="0.2">
      <c r="A8">
        <v>7</v>
      </c>
      <c r="B8" t="s">
        <v>783</v>
      </c>
      <c r="C8">
        <v>23.931539512399699</v>
      </c>
      <c r="D8">
        <v>4.3564767575379103E-2</v>
      </c>
      <c r="E8">
        <v>3</v>
      </c>
      <c r="F8">
        <v>0.18203913522908499</v>
      </c>
      <c r="G8">
        <v>1.01132583631326</v>
      </c>
      <c r="H8">
        <v>1.0184763178856</v>
      </c>
      <c r="I8">
        <v>1.0860912112580501</v>
      </c>
      <c r="L8" s="33"/>
      <c r="M8" s="33"/>
      <c r="P8" s="65"/>
    </row>
    <row r="9" spans="1:54" x14ac:dyDescent="0.2">
      <c r="A9">
        <v>8</v>
      </c>
      <c r="B9" t="s">
        <v>952</v>
      </c>
      <c r="C9">
        <v>22.938911723016901</v>
      </c>
      <c r="D9">
        <v>5.7667659036275402E-2</v>
      </c>
      <c r="E9">
        <v>3</v>
      </c>
      <c r="F9">
        <v>0.25139666490111501</v>
      </c>
      <c r="G9">
        <v>0.96937825794183496</v>
      </c>
      <c r="H9">
        <v>0.97623215321588797</v>
      </c>
      <c r="I9">
        <v>1.0410425290560399</v>
      </c>
    </row>
    <row r="10" spans="1:54" x14ac:dyDescent="0.2">
      <c r="A10">
        <v>9</v>
      </c>
      <c r="B10" t="s">
        <v>1221</v>
      </c>
      <c r="C10">
        <v>24.118440291114698</v>
      </c>
      <c r="D10">
        <v>3.4586461444016801E-2</v>
      </c>
      <c r="E10">
        <v>3</v>
      </c>
      <c r="F10">
        <v>0.14340256263071299</v>
      </c>
      <c r="G10">
        <v>1.01922409903237</v>
      </c>
      <c r="H10">
        <v>1.02643042450782</v>
      </c>
      <c r="I10">
        <v>1.0945733773566599</v>
      </c>
      <c r="K10" s="1" t="s">
        <v>1452</v>
      </c>
    </row>
    <row r="11" spans="1:54" x14ac:dyDescent="0.2">
      <c r="A11">
        <v>10</v>
      </c>
      <c r="B11" t="s">
        <v>797</v>
      </c>
      <c r="C11">
        <v>24.727623684471499</v>
      </c>
      <c r="D11">
        <v>8.0710682012790202E-3</v>
      </c>
      <c r="E11">
        <v>3</v>
      </c>
      <c r="F11">
        <v>3.2639886081522303E-2</v>
      </c>
      <c r="G11">
        <v>1.0449676540776001</v>
      </c>
      <c r="H11">
        <v>1.0523559968706699</v>
      </c>
      <c r="I11">
        <v>1.12222010393798</v>
      </c>
      <c r="K11" t="s">
        <v>1453</v>
      </c>
      <c r="P11" t="s">
        <v>1426</v>
      </c>
    </row>
    <row r="12" spans="1:54" x14ac:dyDescent="0.2">
      <c r="A12">
        <v>11</v>
      </c>
      <c r="B12" s="20" t="s">
        <v>1323</v>
      </c>
      <c r="C12">
        <v>23.050146068868401</v>
      </c>
      <c r="D12">
        <v>0.118757337765365</v>
      </c>
      <c r="E12">
        <v>3</v>
      </c>
      <c r="F12">
        <v>0.51521295097456798</v>
      </c>
      <c r="G12">
        <v>0.97407892367989501</v>
      </c>
      <c r="H12">
        <v>0.98096605455668895</v>
      </c>
      <c r="I12">
        <v>1.0460907059757301</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20" t="s">
        <v>1324</v>
      </c>
      <c r="C13">
        <v>22.9384766294984</v>
      </c>
      <c r="D13">
        <v>6.3835248736257497E-2</v>
      </c>
      <c r="E13">
        <v>3</v>
      </c>
      <c r="F13">
        <v>0.27828896298268802</v>
      </c>
      <c r="G13">
        <v>0.96935987127196599</v>
      </c>
      <c r="H13">
        <v>0.97621363654484605</v>
      </c>
      <c r="I13">
        <v>1.0410227830950101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20" t="s">
        <v>1325</v>
      </c>
      <c r="C14">
        <v>22.458466095425798</v>
      </c>
      <c r="D14">
        <v>1.9298654190562401E-2</v>
      </c>
      <c r="E14">
        <v>3</v>
      </c>
      <c r="F14">
        <v>8.5930419773828801E-2</v>
      </c>
      <c r="G14">
        <v>0.94907504778375495</v>
      </c>
      <c r="H14">
        <v>0.95578539117286399</v>
      </c>
      <c r="I14">
        <v>1.01923834160108</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1428</v>
      </c>
      <c r="AH14" s="43">
        <v>7</v>
      </c>
      <c r="AI14" s="42" t="s">
        <v>1429</v>
      </c>
      <c r="AJ14" s="43">
        <v>8</v>
      </c>
      <c r="AK14" s="42" t="s">
        <v>1430</v>
      </c>
      <c r="AL14" s="43">
        <v>9</v>
      </c>
      <c r="AM14" s="42" t="s">
        <v>1431</v>
      </c>
      <c r="AN14" s="43">
        <v>10</v>
      </c>
      <c r="AO14" s="42" t="s">
        <v>1432</v>
      </c>
      <c r="AP14" s="43">
        <v>11</v>
      </c>
      <c r="AQ14" s="42" t="s">
        <v>1433</v>
      </c>
      <c r="AR14" s="43">
        <v>12</v>
      </c>
      <c r="AS14" s="42">
        <v>1</v>
      </c>
      <c r="AT14" s="43">
        <v>13</v>
      </c>
      <c r="AU14" s="42">
        <v>2</v>
      </c>
      <c r="AV14" s="43">
        <v>14</v>
      </c>
      <c r="AW14" s="42">
        <v>3</v>
      </c>
      <c r="AX14" s="43">
        <v>15</v>
      </c>
      <c r="AY14" s="42">
        <v>4</v>
      </c>
      <c r="AZ14" s="43">
        <v>16</v>
      </c>
      <c r="BA14" s="42">
        <v>5</v>
      </c>
      <c r="BB14" s="43">
        <v>17</v>
      </c>
    </row>
    <row r="15" spans="1:54" x14ac:dyDescent="0.2">
      <c r="A15">
        <v>14</v>
      </c>
      <c r="B15" s="20" t="s">
        <v>1326</v>
      </c>
      <c r="C15">
        <v>24.2513479724939</v>
      </c>
      <c r="D15">
        <v>1.70482582025758E-2</v>
      </c>
      <c r="E15">
        <v>3</v>
      </c>
      <c r="F15">
        <v>7.0298188050874996E-2</v>
      </c>
      <c r="G15">
        <v>1.0248406608901399</v>
      </c>
      <c r="H15">
        <v>1.0320866977233301</v>
      </c>
      <c r="I15">
        <v>1.1006051608355301</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1428</v>
      </c>
      <c r="AH15" s="43">
        <v>7</v>
      </c>
      <c r="AI15" s="42" t="s">
        <v>1429</v>
      </c>
      <c r="AJ15" s="43">
        <v>8</v>
      </c>
      <c r="AK15" s="42" t="s">
        <v>1430</v>
      </c>
      <c r="AL15" s="43">
        <v>9</v>
      </c>
      <c r="AM15" s="42" t="s">
        <v>1431</v>
      </c>
      <c r="AN15" s="43">
        <v>10</v>
      </c>
      <c r="AO15" s="42" t="s">
        <v>1432</v>
      </c>
      <c r="AP15" s="43">
        <v>11</v>
      </c>
      <c r="AQ15" s="42" t="s">
        <v>1433</v>
      </c>
      <c r="AR15" s="43">
        <v>12</v>
      </c>
      <c r="AS15" s="42">
        <v>1</v>
      </c>
      <c r="AT15" s="43">
        <v>13</v>
      </c>
      <c r="AU15" s="42">
        <v>2</v>
      </c>
      <c r="AV15" s="43">
        <v>14</v>
      </c>
      <c r="AW15" s="42">
        <v>3</v>
      </c>
      <c r="AX15" s="43">
        <v>15</v>
      </c>
      <c r="AY15" s="42">
        <v>4</v>
      </c>
      <c r="AZ15" s="43">
        <v>16</v>
      </c>
      <c r="BA15" s="42">
        <v>5</v>
      </c>
      <c r="BB15" s="43">
        <v>17</v>
      </c>
    </row>
    <row r="16" spans="1:54" x14ac:dyDescent="0.2">
      <c r="A16">
        <v>15</v>
      </c>
      <c r="B16" s="20" t="s">
        <v>1327</v>
      </c>
      <c r="C16">
        <v>23.144831027350801</v>
      </c>
      <c r="D16">
        <v>2.4810300975605E-2</v>
      </c>
      <c r="E16">
        <v>3</v>
      </c>
      <c r="F16">
        <v>0.107195861340643</v>
      </c>
      <c r="G16">
        <v>0.97808022684611595</v>
      </c>
      <c r="H16">
        <v>0.98499564855018595</v>
      </c>
      <c r="I16">
        <v>1.0503878177930801</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1428</v>
      </c>
      <c r="AH16" s="43">
        <v>7</v>
      </c>
      <c r="AI16" s="42" t="s">
        <v>1429</v>
      </c>
      <c r="AJ16" s="43">
        <v>8</v>
      </c>
      <c r="AK16" s="42" t="s">
        <v>1430</v>
      </c>
      <c r="AL16" s="43">
        <v>9</v>
      </c>
      <c r="AM16" s="42" t="s">
        <v>1431</v>
      </c>
      <c r="AN16" s="43">
        <v>10</v>
      </c>
      <c r="AO16" s="42" t="s">
        <v>1432</v>
      </c>
      <c r="AP16" s="43">
        <v>11</v>
      </c>
      <c r="AQ16" s="42" t="s">
        <v>1433</v>
      </c>
      <c r="AR16" s="43">
        <v>12</v>
      </c>
      <c r="AS16" s="42">
        <v>1</v>
      </c>
      <c r="AT16" s="43">
        <v>13</v>
      </c>
      <c r="AU16" s="42">
        <v>2</v>
      </c>
      <c r="AV16" s="43">
        <v>14</v>
      </c>
      <c r="AW16" s="42">
        <v>3</v>
      </c>
      <c r="AX16" s="43">
        <v>15</v>
      </c>
      <c r="AY16" s="42">
        <v>4</v>
      </c>
      <c r="AZ16" s="43">
        <v>16</v>
      </c>
      <c r="BA16" s="42">
        <v>5</v>
      </c>
      <c r="BB16" s="43">
        <v>17</v>
      </c>
    </row>
    <row r="17" spans="1:54" x14ac:dyDescent="0.2">
      <c r="A17">
        <v>16</v>
      </c>
      <c r="B17" s="20" t="s">
        <v>659</v>
      </c>
      <c r="C17">
        <v>22.034557746470501</v>
      </c>
      <c r="D17">
        <v>6.6372318428809196E-2</v>
      </c>
      <c r="E17">
        <v>3</v>
      </c>
      <c r="F17">
        <v>0.30121919937077302</v>
      </c>
      <c r="G17">
        <v>0.93116105335371602</v>
      </c>
      <c r="H17">
        <v>0.93774473757674903</v>
      </c>
      <c r="I17">
        <v>1</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v>17</v>
      </c>
      <c r="B18" s="20" t="s">
        <v>1653</v>
      </c>
      <c r="C18" t="s">
        <v>5</v>
      </c>
      <c r="D18" t="s">
        <v>5</v>
      </c>
      <c r="E18" t="s">
        <v>5</v>
      </c>
      <c r="F18" t="s">
        <v>5</v>
      </c>
      <c r="G18" t="s">
        <v>5</v>
      </c>
      <c r="H18" t="s">
        <v>5</v>
      </c>
      <c r="I18" t="s">
        <v>5</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122</v>
      </c>
      <c r="B19" t="s">
        <v>1434</v>
      </c>
      <c r="C19" t="s">
        <v>5</v>
      </c>
      <c r="D19" t="s">
        <v>5</v>
      </c>
      <c r="E19" t="s">
        <v>5</v>
      </c>
      <c r="F19" t="s">
        <v>5</v>
      </c>
      <c r="G19" t="s">
        <v>5</v>
      </c>
      <c r="H19" t="s">
        <v>5</v>
      </c>
      <c r="I19" t="s">
        <v>5</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123</v>
      </c>
      <c r="B20" t="s">
        <v>1553</v>
      </c>
      <c r="C20">
        <v>21.126610217342801</v>
      </c>
      <c r="D20">
        <v>0.121524508270539</v>
      </c>
      <c r="E20">
        <v>3</v>
      </c>
      <c r="F20">
        <v>0.57522009929817997</v>
      </c>
      <c r="G20">
        <v>0.89279198839039198</v>
      </c>
      <c r="H20">
        <v>0.89910438784830005</v>
      </c>
      <c r="I20">
        <v>0.95879438382314996</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124</v>
      </c>
      <c r="B21" t="s">
        <v>1554</v>
      </c>
      <c r="C21">
        <v>22.187199556833399</v>
      </c>
      <c r="D21">
        <v>6.7018514606817001E-2</v>
      </c>
      <c r="E21">
        <v>3</v>
      </c>
      <c r="F21">
        <v>0.30205936731738697</v>
      </c>
      <c r="G21">
        <v>0.93761156216622199</v>
      </c>
      <c r="H21">
        <v>0.94424085408831704</v>
      </c>
      <c r="I21">
        <v>1.0069273825288001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125</v>
      </c>
      <c r="B22" t="s">
        <v>1555</v>
      </c>
      <c r="C22">
        <v>23.497394187900898</v>
      </c>
      <c r="D22">
        <v>0.10286793839482</v>
      </c>
      <c r="E22">
        <v>3</v>
      </c>
      <c r="F22">
        <v>0.43778445206400202</v>
      </c>
      <c r="G22">
        <v>0.99297923628977602</v>
      </c>
      <c r="H22">
        <v>1</v>
      </c>
      <c r="I22">
        <v>1.0663882823636299</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126</v>
      </c>
      <c r="B23" t="s">
        <v>1556</v>
      </c>
      <c r="C23">
        <v>24.872400581314601</v>
      </c>
      <c r="D23">
        <v>3.69834570983366E-2</v>
      </c>
      <c r="E23">
        <v>3</v>
      </c>
      <c r="F23">
        <v>0.14869275274587099</v>
      </c>
      <c r="G23">
        <v>1.0510857985539701</v>
      </c>
      <c r="H23">
        <v>1.05851739909618</v>
      </c>
      <c r="I23">
        <v>1.12879055107419</v>
      </c>
      <c r="K23" s="96" t="s">
        <v>1655</v>
      </c>
      <c r="L23" s="96"/>
      <c r="M23" s="96"/>
      <c r="N23" s="96"/>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127</v>
      </c>
      <c r="B24" t="s">
        <v>1557</v>
      </c>
      <c r="C24">
        <v>26.518786898855399</v>
      </c>
      <c r="D24">
        <v>2.35454121523169E-2</v>
      </c>
      <c r="E24">
        <v>3</v>
      </c>
      <c r="F24">
        <v>8.8787666804370904E-2</v>
      </c>
      <c r="G24">
        <v>1.12066063800878</v>
      </c>
      <c r="H24">
        <v>1.12858416072836</v>
      </c>
      <c r="I24">
        <v>1.20350892466191</v>
      </c>
      <c r="K24" s="96"/>
      <c r="L24" s="96"/>
      <c r="M24" s="96"/>
      <c r="N24" s="96"/>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128</v>
      </c>
      <c r="B25" t="s">
        <v>1631</v>
      </c>
      <c r="C25">
        <v>23.663530242281698</v>
      </c>
      <c r="D25">
        <v>0.116737040940358</v>
      </c>
      <c r="E25">
        <v>3</v>
      </c>
      <c r="F25">
        <v>0.49332047984866401</v>
      </c>
      <c r="G25">
        <v>1</v>
      </c>
      <c r="H25">
        <v>1.00707040334142</v>
      </c>
      <c r="I25">
        <v>1.0739280776385001</v>
      </c>
      <c r="K25" s="96"/>
      <c r="L25" s="96"/>
      <c r="M25" s="96"/>
      <c r="N25" s="96"/>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t="s">
        <v>1640</v>
      </c>
      <c r="K26" s="96"/>
      <c r="L26" s="96"/>
      <c r="M26" s="96"/>
      <c r="N26" s="96"/>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93.6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93.6</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67.3</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A30">
        <f>AVERAGE(A27:A29)</f>
        <v>84.833333333333329</v>
      </c>
      <c r="B30" s="20"/>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B31" s="20"/>
    </row>
    <row r="32" spans="1:54"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54" spans="2:2" x14ac:dyDescent="0.2">
      <c r="B54"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sheetData>
  <mergeCells count="1">
    <mergeCell ref="K23:N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E89D-B44F-6E4F-ABA7-7269FF601B65}">
  <dimension ref="A1:BA120"/>
  <sheetViews>
    <sheetView topLeftCell="A51" workbookViewId="0">
      <selection activeCell="L2" sqref="L2:L6"/>
    </sheetView>
  </sheetViews>
  <sheetFormatPr baseColWidth="10" defaultRowHeight="16" x14ac:dyDescent="0.2"/>
  <cols>
    <col min="10" max="10" width="14" customWidth="1"/>
    <col min="11" max="11" width="13.1640625" bestFit="1" customWidth="1"/>
    <col min="12" max="12" width="8.33203125" bestFit="1" customWidth="1"/>
    <col min="13" max="13" width="16.5" bestFit="1" customWidth="1"/>
    <col min="14" max="14" width="8.1640625" bestFit="1" customWidth="1"/>
    <col min="15" max="15" width="10.33203125" bestFit="1" customWidth="1"/>
    <col min="16" max="16" width="8.1640625" bestFit="1" customWidth="1"/>
    <col min="17" max="17" width="5" bestFit="1" customWidth="1"/>
    <col min="18" max="22" width="4.83203125" bestFit="1" customWidth="1"/>
    <col min="23" max="26" width="4.5" bestFit="1" customWidth="1"/>
    <col min="27" max="27" width="6"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48" width="4.1640625" bestFit="1" customWidth="1"/>
    <col min="49" max="49" width="6" bestFit="1" customWidth="1"/>
    <col min="50" max="50" width="4.1640625" bestFit="1" customWidth="1"/>
    <col min="51" max="51" width="6" bestFit="1" customWidth="1"/>
    <col min="52" max="52" width="4.1640625" bestFit="1" customWidth="1"/>
    <col min="53" max="53" width="6" bestFit="1" customWidth="1"/>
  </cols>
  <sheetData>
    <row r="1" spans="1:53" x14ac:dyDescent="0.2">
      <c r="A1" t="s">
        <v>1649</v>
      </c>
      <c r="B1" t="s">
        <v>1412</v>
      </c>
      <c r="C1" t="s">
        <v>1632</v>
      </c>
      <c r="D1" t="s">
        <v>1487</v>
      </c>
      <c r="E1" t="s">
        <v>1633</v>
      </c>
      <c r="F1" t="s">
        <v>1634</v>
      </c>
      <c r="G1" t="s">
        <v>1489</v>
      </c>
      <c r="H1" t="s">
        <v>1635</v>
      </c>
      <c r="I1" t="s">
        <v>1656</v>
      </c>
      <c r="K1" s="32" t="s">
        <v>1414</v>
      </c>
      <c r="L1" s="32" t="s">
        <v>1637</v>
      </c>
      <c r="M1" s="32" t="s">
        <v>1650</v>
      </c>
      <c r="N1" s="32" t="s">
        <v>1630</v>
      </c>
      <c r="O1" s="32"/>
    </row>
    <row r="2" spans="1:53" x14ac:dyDescent="0.2">
      <c r="A2">
        <v>1</v>
      </c>
      <c r="B2" s="20" t="s">
        <v>1323</v>
      </c>
      <c r="C2">
        <v>14.4067061271151</v>
      </c>
      <c r="D2">
        <v>7.8929984861191904E-2</v>
      </c>
      <c r="E2">
        <v>2</v>
      </c>
      <c r="F2">
        <v>0.54786975013418504</v>
      </c>
      <c r="G2">
        <v>0.98545008749130902</v>
      </c>
      <c r="H2">
        <v>0.94869168176207896</v>
      </c>
      <c r="I2">
        <v>1.12255349446356</v>
      </c>
      <c r="J2" s="76"/>
      <c r="K2" s="33" t="s">
        <v>1418</v>
      </c>
      <c r="L2" s="33">
        <v>2.2399999999999993</v>
      </c>
      <c r="M2" s="29">
        <f>L2*144</f>
        <v>322.55999999999989</v>
      </c>
      <c r="N2" s="34">
        <f>M2*1.2</f>
        <v>387.07199999999983</v>
      </c>
      <c r="O2">
        <f>N2/2</f>
        <v>193.53599999999992</v>
      </c>
    </row>
    <row r="3" spans="1:53" x14ac:dyDescent="0.2">
      <c r="A3">
        <v>2</v>
      </c>
      <c r="B3" s="20" t="s">
        <v>1324</v>
      </c>
      <c r="C3">
        <v>14.9936074329469</v>
      </c>
      <c r="D3">
        <v>6.4175798434081596E-2</v>
      </c>
      <c r="E3">
        <v>2</v>
      </c>
      <c r="F3">
        <v>0.42802106645170601</v>
      </c>
      <c r="G3">
        <v>1.0255954155126901</v>
      </c>
      <c r="H3">
        <v>0.98733954352487197</v>
      </c>
      <c r="I3">
        <v>1.1682841497537799</v>
      </c>
      <c r="K3" s="33" t="s">
        <v>1419</v>
      </c>
      <c r="L3" s="33">
        <v>7</v>
      </c>
      <c r="M3" s="29">
        <f t="shared" ref="M3:M5" si="0">L3*144</f>
        <v>1008</v>
      </c>
      <c r="N3" s="34">
        <f t="shared" ref="N3:N5" si="1">M3*1.2</f>
        <v>1209.5999999999999</v>
      </c>
    </row>
    <row r="4" spans="1:53" x14ac:dyDescent="0.2">
      <c r="A4">
        <v>3</v>
      </c>
      <c r="B4" s="20" t="s">
        <v>1325</v>
      </c>
      <c r="C4">
        <v>13.9213598875721</v>
      </c>
      <c r="D4">
        <v>0.13756052260540999</v>
      </c>
      <c r="E4">
        <v>2</v>
      </c>
      <c r="F4">
        <v>0.98812561212653105</v>
      </c>
      <c r="G4">
        <v>0.95225134726567295</v>
      </c>
      <c r="H4">
        <v>0.91673129219306504</v>
      </c>
      <c r="I4">
        <v>1.0847358897719299</v>
      </c>
      <c r="K4" s="33" t="s">
        <v>1519</v>
      </c>
      <c r="L4" s="33">
        <v>2.8000000000000001E-2</v>
      </c>
      <c r="M4" s="29">
        <f t="shared" si="0"/>
        <v>4.032</v>
      </c>
      <c r="N4" s="34">
        <f t="shared" si="1"/>
        <v>4.8384</v>
      </c>
    </row>
    <row r="5" spans="1:53" x14ac:dyDescent="0.2">
      <c r="A5">
        <v>4</v>
      </c>
      <c r="B5" s="20" t="s">
        <v>1326</v>
      </c>
      <c r="C5">
        <v>16.460172294431601</v>
      </c>
      <c r="D5">
        <v>5.3822469764937004E-3</v>
      </c>
      <c r="E5">
        <v>2</v>
      </c>
      <c r="F5">
        <v>3.2698606552948997E-2</v>
      </c>
      <c r="G5">
        <v>1.12591164729462</v>
      </c>
      <c r="H5">
        <v>1.08391386610625</v>
      </c>
      <c r="I5">
        <v>1.28255714842477</v>
      </c>
      <c r="K5" s="33" t="s">
        <v>1520</v>
      </c>
      <c r="L5" s="33">
        <v>2.8000000000000001E-2</v>
      </c>
      <c r="M5" s="29">
        <f t="shared" si="0"/>
        <v>4.032</v>
      </c>
      <c r="N5" s="34">
        <f t="shared" si="1"/>
        <v>4.8384</v>
      </c>
    </row>
    <row r="6" spans="1:53" x14ac:dyDescent="0.2">
      <c r="A6" s="92">
        <v>5</v>
      </c>
      <c r="B6" s="20" t="s">
        <v>1327</v>
      </c>
      <c r="C6">
        <v>14.9027190027253</v>
      </c>
      <c r="D6">
        <v>6.0159071348839001E-2</v>
      </c>
      <c r="E6">
        <v>2</v>
      </c>
      <c r="F6">
        <v>0.40367849207810502</v>
      </c>
      <c r="G6">
        <v>1.0193784488637201</v>
      </c>
      <c r="H6">
        <v>0.98135447678173104</v>
      </c>
      <c r="I6">
        <v>1.1612022308160801</v>
      </c>
      <c r="K6" s="33" t="s">
        <v>1422</v>
      </c>
      <c r="L6" s="33">
        <v>9.3000000000000007</v>
      </c>
      <c r="M6" s="33"/>
      <c r="N6" s="29">
        <f>SUM(N2:N5)</f>
        <v>1606.3488</v>
      </c>
    </row>
    <row r="7" spans="1:53" x14ac:dyDescent="0.2">
      <c r="A7">
        <v>6</v>
      </c>
      <c r="B7" s="20" t="s">
        <v>1328</v>
      </c>
      <c r="C7" t="s">
        <v>5</v>
      </c>
      <c r="D7" t="s">
        <v>5</v>
      </c>
      <c r="E7" t="s">
        <v>5</v>
      </c>
      <c r="F7" t="s">
        <v>5</v>
      </c>
      <c r="G7" t="s">
        <v>5</v>
      </c>
      <c r="H7" t="s">
        <v>5</v>
      </c>
      <c r="I7" t="s">
        <v>5</v>
      </c>
      <c r="J7">
        <f>L7*6.3</f>
        <v>26.459999999999994</v>
      </c>
      <c r="K7" s="33" t="s">
        <v>1423</v>
      </c>
      <c r="L7">
        <v>4.1999999999999993</v>
      </c>
      <c r="N7">
        <f>N6/24</f>
        <v>66.931200000000004</v>
      </c>
      <c r="O7" s="65">
        <f>100/4</f>
        <v>25</v>
      </c>
      <c r="AK7" t="s">
        <v>1654</v>
      </c>
    </row>
    <row r="8" spans="1:53" x14ac:dyDescent="0.2">
      <c r="A8">
        <v>7</v>
      </c>
      <c r="B8" s="20" t="s">
        <v>1329</v>
      </c>
      <c r="C8">
        <v>15.8658942772764</v>
      </c>
      <c r="D8">
        <v>0.18318957352507201</v>
      </c>
      <c r="E8">
        <v>2</v>
      </c>
      <c r="F8">
        <v>1.1546123421951799</v>
      </c>
      <c r="G8">
        <v>1.08526173614681</v>
      </c>
      <c r="H8">
        <v>1.0447802427398301</v>
      </c>
      <c r="I8">
        <v>1.2362517085168301</v>
      </c>
      <c r="K8" s="33"/>
      <c r="L8" s="33"/>
      <c r="O8" s="65"/>
    </row>
    <row r="9" spans="1:53" x14ac:dyDescent="0.2">
      <c r="A9">
        <v>8</v>
      </c>
      <c r="B9" s="20" t="s">
        <v>1330</v>
      </c>
      <c r="C9">
        <v>14.809553951045</v>
      </c>
      <c r="D9">
        <v>0.13111416265465101</v>
      </c>
      <c r="E9">
        <v>2</v>
      </c>
      <c r="F9">
        <v>0.88533498772526997</v>
      </c>
      <c r="G9">
        <v>1.01300575634682</v>
      </c>
      <c r="H9">
        <v>0.97521949292211496</v>
      </c>
      <c r="I9">
        <v>1.1539429202281599</v>
      </c>
    </row>
    <row r="10" spans="1:53" x14ac:dyDescent="0.2">
      <c r="A10">
        <v>9</v>
      </c>
      <c r="B10" s="20" t="s">
        <v>1331</v>
      </c>
      <c r="C10">
        <v>14.600905064719299</v>
      </c>
      <c r="D10">
        <v>0.163303464916562</v>
      </c>
      <c r="E10">
        <v>3</v>
      </c>
      <c r="F10">
        <v>1.1184475496053901</v>
      </c>
      <c r="G10">
        <v>0.99873371793148302</v>
      </c>
      <c r="H10">
        <v>0.96147981772366298</v>
      </c>
      <c r="I10">
        <v>1.13768524589273</v>
      </c>
      <c r="J10" s="1" t="s">
        <v>1452</v>
      </c>
    </row>
    <row r="11" spans="1:53" x14ac:dyDescent="0.2">
      <c r="A11">
        <v>10</v>
      </c>
      <c r="B11" s="20" t="s">
        <v>1332</v>
      </c>
      <c r="C11" t="s">
        <v>5</v>
      </c>
      <c r="D11" t="s">
        <v>5</v>
      </c>
      <c r="E11" t="s">
        <v>5</v>
      </c>
      <c r="F11" t="s">
        <v>5</v>
      </c>
      <c r="G11" t="s">
        <v>5</v>
      </c>
      <c r="H11" t="s">
        <v>5</v>
      </c>
      <c r="I11" t="s">
        <v>5</v>
      </c>
      <c r="J11" t="s">
        <v>1453</v>
      </c>
      <c r="O11" t="s">
        <v>1426</v>
      </c>
    </row>
    <row r="12" spans="1:53" x14ac:dyDescent="0.2">
      <c r="A12">
        <v>11</v>
      </c>
      <c r="B12" s="20" t="s">
        <v>1333</v>
      </c>
      <c r="C12" t="s">
        <v>5</v>
      </c>
      <c r="D12" t="s">
        <v>5</v>
      </c>
      <c r="E12" t="s">
        <v>5</v>
      </c>
      <c r="F12" t="s">
        <v>5</v>
      </c>
      <c r="G12" t="s">
        <v>5</v>
      </c>
      <c r="H12" t="s">
        <v>5</v>
      </c>
      <c r="I12" t="s">
        <v>5</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1334</v>
      </c>
      <c r="C13">
        <v>15.344915095932301</v>
      </c>
      <c r="D13">
        <v>0.20786864059659299</v>
      </c>
      <c r="E13">
        <v>3</v>
      </c>
      <c r="F13">
        <v>1.35464184257165</v>
      </c>
      <c r="G13">
        <v>1.04962562506724</v>
      </c>
      <c r="H13">
        <v>1.0104733990136201</v>
      </c>
      <c r="I13">
        <v>1.1956576271632999</v>
      </c>
      <c r="J13" s="1" t="s">
        <v>1456</v>
      </c>
      <c r="O13" s="38" t="s">
        <v>107</v>
      </c>
      <c r="P13" s="39" t="s">
        <v>1427</v>
      </c>
      <c r="Q13" s="39" t="s">
        <v>1429</v>
      </c>
      <c r="R13" s="39" t="s">
        <v>1430</v>
      </c>
      <c r="S13" s="39" t="s">
        <v>1431</v>
      </c>
      <c r="T13" s="39" t="s">
        <v>1432</v>
      </c>
      <c r="U13" s="39" t="s">
        <v>1433</v>
      </c>
      <c r="V13" s="89" t="s">
        <v>1428</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1335</v>
      </c>
      <c r="C14">
        <v>16.658369539045101</v>
      </c>
      <c r="D14">
        <v>0.21169467639756301</v>
      </c>
      <c r="E14">
        <v>3</v>
      </c>
      <c r="F14">
        <v>1.2708006981198099</v>
      </c>
      <c r="G14">
        <v>1.13946877064548</v>
      </c>
      <c r="H14">
        <v>1.09696529338282</v>
      </c>
      <c r="I14">
        <v>1.29800044320505</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1336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1337</v>
      </c>
      <c r="C16">
        <v>14.626701819787501</v>
      </c>
      <c r="D16">
        <v>0.125622194119032</v>
      </c>
      <c r="E16">
        <v>2</v>
      </c>
      <c r="F16">
        <v>0.85885523385105</v>
      </c>
      <c r="G16">
        <v>1.00049827218244</v>
      </c>
      <c r="H16">
        <v>0.96317855210012104</v>
      </c>
      <c r="I16">
        <v>1.13969529852323</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1338</v>
      </c>
      <c r="C17">
        <v>15.4528652530255</v>
      </c>
      <c r="D17">
        <v>0.13696703911293701</v>
      </c>
      <c r="E17">
        <v>2</v>
      </c>
      <c r="F17">
        <v>0.88635367532322196</v>
      </c>
      <c r="G17">
        <v>1.05700965100721</v>
      </c>
      <c r="H17">
        <v>1.01758199241281</v>
      </c>
      <c r="I17">
        <v>1.20406897567028</v>
      </c>
      <c r="O17" s="38" t="s">
        <v>111</v>
      </c>
      <c r="P17" s="87">
        <v>42</v>
      </c>
      <c r="Q17" s="87">
        <v>43</v>
      </c>
      <c r="R17" s="87">
        <v>44</v>
      </c>
      <c r="S17" s="87">
        <v>45</v>
      </c>
      <c r="T17" s="87">
        <v>46</v>
      </c>
      <c r="U17" s="87">
        <v>47</v>
      </c>
      <c r="V17" s="87">
        <v>48</v>
      </c>
      <c r="W17" s="87">
        <v>49</v>
      </c>
      <c r="X17" s="87">
        <v>50</v>
      </c>
      <c r="Y17" s="87">
        <v>51</v>
      </c>
      <c r="Z17" s="87">
        <v>52</v>
      </c>
      <c r="AA17" s="87">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s="92">
        <v>17</v>
      </c>
      <c r="B18" s="20" t="s">
        <v>1339</v>
      </c>
      <c r="C18">
        <v>15.539313622128599</v>
      </c>
      <c r="D18">
        <v>0.187340789888124</v>
      </c>
      <c r="E18">
        <v>3</v>
      </c>
      <c r="F18">
        <v>1.20559243763086</v>
      </c>
      <c r="G18">
        <v>1.06292290780196</v>
      </c>
      <c r="H18">
        <v>1.0232746780236801</v>
      </c>
      <c r="I18">
        <v>1.2108049302994</v>
      </c>
      <c r="J18" s="1" t="s">
        <v>1460</v>
      </c>
      <c r="O18" s="38" t="s">
        <v>112</v>
      </c>
      <c r="P18" s="87">
        <v>54</v>
      </c>
      <c r="Q18" s="87">
        <v>55</v>
      </c>
      <c r="R18" s="87">
        <v>56</v>
      </c>
      <c r="S18" s="87">
        <v>57</v>
      </c>
      <c r="T18" s="87">
        <v>58</v>
      </c>
      <c r="U18" s="87">
        <v>59</v>
      </c>
      <c r="V18" s="87">
        <v>60</v>
      </c>
      <c r="W18" s="87">
        <v>61</v>
      </c>
      <c r="X18" s="87">
        <v>62</v>
      </c>
      <c r="Y18" s="87">
        <v>63</v>
      </c>
      <c r="Z18" s="87">
        <v>64</v>
      </c>
      <c r="AA18" s="87">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1340</v>
      </c>
      <c r="C19">
        <v>15.6946453859064</v>
      </c>
      <c r="D19">
        <v>0.12746669269258501</v>
      </c>
      <c r="E19">
        <v>3</v>
      </c>
      <c r="F19">
        <v>0.81216675852420595</v>
      </c>
      <c r="G19">
        <v>1.07354793887113</v>
      </c>
      <c r="H19">
        <v>1.03350338338556</v>
      </c>
      <c r="I19">
        <v>1.22290819753422</v>
      </c>
      <c r="J19" s="1"/>
      <c r="O19" s="38" t="s">
        <v>1435</v>
      </c>
      <c r="P19" s="87">
        <v>66</v>
      </c>
      <c r="Q19" s="87">
        <v>67</v>
      </c>
      <c r="R19" s="87">
        <v>68</v>
      </c>
      <c r="S19" s="87">
        <v>69</v>
      </c>
      <c r="T19" s="87">
        <v>70</v>
      </c>
      <c r="U19" s="87">
        <v>71</v>
      </c>
      <c r="V19" s="87">
        <v>72</v>
      </c>
      <c r="W19" s="87">
        <v>73</v>
      </c>
      <c r="X19" s="87">
        <v>74</v>
      </c>
      <c r="Y19" s="87">
        <v>75</v>
      </c>
      <c r="Z19" s="87">
        <v>76</v>
      </c>
      <c r="AA19" s="87">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1341</v>
      </c>
      <c r="C20">
        <v>14.9538113177185</v>
      </c>
      <c r="D20">
        <v>3.5111320051179402E-2</v>
      </c>
      <c r="E20">
        <v>2</v>
      </c>
      <c r="F20">
        <v>0.23479846913392999</v>
      </c>
      <c r="G20">
        <v>1.0228732745258799</v>
      </c>
      <c r="H20">
        <v>0.984718941483676</v>
      </c>
      <c r="I20">
        <v>1.1651832835445699</v>
      </c>
      <c r="O20" s="38" t="s">
        <v>1437</v>
      </c>
      <c r="P20" s="87">
        <v>78</v>
      </c>
      <c r="Q20" s="87">
        <v>79</v>
      </c>
      <c r="R20" s="87">
        <v>80</v>
      </c>
      <c r="S20" s="87">
        <v>81</v>
      </c>
      <c r="T20" s="87">
        <v>82</v>
      </c>
      <c r="U20" s="87">
        <v>83</v>
      </c>
      <c r="V20" s="87">
        <v>84</v>
      </c>
      <c r="W20" s="87">
        <v>85</v>
      </c>
      <c r="X20" s="87">
        <v>86</v>
      </c>
      <c r="Y20" s="87">
        <v>87</v>
      </c>
      <c r="Z20" s="87">
        <v>88</v>
      </c>
      <c r="AA20" s="87">
        <v>89</v>
      </c>
      <c r="AC20" s="40" t="s">
        <v>1435</v>
      </c>
      <c r="AD20" s="88">
        <v>42</v>
      </c>
      <c r="AE20" s="88">
        <v>54</v>
      </c>
      <c r="AF20" s="88">
        <v>43</v>
      </c>
      <c r="AG20" s="88">
        <v>55</v>
      </c>
      <c r="AH20" s="88">
        <v>44</v>
      </c>
      <c r="AI20" s="88">
        <v>56</v>
      </c>
      <c r="AJ20" s="88">
        <v>45</v>
      </c>
      <c r="AK20" s="88">
        <v>57</v>
      </c>
      <c r="AL20" s="88">
        <v>46</v>
      </c>
      <c r="AM20" s="88">
        <v>58</v>
      </c>
      <c r="AN20" s="88">
        <v>47</v>
      </c>
      <c r="AO20" s="88">
        <v>59</v>
      </c>
      <c r="AP20" s="88">
        <v>48</v>
      </c>
      <c r="AQ20" s="88">
        <v>60</v>
      </c>
      <c r="AR20" s="88">
        <v>49</v>
      </c>
      <c r="AS20" s="88">
        <v>61</v>
      </c>
      <c r="AT20" s="88">
        <v>50</v>
      </c>
      <c r="AU20" s="88">
        <v>62</v>
      </c>
      <c r="AV20" s="88">
        <v>51</v>
      </c>
      <c r="AW20" s="88">
        <v>63</v>
      </c>
      <c r="AX20" s="88">
        <v>52</v>
      </c>
      <c r="AY20" s="88">
        <v>64</v>
      </c>
      <c r="AZ20" s="88">
        <v>53</v>
      </c>
      <c r="BA20" s="88">
        <v>65</v>
      </c>
    </row>
    <row r="21" spans="1:53" x14ac:dyDescent="0.2">
      <c r="A21">
        <v>20</v>
      </c>
      <c r="B21" s="20" t="s">
        <v>579</v>
      </c>
      <c r="C21">
        <v>15.2801936511293</v>
      </c>
      <c r="D21">
        <v>0.18870240528284099</v>
      </c>
      <c r="E21">
        <v>3</v>
      </c>
      <c r="F21">
        <v>1.2349477342448101</v>
      </c>
      <c r="G21">
        <v>1.04519853723183</v>
      </c>
      <c r="H21">
        <v>1.0062114465746299</v>
      </c>
      <c r="I21">
        <v>1.1906146087669101</v>
      </c>
      <c r="P21" s="11"/>
      <c r="Q21" s="11"/>
      <c r="R21" s="11"/>
      <c r="S21" s="11"/>
      <c r="T21" s="11"/>
      <c r="U21" s="11"/>
      <c r="V21" s="11"/>
      <c r="W21" s="11"/>
      <c r="X21" s="11"/>
      <c r="Y21" s="11"/>
      <c r="Z21" s="11"/>
      <c r="AA21" s="11"/>
      <c r="AC21" s="40" t="s">
        <v>1437</v>
      </c>
      <c r="AD21" s="88">
        <v>42</v>
      </c>
      <c r="AE21" s="88">
        <v>54</v>
      </c>
      <c r="AF21" s="88">
        <v>43</v>
      </c>
      <c r="AG21" s="88">
        <v>55</v>
      </c>
      <c r="AH21" s="88">
        <v>44</v>
      </c>
      <c r="AI21" s="88">
        <v>56</v>
      </c>
      <c r="AJ21" s="88">
        <v>45</v>
      </c>
      <c r="AK21" s="88">
        <v>57</v>
      </c>
      <c r="AL21" s="88">
        <v>46</v>
      </c>
      <c r="AM21" s="88">
        <v>58</v>
      </c>
      <c r="AN21" s="88">
        <v>47</v>
      </c>
      <c r="AO21" s="88">
        <v>59</v>
      </c>
      <c r="AP21" s="88">
        <v>48</v>
      </c>
      <c r="AQ21" s="88">
        <v>60</v>
      </c>
      <c r="AR21" s="88">
        <v>49</v>
      </c>
      <c r="AS21" s="88">
        <v>61</v>
      </c>
      <c r="AT21" s="88">
        <v>50</v>
      </c>
      <c r="AU21" s="88">
        <v>62</v>
      </c>
      <c r="AV21" s="88">
        <v>51</v>
      </c>
      <c r="AW21" s="88">
        <v>63</v>
      </c>
      <c r="AX21" s="88">
        <v>52</v>
      </c>
      <c r="AY21" s="88">
        <v>64</v>
      </c>
      <c r="AZ21" s="88">
        <v>53</v>
      </c>
      <c r="BA21" s="88">
        <v>65</v>
      </c>
    </row>
    <row r="22" spans="1:53" x14ac:dyDescent="0.2">
      <c r="A22">
        <v>21</v>
      </c>
      <c r="B22" s="20" t="s">
        <v>580</v>
      </c>
      <c r="C22">
        <v>15.794529468117601</v>
      </c>
      <c r="D22">
        <v>0.2467470211394</v>
      </c>
      <c r="E22">
        <v>2</v>
      </c>
      <c r="F22">
        <v>1.5622309080968599</v>
      </c>
      <c r="G22">
        <v>1.08038022771534</v>
      </c>
      <c r="H22">
        <v>1.04008082010831</v>
      </c>
      <c r="I22">
        <v>1.23069104703071</v>
      </c>
      <c r="O22" s="54" t="s">
        <v>1438</v>
      </c>
      <c r="P22" s="11"/>
      <c r="Q22" s="11"/>
      <c r="R22" s="11"/>
      <c r="S22" s="11"/>
      <c r="T22" s="11"/>
      <c r="U22" s="11"/>
      <c r="V22" s="11"/>
      <c r="W22" s="11"/>
      <c r="X22" s="11"/>
      <c r="Y22" s="11"/>
      <c r="Z22" s="11"/>
      <c r="AA22" s="11"/>
      <c r="AC22" s="40" t="s">
        <v>1439</v>
      </c>
      <c r="AD22" s="88">
        <v>42</v>
      </c>
      <c r="AE22" s="88">
        <v>54</v>
      </c>
      <c r="AF22" s="88">
        <v>43</v>
      </c>
      <c r="AG22" s="88">
        <v>55</v>
      </c>
      <c r="AH22" s="88">
        <v>44</v>
      </c>
      <c r="AI22" s="88">
        <v>56</v>
      </c>
      <c r="AJ22" s="88">
        <v>45</v>
      </c>
      <c r="AK22" s="88">
        <v>57</v>
      </c>
      <c r="AL22" s="88">
        <v>46</v>
      </c>
      <c r="AM22" s="88">
        <v>58</v>
      </c>
      <c r="AN22" s="88">
        <v>47</v>
      </c>
      <c r="AO22" s="88">
        <v>59</v>
      </c>
      <c r="AP22" s="88">
        <v>48</v>
      </c>
      <c r="AQ22" s="88">
        <v>60</v>
      </c>
      <c r="AR22" s="88">
        <v>49</v>
      </c>
      <c r="AS22" s="88">
        <v>61</v>
      </c>
      <c r="AT22" s="88">
        <v>50</v>
      </c>
      <c r="AU22" s="88">
        <v>62</v>
      </c>
      <c r="AV22" s="88">
        <v>51</v>
      </c>
      <c r="AW22" s="88">
        <v>63</v>
      </c>
      <c r="AX22" s="88">
        <v>52</v>
      </c>
      <c r="AY22" s="88">
        <v>64</v>
      </c>
      <c r="AZ22" s="88">
        <v>53</v>
      </c>
      <c r="BA22" s="88">
        <v>65</v>
      </c>
    </row>
    <row r="23" spans="1:53" x14ac:dyDescent="0.2">
      <c r="A23">
        <v>22</v>
      </c>
      <c r="B23" s="20" t="s">
        <v>581</v>
      </c>
      <c r="C23" t="s">
        <v>5</v>
      </c>
      <c r="D23" t="s">
        <v>5</v>
      </c>
      <c r="E23" t="s">
        <v>5</v>
      </c>
      <c r="F23" t="s">
        <v>5</v>
      </c>
      <c r="G23" t="s">
        <v>5</v>
      </c>
      <c r="H23" t="s">
        <v>5</v>
      </c>
      <c r="I23" t="s">
        <v>5</v>
      </c>
      <c r="J23" s="96" t="s">
        <v>1659</v>
      </c>
      <c r="K23" s="96"/>
      <c r="L23" s="96"/>
      <c r="M23" s="96"/>
      <c r="O23" s="36"/>
      <c r="P23" s="90">
        <v>1</v>
      </c>
      <c r="Q23" s="90">
        <v>2</v>
      </c>
      <c r="R23" s="90">
        <v>3</v>
      </c>
      <c r="S23" s="90">
        <v>4</v>
      </c>
      <c r="T23" s="90">
        <v>5</v>
      </c>
      <c r="U23" s="90">
        <v>6</v>
      </c>
      <c r="V23" s="90">
        <v>7</v>
      </c>
      <c r="W23" s="90">
        <v>8</v>
      </c>
      <c r="X23" s="90">
        <v>9</v>
      </c>
      <c r="Y23" s="90">
        <v>10</v>
      </c>
      <c r="Z23" s="90">
        <v>11</v>
      </c>
      <c r="AA23" s="90">
        <v>12</v>
      </c>
      <c r="AC23" s="40" t="s">
        <v>1440</v>
      </c>
      <c r="AD23" s="88">
        <v>66</v>
      </c>
      <c r="AE23" s="88">
        <v>78</v>
      </c>
      <c r="AF23" s="88">
        <v>67</v>
      </c>
      <c r="AG23" s="88">
        <v>79</v>
      </c>
      <c r="AH23" s="88">
        <v>68</v>
      </c>
      <c r="AI23" s="88">
        <v>80</v>
      </c>
      <c r="AJ23" s="88">
        <v>69</v>
      </c>
      <c r="AK23" s="88">
        <v>81</v>
      </c>
      <c r="AL23" s="88">
        <v>70</v>
      </c>
      <c r="AM23" s="88">
        <v>82</v>
      </c>
      <c r="AN23" s="88">
        <v>71</v>
      </c>
      <c r="AO23" s="88">
        <v>83</v>
      </c>
      <c r="AP23" s="88">
        <v>72</v>
      </c>
      <c r="AQ23" s="88">
        <v>84</v>
      </c>
      <c r="AR23" s="88">
        <v>73</v>
      </c>
      <c r="AS23" s="88">
        <v>85</v>
      </c>
      <c r="AT23" s="88">
        <v>74</v>
      </c>
      <c r="AU23" s="88">
        <v>86</v>
      </c>
      <c r="AV23" s="88">
        <v>75</v>
      </c>
      <c r="AW23" s="88">
        <v>87</v>
      </c>
      <c r="AX23" s="88">
        <v>76</v>
      </c>
      <c r="AY23" s="88">
        <v>88</v>
      </c>
      <c r="AZ23" s="88">
        <v>77</v>
      </c>
      <c r="BA23" s="88">
        <v>89</v>
      </c>
    </row>
    <row r="24" spans="1:53" x14ac:dyDescent="0.2">
      <c r="A24">
        <v>23</v>
      </c>
      <c r="B24" s="20" t="s">
        <v>582</v>
      </c>
      <c r="C24">
        <v>15.796421247056699</v>
      </c>
      <c r="D24">
        <v>3.0458277083812001E-2</v>
      </c>
      <c r="E24">
        <v>3</v>
      </c>
      <c r="F24">
        <v>0.192817579421587</v>
      </c>
      <c r="G24">
        <v>1.08050962951646</v>
      </c>
      <c r="H24">
        <v>1.0402053950754999</v>
      </c>
      <c r="I24">
        <v>1.23083845220717</v>
      </c>
      <c r="J24" s="96"/>
      <c r="K24" s="96"/>
      <c r="L24" s="96"/>
      <c r="M24" s="96"/>
      <c r="O24" s="38" t="s">
        <v>107</v>
      </c>
      <c r="P24" s="87">
        <v>90</v>
      </c>
      <c r="Q24" s="87">
        <v>91</v>
      </c>
      <c r="R24" s="87">
        <v>92</v>
      </c>
      <c r="S24" s="87">
        <v>93</v>
      </c>
      <c r="T24" s="87">
        <v>94</v>
      </c>
      <c r="U24" s="87">
        <v>95</v>
      </c>
      <c r="V24" s="87">
        <v>96</v>
      </c>
      <c r="W24" s="87">
        <v>97</v>
      </c>
      <c r="X24" s="87">
        <v>98</v>
      </c>
      <c r="Y24" s="87">
        <v>99</v>
      </c>
      <c r="Z24" s="87">
        <v>100</v>
      </c>
      <c r="AA24" s="87">
        <v>101</v>
      </c>
      <c r="AC24" s="40" t="s">
        <v>1441</v>
      </c>
      <c r="AD24" s="88">
        <v>66</v>
      </c>
      <c r="AE24" s="88">
        <v>78</v>
      </c>
      <c r="AF24" s="88">
        <v>67</v>
      </c>
      <c r="AG24" s="88">
        <v>79</v>
      </c>
      <c r="AH24" s="88">
        <v>68</v>
      </c>
      <c r="AI24" s="88">
        <v>80</v>
      </c>
      <c r="AJ24" s="88">
        <v>69</v>
      </c>
      <c r="AK24" s="88">
        <v>81</v>
      </c>
      <c r="AL24" s="88">
        <v>70</v>
      </c>
      <c r="AM24" s="88">
        <v>82</v>
      </c>
      <c r="AN24" s="88">
        <v>71</v>
      </c>
      <c r="AO24" s="88">
        <v>83</v>
      </c>
      <c r="AP24" s="88">
        <v>72</v>
      </c>
      <c r="AQ24" s="88">
        <v>84</v>
      </c>
      <c r="AR24" s="88">
        <v>73</v>
      </c>
      <c r="AS24" s="88">
        <v>85</v>
      </c>
      <c r="AT24" s="88">
        <v>74</v>
      </c>
      <c r="AU24" s="88">
        <v>86</v>
      </c>
      <c r="AV24" s="88">
        <v>75</v>
      </c>
      <c r="AW24" s="88">
        <v>87</v>
      </c>
      <c r="AX24" s="88">
        <v>76</v>
      </c>
      <c r="AY24" s="88">
        <v>88</v>
      </c>
      <c r="AZ24" s="88">
        <v>77</v>
      </c>
      <c r="BA24" s="88">
        <v>89</v>
      </c>
    </row>
    <row r="25" spans="1:53" x14ac:dyDescent="0.2">
      <c r="A25">
        <v>24</v>
      </c>
      <c r="B25" s="20" t="s">
        <v>583</v>
      </c>
      <c r="C25" t="s">
        <v>5</v>
      </c>
      <c r="D25" t="s">
        <v>5</v>
      </c>
      <c r="E25" t="s">
        <v>5</v>
      </c>
      <c r="F25" t="s">
        <v>5</v>
      </c>
      <c r="G25" t="s">
        <v>5</v>
      </c>
      <c r="H25" t="s">
        <v>5</v>
      </c>
      <c r="I25" t="s">
        <v>5</v>
      </c>
      <c r="J25" s="96"/>
      <c r="K25" s="96"/>
      <c r="L25" s="96"/>
      <c r="M25" s="96"/>
      <c r="O25" s="38" t="s">
        <v>108</v>
      </c>
      <c r="P25" s="87">
        <v>102</v>
      </c>
      <c r="Q25" s="87">
        <v>103</v>
      </c>
      <c r="R25" s="87">
        <v>104</v>
      </c>
      <c r="S25" s="87">
        <v>105</v>
      </c>
      <c r="T25" s="87">
        <v>106</v>
      </c>
      <c r="U25" s="87">
        <v>107</v>
      </c>
      <c r="V25" s="87">
        <v>108</v>
      </c>
      <c r="W25" s="87">
        <v>109</v>
      </c>
      <c r="X25" s="87">
        <v>110</v>
      </c>
      <c r="Y25" s="87">
        <v>111</v>
      </c>
      <c r="Z25" s="87">
        <v>112</v>
      </c>
      <c r="AA25" s="87">
        <v>113</v>
      </c>
      <c r="AB25" t="s">
        <v>1436</v>
      </c>
      <c r="AC25" s="40" t="s">
        <v>1442</v>
      </c>
      <c r="AD25" s="88">
        <v>66</v>
      </c>
      <c r="AE25" s="88">
        <v>78</v>
      </c>
      <c r="AF25" s="88">
        <v>67</v>
      </c>
      <c r="AG25" s="88">
        <v>79</v>
      </c>
      <c r="AH25" s="88">
        <v>68</v>
      </c>
      <c r="AI25" s="88">
        <v>80</v>
      </c>
      <c r="AJ25" s="88">
        <v>69</v>
      </c>
      <c r="AK25" s="88">
        <v>81</v>
      </c>
      <c r="AL25" s="88">
        <v>70</v>
      </c>
      <c r="AM25" s="88">
        <v>82</v>
      </c>
      <c r="AN25" s="88">
        <v>71</v>
      </c>
      <c r="AO25" s="88">
        <v>83</v>
      </c>
      <c r="AP25" s="88">
        <v>72</v>
      </c>
      <c r="AQ25" s="88">
        <v>84</v>
      </c>
      <c r="AR25" s="88">
        <v>73</v>
      </c>
      <c r="AS25" s="88">
        <v>85</v>
      </c>
      <c r="AT25" s="88">
        <v>74</v>
      </c>
      <c r="AU25" s="88">
        <v>86</v>
      </c>
      <c r="AV25" s="88">
        <v>75</v>
      </c>
      <c r="AW25" s="88">
        <v>87</v>
      </c>
      <c r="AX25" s="88">
        <v>76</v>
      </c>
      <c r="AY25" s="88">
        <v>88</v>
      </c>
      <c r="AZ25" s="88">
        <v>77</v>
      </c>
      <c r="BA25" s="88">
        <v>89</v>
      </c>
    </row>
    <row r="26" spans="1:53" x14ac:dyDescent="0.2">
      <c r="A26">
        <v>25</v>
      </c>
      <c r="B26" s="20" t="s">
        <v>698</v>
      </c>
      <c r="C26">
        <v>17.206140596424198</v>
      </c>
      <c r="D26">
        <v>0.14244031459334699</v>
      </c>
      <c r="E26">
        <v>2</v>
      </c>
      <c r="F26">
        <v>0.82784581350538</v>
      </c>
      <c r="G26">
        <v>1.17693750441825</v>
      </c>
      <c r="H26">
        <v>1.1330364008976399</v>
      </c>
      <c r="I26">
        <v>1.3406821158373301</v>
      </c>
      <c r="J26" s="96"/>
      <c r="K26" s="96"/>
      <c r="L26" s="96"/>
      <c r="M26" s="96"/>
      <c r="O26" s="38" t="s">
        <v>109</v>
      </c>
      <c r="P26" s="87">
        <v>114</v>
      </c>
      <c r="Q26" s="87">
        <v>114</v>
      </c>
      <c r="R26" s="87">
        <v>114</v>
      </c>
      <c r="S26" s="87">
        <v>115</v>
      </c>
      <c r="T26" s="87">
        <v>115</v>
      </c>
      <c r="U26" s="87">
        <v>115</v>
      </c>
      <c r="V26" s="87">
        <v>116</v>
      </c>
      <c r="W26" s="87">
        <v>116</v>
      </c>
      <c r="X26" s="87">
        <v>116</v>
      </c>
      <c r="Y26" s="87">
        <v>117</v>
      </c>
      <c r="Z26" s="87">
        <v>117</v>
      </c>
      <c r="AA26" s="87">
        <v>117</v>
      </c>
      <c r="AC26" s="40" t="s">
        <v>1443</v>
      </c>
      <c r="AD26" s="88">
        <v>90</v>
      </c>
      <c r="AE26" s="88">
        <v>102</v>
      </c>
      <c r="AF26" s="88">
        <v>91</v>
      </c>
      <c r="AG26" s="88">
        <v>103</v>
      </c>
      <c r="AH26" s="88">
        <v>92</v>
      </c>
      <c r="AI26" s="88">
        <v>104</v>
      </c>
      <c r="AJ26" s="88">
        <v>93</v>
      </c>
      <c r="AK26" s="88">
        <v>105</v>
      </c>
      <c r="AL26" s="88">
        <v>94</v>
      </c>
      <c r="AM26" s="88">
        <v>106</v>
      </c>
      <c r="AN26" s="88">
        <v>95</v>
      </c>
      <c r="AO26" s="88">
        <v>107</v>
      </c>
      <c r="AP26" s="88">
        <v>96</v>
      </c>
      <c r="AQ26" s="88">
        <v>108</v>
      </c>
      <c r="AR26" s="88">
        <v>97</v>
      </c>
      <c r="AS26" s="88">
        <v>109</v>
      </c>
      <c r="AT26" s="88">
        <v>98</v>
      </c>
      <c r="AU26" s="88">
        <v>110</v>
      </c>
      <c r="AV26" s="88">
        <v>99</v>
      </c>
      <c r="AW26" s="88">
        <v>111</v>
      </c>
      <c r="AX26" s="88">
        <v>100</v>
      </c>
      <c r="AY26" s="88">
        <v>112</v>
      </c>
      <c r="AZ26" s="88">
        <v>101</v>
      </c>
      <c r="BA26" s="88">
        <v>113</v>
      </c>
    </row>
    <row r="27" spans="1:53" x14ac:dyDescent="0.2">
      <c r="A27">
        <v>26</v>
      </c>
      <c r="B27" s="20" t="s">
        <v>699</v>
      </c>
      <c r="C27">
        <v>16.191339425386001</v>
      </c>
      <c r="D27">
        <v>0.177877779508125</v>
      </c>
      <c r="E27">
        <v>2</v>
      </c>
      <c r="F27">
        <v>1.09859829897232</v>
      </c>
      <c r="G27">
        <v>1.1075228933362899</v>
      </c>
      <c r="H27">
        <v>1.0662110335227599</v>
      </c>
      <c r="I27">
        <v>1.26161000936945</v>
      </c>
      <c r="O27" s="38" t="s">
        <v>110</v>
      </c>
      <c r="P27" s="87">
        <v>118</v>
      </c>
      <c r="Q27" s="87">
        <v>118</v>
      </c>
      <c r="R27" s="87">
        <v>118</v>
      </c>
      <c r="S27" s="87">
        <v>119</v>
      </c>
      <c r="T27" s="87">
        <v>119</v>
      </c>
      <c r="U27" s="87">
        <v>119</v>
      </c>
      <c r="V27" s="87">
        <v>120</v>
      </c>
      <c r="W27" s="87">
        <v>120</v>
      </c>
      <c r="X27" s="87">
        <v>120</v>
      </c>
      <c r="Y27" s="87">
        <v>121</v>
      </c>
      <c r="Z27" s="87">
        <v>121</v>
      </c>
      <c r="AA27" s="87" t="s">
        <v>1476</v>
      </c>
      <c r="AC27" s="40" t="s">
        <v>1444</v>
      </c>
      <c r="AD27" s="88">
        <v>90</v>
      </c>
      <c r="AE27" s="88">
        <v>102</v>
      </c>
      <c r="AF27" s="88">
        <v>91</v>
      </c>
      <c r="AG27" s="88">
        <v>103</v>
      </c>
      <c r="AH27" s="88">
        <v>92</v>
      </c>
      <c r="AI27" s="88">
        <v>104</v>
      </c>
      <c r="AJ27" s="88">
        <v>93</v>
      </c>
      <c r="AK27" s="88">
        <v>105</v>
      </c>
      <c r="AL27" s="88">
        <v>94</v>
      </c>
      <c r="AM27" s="88">
        <v>106</v>
      </c>
      <c r="AN27" s="88">
        <v>95</v>
      </c>
      <c r="AO27" s="88">
        <v>107</v>
      </c>
      <c r="AP27" s="88">
        <v>96</v>
      </c>
      <c r="AQ27" s="88">
        <v>108</v>
      </c>
      <c r="AR27" s="88">
        <v>97</v>
      </c>
      <c r="AS27" s="88">
        <v>199</v>
      </c>
      <c r="AT27" s="88">
        <v>98</v>
      </c>
      <c r="AU27" s="88">
        <v>110</v>
      </c>
      <c r="AV27" s="88">
        <v>99</v>
      </c>
      <c r="AW27" s="88">
        <v>111</v>
      </c>
      <c r="AX27" s="88">
        <v>100</v>
      </c>
      <c r="AY27" s="88">
        <v>112</v>
      </c>
      <c r="AZ27" s="88">
        <v>101</v>
      </c>
      <c r="BA27" s="88">
        <v>113</v>
      </c>
    </row>
    <row r="28" spans="1:53" x14ac:dyDescent="0.2">
      <c r="A28">
        <v>27</v>
      </c>
      <c r="B28" s="20" t="s">
        <v>700</v>
      </c>
      <c r="C28">
        <v>14.6227371988118</v>
      </c>
      <c r="D28">
        <v>0.18693484531944299</v>
      </c>
      <c r="E28">
        <v>3</v>
      </c>
      <c r="F28">
        <v>1.27838477008691</v>
      </c>
      <c r="G28">
        <v>1.0002270834698499</v>
      </c>
      <c r="H28">
        <v>0.96291747903402403</v>
      </c>
      <c r="I28">
        <v>1.13938637994801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88">
        <v>90</v>
      </c>
      <c r="AE28" s="88">
        <v>102</v>
      </c>
      <c r="AF28" s="88">
        <v>91</v>
      </c>
      <c r="AG28" s="88">
        <v>103</v>
      </c>
      <c r="AH28" s="88">
        <v>92</v>
      </c>
      <c r="AI28" s="88">
        <v>104</v>
      </c>
      <c r="AJ28" s="88">
        <v>93</v>
      </c>
      <c r="AK28" s="88">
        <v>105</v>
      </c>
      <c r="AL28" s="88">
        <v>94</v>
      </c>
      <c r="AM28" s="88">
        <v>106</v>
      </c>
      <c r="AN28" s="88">
        <v>95</v>
      </c>
      <c r="AO28" s="88">
        <v>107</v>
      </c>
      <c r="AP28" s="88">
        <v>96</v>
      </c>
      <c r="AQ28" s="88">
        <v>108</v>
      </c>
      <c r="AR28" s="88">
        <v>97</v>
      </c>
      <c r="AS28" s="88">
        <v>109</v>
      </c>
      <c r="AT28" s="88">
        <v>98</v>
      </c>
      <c r="AU28" s="88">
        <v>110</v>
      </c>
      <c r="AV28" s="88">
        <v>99</v>
      </c>
      <c r="AW28" s="88">
        <v>111</v>
      </c>
      <c r="AX28" s="88">
        <v>100</v>
      </c>
      <c r="AY28" s="88">
        <v>112</v>
      </c>
      <c r="AZ28" s="88">
        <v>101</v>
      </c>
      <c r="BA28" s="88">
        <v>113</v>
      </c>
    </row>
    <row r="29" spans="1:53" x14ac:dyDescent="0.2">
      <c r="A29">
        <v>28</v>
      </c>
      <c r="B29" s="20" t="s">
        <v>701</v>
      </c>
      <c r="C29" t="s">
        <v>5</v>
      </c>
      <c r="D29" t="s">
        <v>5</v>
      </c>
      <c r="E29" t="s">
        <v>5</v>
      </c>
      <c r="F29" t="s">
        <v>5</v>
      </c>
      <c r="G29" t="s">
        <v>5</v>
      </c>
      <c r="H29" t="s">
        <v>5</v>
      </c>
      <c r="I29" t="s">
        <v>5</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88">
        <v>114</v>
      </c>
      <c r="AE29" s="88">
        <v>118</v>
      </c>
      <c r="AF29" s="88">
        <v>114</v>
      </c>
      <c r="AG29" s="88">
        <v>118</v>
      </c>
      <c r="AH29" s="88">
        <v>114</v>
      </c>
      <c r="AI29" s="88">
        <v>118</v>
      </c>
      <c r="AJ29" s="88">
        <v>115</v>
      </c>
      <c r="AK29" s="88">
        <v>119</v>
      </c>
      <c r="AL29" s="88">
        <v>115</v>
      </c>
      <c r="AM29" s="88">
        <v>119</v>
      </c>
      <c r="AN29" s="88">
        <v>115</v>
      </c>
      <c r="AO29" s="88">
        <v>119</v>
      </c>
      <c r="AP29" s="88">
        <v>116</v>
      </c>
      <c r="AQ29" s="88">
        <v>120</v>
      </c>
      <c r="AR29" s="88">
        <v>116</v>
      </c>
      <c r="AS29" s="88">
        <v>120</v>
      </c>
      <c r="AT29" s="88">
        <v>116</v>
      </c>
      <c r="AU29" s="88">
        <v>120</v>
      </c>
      <c r="AV29" s="88">
        <v>117</v>
      </c>
      <c r="AW29" s="88" t="s">
        <v>1476</v>
      </c>
      <c r="AX29" s="88">
        <v>117</v>
      </c>
      <c r="AY29" s="88" t="s">
        <v>1476</v>
      </c>
      <c r="AZ29" s="88">
        <v>117</v>
      </c>
      <c r="BA29" s="88" t="s">
        <v>1476</v>
      </c>
    </row>
    <row r="30" spans="1:53" x14ac:dyDescent="0.2">
      <c r="A30" s="92">
        <v>29</v>
      </c>
      <c r="B30" s="20" t="s">
        <v>702</v>
      </c>
      <c r="C30">
        <v>15.5493254763874</v>
      </c>
      <c r="D30">
        <v>7.63710962980471E-2</v>
      </c>
      <c r="E30">
        <v>2</v>
      </c>
      <c r="F30">
        <v>0.49115375720973398</v>
      </c>
      <c r="G30">
        <v>1.0636077404464399</v>
      </c>
      <c r="H30">
        <v>1.0239339656339499</v>
      </c>
      <c r="I30">
        <v>1.2115850421365699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817</v>
      </c>
      <c r="C31">
        <v>13.9639643700286</v>
      </c>
      <c r="D31">
        <v>0.210393074508717</v>
      </c>
      <c r="E31">
        <v>2</v>
      </c>
      <c r="F31">
        <v>1.50668584460364</v>
      </c>
      <c r="G31">
        <v>0.95516558668957696</v>
      </c>
      <c r="H31">
        <v>0.91953682718181096</v>
      </c>
      <c r="I31">
        <v>1.0880555806325101</v>
      </c>
    </row>
    <row r="32" spans="1:53" x14ac:dyDescent="0.2">
      <c r="A32">
        <v>31</v>
      </c>
      <c r="B32" s="20" t="s">
        <v>818</v>
      </c>
      <c r="C32">
        <v>15.0645015645166</v>
      </c>
      <c r="D32">
        <v>0.11602208540509901</v>
      </c>
      <c r="E32">
        <v>2</v>
      </c>
      <c r="F32">
        <v>0.77016876335544504</v>
      </c>
      <c r="G32">
        <v>1.0304447285715901</v>
      </c>
      <c r="H32">
        <v>0.99200797170772304</v>
      </c>
      <c r="I32">
        <v>1.1738081365991</v>
      </c>
    </row>
    <row r="33" spans="1:9" x14ac:dyDescent="0.2">
      <c r="A33">
        <v>32</v>
      </c>
      <c r="B33" s="20" t="s">
        <v>819</v>
      </c>
      <c r="C33">
        <v>14.900082364586</v>
      </c>
      <c r="D33">
        <v>5.29230533302966E-2</v>
      </c>
      <c r="E33">
        <v>2</v>
      </c>
      <c r="F33">
        <v>0.35518631397691097</v>
      </c>
      <c r="G33">
        <v>1.0191980970704499</v>
      </c>
      <c r="H33">
        <v>0.98118085231486196</v>
      </c>
      <c r="I33">
        <v>1.1609967870921101</v>
      </c>
    </row>
    <row r="34" spans="1:9" x14ac:dyDescent="0.2">
      <c r="A34">
        <v>33</v>
      </c>
      <c r="B34" s="20" t="s">
        <v>820</v>
      </c>
      <c r="C34">
        <v>14.540684580571799</v>
      </c>
      <c r="D34">
        <v>1.25631395187479E-2</v>
      </c>
      <c r="E34">
        <v>2</v>
      </c>
      <c r="F34">
        <v>8.6399917755824604E-2</v>
      </c>
      <c r="G34">
        <v>0.99461450561131004</v>
      </c>
      <c r="H34">
        <v>0.95751425669407497</v>
      </c>
      <c r="I34">
        <v>1.13299293702479</v>
      </c>
    </row>
    <row r="35" spans="1:9" x14ac:dyDescent="0.2">
      <c r="A35">
        <v>34</v>
      </c>
      <c r="B35" s="20" t="s">
        <v>821</v>
      </c>
      <c r="C35">
        <v>14.171793718313699</v>
      </c>
      <c r="D35">
        <v>0.24326294220045599</v>
      </c>
      <c r="E35">
        <v>3</v>
      </c>
      <c r="F35">
        <v>1.7165289520556299</v>
      </c>
      <c r="G35">
        <v>0.96938156691737998</v>
      </c>
      <c r="H35">
        <v>0.93322253522669496</v>
      </c>
      <c r="I35">
        <v>1.1042493975335499</v>
      </c>
    </row>
    <row r="36" spans="1:9" x14ac:dyDescent="0.2">
      <c r="A36">
        <v>35</v>
      </c>
      <c r="B36" s="20" t="s">
        <v>935</v>
      </c>
      <c r="C36">
        <v>14.610506606141699</v>
      </c>
      <c r="D36">
        <v>0.20855764356842299</v>
      </c>
      <c r="E36">
        <v>3</v>
      </c>
      <c r="F36">
        <v>1.4274497742655501</v>
      </c>
      <c r="G36">
        <v>0.99939048428399002</v>
      </c>
      <c r="H36">
        <v>0.96211208594647202</v>
      </c>
      <c r="I36">
        <v>1.13843338663919</v>
      </c>
    </row>
    <row r="37" spans="1:9" x14ac:dyDescent="0.2">
      <c r="A37">
        <v>36</v>
      </c>
      <c r="B37" s="20" t="s">
        <v>936</v>
      </c>
      <c r="C37">
        <v>15.5727353040613</v>
      </c>
      <c r="D37">
        <v>0.102897821956971</v>
      </c>
      <c r="E37">
        <v>2</v>
      </c>
      <c r="F37">
        <v>0.66075625089534196</v>
      </c>
      <c r="G37">
        <v>1.06520902366315</v>
      </c>
      <c r="H37">
        <v>1.02547551917088</v>
      </c>
      <c r="I37">
        <v>1.21340910820887</v>
      </c>
    </row>
    <row r="38" spans="1:9" x14ac:dyDescent="0.2">
      <c r="A38">
        <v>37</v>
      </c>
      <c r="B38" s="20" t="s">
        <v>937</v>
      </c>
      <c r="C38">
        <v>13.8757178775918</v>
      </c>
      <c r="D38">
        <v>0.113864394434425</v>
      </c>
      <c r="E38">
        <v>3</v>
      </c>
      <c r="F38">
        <v>0.82060182715524299</v>
      </c>
      <c r="G38">
        <v>0.94912933434116697</v>
      </c>
      <c r="H38">
        <v>0.91372573389089595</v>
      </c>
      <c r="I38">
        <v>1.0811795183608901</v>
      </c>
    </row>
    <row r="39" spans="1:9" x14ac:dyDescent="0.2">
      <c r="A39">
        <v>38</v>
      </c>
      <c r="B39" s="20" t="s">
        <v>938</v>
      </c>
      <c r="C39">
        <v>14.213085767722999</v>
      </c>
      <c r="D39">
        <v>0.110335087328086</v>
      </c>
      <c r="E39">
        <v>2</v>
      </c>
      <c r="F39">
        <v>0.77629227833585601</v>
      </c>
      <c r="G39">
        <v>0.97220603306141196</v>
      </c>
      <c r="H39">
        <v>0.93594164558071002</v>
      </c>
      <c r="I39">
        <v>1.10746682516406</v>
      </c>
    </row>
    <row r="40" spans="1:9" x14ac:dyDescent="0.2">
      <c r="A40">
        <v>39</v>
      </c>
      <c r="B40" s="20" t="s">
        <v>659</v>
      </c>
      <c r="C40">
        <v>12.8338704553227</v>
      </c>
      <c r="D40">
        <v>0.154135475293153</v>
      </c>
      <c r="E40">
        <v>3</v>
      </c>
      <c r="F40">
        <v>1.2010053851621001</v>
      </c>
      <c r="G40">
        <v>0.87786470074838896</v>
      </c>
      <c r="H40">
        <v>0.84511935194272103</v>
      </c>
      <c r="I40">
        <v>1</v>
      </c>
    </row>
    <row r="41" spans="1:9" x14ac:dyDescent="0.2">
      <c r="A41">
        <v>40</v>
      </c>
      <c r="B41" s="20" t="s">
        <v>1651</v>
      </c>
      <c r="C41" t="s">
        <v>5</v>
      </c>
      <c r="D41" t="s">
        <v>5</v>
      </c>
      <c r="E41" t="s">
        <v>5</v>
      </c>
      <c r="F41" t="s">
        <v>5</v>
      </c>
      <c r="G41" t="s">
        <v>5</v>
      </c>
      <c r="H41" t="s">
        <v>5</v>
      </c>
      <c r="I41" t="s">
        <v>5</v>
      </c>
    </row>
    <row r="42" spans="1:9" x14ac:dyDescent="0.2">
      <c r="A42">
        <v>122</v>
      </c>
      <c r="B42" t="s">
        <v>1434</v>
      </c>
      <c r="C42" t="s">
        <v>5</v>
      </c>
      <c r="D42" t="s">
        <v>5</v>
      </c>
      <c r="E42" t="s">
        <v>5</v>
      </c>
      <c r="F42" t="s">
        <v>5</v>
      </c>
      <c r="G42" t="s">
        <v>5</v>
      </c>
      <c r="H42" t="s">
        <v>5</v>
      </c>
      <c r="I42" t="s">
        <v>5</v>
      </c>
    </row>
    <row r="43" spans="1:9" x14ac:dyDescent="0.2">
      <c r="A43">
        <v>123</v>
      </c>
      <c r="B43" t="s">
        <v>1553</v>
      </c>
      <c r="C43">
        <v>13.1565254158134</v>
      </c>
      <c r="D43">
        <v>0.131119273780717</v>
      </c>
      <c r="E43">
        <v>2</v>
      </c>
      <c r="F43">
        <v>0.99661019636019599</v>
      </c>
      <c r="G43">
        <v>0.89993500302564799</v>
      </c>
      <c r="H43">
        <v>0.86636640691808997</v>
      </c>
      <c r="I43">
        <v>1.02514089273489</v>
      </c>
    </row>
    <row r="44" spans="1:9" x14ac:dyDescent="0.2">
      <c r="A44">
        <v>124</v>
      </c>
      <c r="B44" t="s">
        <v>1554</v>
      </c>
      <c r="C44">
        <v>14.0098327712653</v>
      </c>
      <c r="D44">
        <v>0.24253670845571701</v>
      </c>
      <c r="E44">
        <v>3</v>
      </c>
      <c r="F44">
        <v>1.73118917559936</v>
      </c>
      <c r="G44">
        <v>0.958303085269261</v>
      </c>
      <c r="H44">
        <v>0.92255729350666005</v>
      </c>
      <c r="I44">
        <v>1.09162959218237</v>
      </c>
    </row>
    <row r="45" spans="1:9" x14ac:dyDescent="0.2">
      <c r="A45">
        <v>125</v>
      </c>
      <c r="B45" t="s">
        <v>1555</v>
      </c>
      <c r="C45">
        <v>15.1858674467941</v>
      </c>
      <c r="D45">
        <v>0.24967196923433899</v>
      </c>
      <c r="E45">
        <v>2</v>
      </c>
      <c r="F45">
        <v>1.64410739201498</v>
      </c>
      <c r="G45">
        <v>1.0387464193434901</v>
      </c>
      <c r="H45">
        <v>1</v>
      </c>
      <c r="I45">
        <v>1.18326482253808</v>
      </c>
    </row>
    <row r="46" spans="1:9" x14ac:dyDescent="0.2">
      <c r="A46">
        <v>126</v>
      </c>
      <c r="B46" t="s">
        <v>1556</v>
      </c>
      <c r="C46">
        <v>16.798757200423001</v>
      </c>
      <c r="D46">
        <v>0.13177832527244099</v>
      </c>
      <c r="E46">
        <v>2</v>
      </c>
      <c r="F46">
        <v>0.78445282410012296</v>
      </c>
      <c r="G46">
        <v>1.14907159255126</v>
      </c>
      <c r="H46">
        <v>1.1062099191422501</v>
      </c>
      <c r="I46">
        <v>1.3089392836637199</v>
      </c>
    </row>
    <row r="47" spans="1:9" x14ac:dyDescent="0.2">
      <c r="A47">
        <v>127</v>
      </c>
      <c r="B47" t="s">
        <v>1557</v>
      </c>
      <c r="C47">
        <v>18.6307060546267</v>
      </c>
      <c r="D47">
        <v>0.222419031054435</v>
      </c>
      <c r="E47">
        <v>3</v>
      </c>
      <c r="F47">
        <v>1.19383039162491</v>
      </c>
      <c r="G47">
        <v>1.2743808855101</v>
      </c>
      <c r="H47">
        <v>1.2268450333773899</v>
      </c>
      <c r="I47">
        <v>1.4516825707010199</v>
      </c>
    </row>
    <row r="48" spans="1:9" x14ac:dyDescent="0.2">
      <c r="A48">
        <v>128</v>
      </c>
      <c r="B48" t="s">
        <v>1631</v>
      </c>
      <c r="C48">
        <v>14.61</v>
      </c>
      <c r="D48">
        <v>0.57999999999999996</v>
      </c>
      <c r="E48">
        <v>3</v>
      </c>
      <c r="F48" t="s">
        <v>5</v>
      </c>
      <c r="G48">
        <v>1</v>
      </c>
      <c r="H48" t="s">
        <v>5</v>
      </c>
      <c r="I48">
        <f>C48/C40</f>
        <v>1.1383939124880811</v>
      </c>
    </row>
    <row r="50" spans="1:2" x14ac:dyDescent="0.2">
      <c r="A50" t="s">
        <v>1640</v>
      </c>
    </row>
    <row r="51" spans="1:2" x14ac:dyDescent="0.2">
      <c r="A51">
        <v>91</v>
      </c>
    </row>
    <row r="52" spans="1:2" x14ac:dyDescent="0.2">
      <c r="A52">
        <v>85.1</v>
      </c>
      <c r="B52" s="20"/>
    </row>
    <row r="53" spans="1:2" x14ac:dyDescent="0.2">
      <c r="A53">
        <v>61.6</v>
      </c>
      <c r="B53" s="20"/>
    </row>
    <row r="54" spans="1:2" x14ac:dyDescent="0.2">
      <c r="A54">
        <f>AVERAGE(A51:A53)</f>
        <v>79.233333333333334</v>
      </c>
      <c r="B54" s="20"/>
    </row>
    <row r="55" spans="1:2" x14ac:dyDescent="0.2">
      <c r="B55" s="20"/>
    </row>
    <row r="56" spans="1:2" x14ac:dyDescent="0.2">
      <c r="B56" s="20"/>
    </row>
    <row r="57" spans="1:2" x14ac:dyDescent="0.2">
      <c r="B57" s="20"/>
    </row>
    <row r="58" spans="1:2" x14ac:dyDescent="0.2">
      <c r="B58" s="20"/>
    </row>
    <row r="59" spans="1:2" x14ac:dyDescent="0.2">
      <c r="B59" s="20"/>
    </row>
    <row r="60" spans="1:2" x14ac:dyDescent="0.2">
      <c r="B60" s="20"/>
    </row>
    <row r="61" spans="1:2" x14ac:dyDescent="0.2">
      <c r="B61" s="20"/>
    </row>
    <row r="62" spans="1:2" x14ac:dyDescent="0.2">
      <c r="B62" s="20"/>
    </row>
    <row r="63" spans="1:2" x14ac:dyDescent="0.2">
      <c r="B63" s="20"/>
    </row>
    <row r="64" spans="1: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J23:M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AE03-600C-1C44-BF03-D0A0DFEC35E3}">
  <dimension ref="A1:BG141"/>
  <sheetViews>
    <sheetView topLeftCell="A124" workbookViewId="0">
      <selection activeCell="R2" sqref="R2:R6"/>
    </sheetView>
  </sheetViews>
  <sheetFormatPr baseColWidth="10" defaultRowHeight="16" x14ac:dyDescent="0.2"/>
  <cols>
    <col min="4" max="5" width="12.6640625" bestFit="1" customWidth="1"/>
    <col min="16" max="16" width="20.6640625" customWidth="1"/>
    <col min="17" max="17" width="13.1640625" bestFit="1" customWidth="1"/>
    <col min="18" max="18" width="8.33203125" bestFit="1" customWidth="1"/>
    <col min="19" max="19" width="16.5" bestFit="1" customWidth="1"/>
    <col min="20" max="20" width="8.1640625" bestFit="1" customWidth="1"/>
    <col min="21" max="21" width="10.33203125" bestFit="1" customWidth="1"/>
    <col min="22" max="22" width="8.1640625" bestFit="1" customWidth="1"/>
    <col min="23" max="23" width="5" bestFit="1" customWidth="1"/>
    <col min="24" max="28" width="4.83203125" bestFit="1" customWidth="1"/>
    <col min="29" max="32" width="4.5" bestFit="1" customWidth="1"/>
    <col min="33" max="33" width="6"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4" width="4.1640625" bestFit="1" customWidth="1"/>
    <col min="55" max="55" width="6" bestFit="1" customWidth="1"/>
    <col min="56" max="56" width="4.1640625" bestFit="1" customWidth="1"/>
    <col min="57" max="57" width="6" bestFit="1" customWidth="1"/>
    <col min="58" max="58" width="4.1640625" bestFit="1" customWidth="1"/>
    <col min="59" max="59" width="6" bestFit="1" customWidth="1"/>
  </cols>
  <sheetData>
    <row r="1" spans="1:59" x14ac:dyDescent="0.2">
      <c r="A1" t="s">
        <v>1413</v>
      </c>
      <c r="B1" t="s">
        <v>1412</v>
      </c>
      <c r="C1" t="s">
        <v>1494</v>
      </c>
      <c r="D1" t="s">
        <v>1423</v>
      </c>
      <c r="E1" t="s">
        <v>1418</v>
      </c>
      <c r="F1" t="s">
        <v>1632</v>
      </c>
      <c r="G1" t="s">
        <v>1487</v>
      </c>
      <c r="H1" t="s">
        <v>1633</v>
      </c>
      <c r="I1" t="s">
        <v>1634</v>
      </c>
      <c r="J1" t="s">
        <v>1489</v>
      </c>
      <c r="K1" t="s">
        <v>1635</v>
      </c>
      <c r="L1" t="s">
        <v>1656</v>
      </c>
      <c r="Q1" s="32" t="s">
        <v>1414</v>
      </c>
      <c r="R1" s="32" t="s">
        <v>1415</v>
      </c>
      <c r="S1" s="32" t="s">
        <v>1416</v>
      </c>
      <c r="T1" s="32" t="s">
        <v>1630</v>
      </c>
      <c r="U1" s="32" t="s">
        <v>1628</v>
      </c>
    </row>
    <row r="2" spans="1:59" x14ac:dyDescent="0.2">
      <c r="A2">
        <v>1</v>
      </c>
      <c r="B2" s="20" t="s">
        <v>574</v>
      </c>
      <c r="C2" s="20">
        <v>1</v>
      </c>
      <c r="D2" s="91">
        <v>43.859648684210526</v>
      </c>
      <c r="E2" s="91">
        <v>56.140351315789474</v>
      </c>
      <c r="F2" t="s">
        <v>5</v>
      </c>
      <c r="G2" t="s">
        <v>5</v>
      </c>
      <c r="H2" t="s">
        <v>5</v>
      </c>
      <c r="I2" t="s">
        <v>5</v>
      </c>
      <c r="J2" t="s">
        <v>5</v>
      </c>
      <c r="K2" t="s">
        <v>5</v>
      </c>
      <c r="L2" t="s">
        <v>5</v>
      </c>
      <c r="Q2" s="33" t="s">
        <v>1418</v>
      </c>
      <c r="R2" s="33">
        <v>2.2399999999999993</v>
      </c>
      <c r="S2" s="29">
        <f>R2*384</f>
        <v>860.15999999999974</v>
      </c>
      <c r="T2" s="34">
        <f>S2*1.2</f>
        <v>1032.1919999999996</v>
      </c>
      <c r="U2">
        <f>T2/3</f>
        <v>344.06399999999985</v>
      </c>
      <c r="V2">
        <f>U2/2</f>
        <v>172.03199999999993</v>
      </c>
    </row>
    <row r="3" spans="1:59" x14ac:dyDescent="0.2">
      <c r="A3">
        <v>2</v>
      </c>
      <c r="B3" s="20" t="s">
        <v>578</v>
      </c>
      <c r="C3" s="20">
        <v>1</v>
      </c>
      <c r="D3" s="91">
        <v>77.519379069767439</v>
      </c>
      <c r="E3" s="91">
        <v>22.480620930232561</v>
      </c>
      <c r="F3">
        <v>15.3883382</v>
      </c>
      <c r="G3">
        <v>0.19040487882399099</v>
      </c>
      <c r="H3">
        <v>3</v>
      </c>
      <c r="I3">
        <v>1.2373322989742399</v>
      </c>
      <c r="J3">
        <v>1.0462971129660801</v>
      </c>
      <c r="K3">
        <v>1.01975980122243</v>
      </c>
      <c r="L3">
        <v>1.2568326946641499</v>
      </c>
      <c r="Q3" s="33" t="s">
        <v>1419</v>
      </c>
      <c r="R3" s="33">
        <v>7</v>
      </c>
      <c r="S3" s="29">
        <f t="shared" ref="S3:S5" si="0">R3*384</f>
        <v>2688</v>
      </c>
      <c r="T3" s="34">
        <f t="shared" ref="T3:T5" si="1">S3*1.2</f>
        <v>3225.6</v>
      </c>
      <c r="U3">
        <f t="shared" ref="U3:U6" si="2">T3/3</f>
        <v>1075.2</v>
      </c>
    </row>
    <row r="4" spans="1:59" x14ac:dyDescent="0.2">
      <c r="A4">
        <v>3</v>
      </c>
      <c r="B4" s="20" t="s">
        <v>586</v>
      </c>
      <c r="C4" s="20">
        <v>1</v>
      </c>
      <c r="D4" s="91">
        <v>95.238094285714283</v>
      </c>
      <c r="E4" s="91">
        <v>4.7619057142857173</v>
      </c>
      <c r="F4">
        <v>14.069058425</v>
      </c>
      <c r="G4">
        <v>6.1939478117443998E-2</v>
      </c>
      <c r="H4">
        <v>2</v>
      </c>
      <c r="I4">
        <v>0.44025318714563499</v>
      </c>
      <c r="J4">
        <v>0.95659550894382195</v>
      </c>
      <c r="K4">
        <v>0.932333305675906</v>
      </c>
      <c r="L4">
        <v>1.14908136160408</v>
      </c>
      <c r="Q4" s="33" t="s">
        <v>1519</v>
      </c>
      <c r="R4" s="33">
        <v>2.8000000000000001E-2</v>
      </c>
      <c r="S4" s="29">
        <f>R4*384</f>
        <v>10.752000000000001</v>
      </c>
      <c r="T4" s="34">
        <f t="shared" si="1"/>
        <v>12.9024</v>
      </c>
      <c r="U4">
        <f t="shared" si="2"/>
        <v>4.3007999999999997</v>
      </c>
    </row>
    <row r="5" spans="1:59" x14ac:dyDescent="0.2">
      <c r="A5">
        <v>4</v>
      </c>
      <c r="B5" s="20" t="s">
        <v>587</v>
      </c>
      <c r="C5" s="20">
        <v>1</v>
      </c>
      <c r="D5" s="91">
        <v>72.463767391304344</v>
      </c>
      <c r="E5" s="91">
        <v>27.536232608695656</v>
      </c>
      <c r="F5">
        <v>14.936971805000001</v>
      </c>
      <c r="G5">
        <v>0.18131849164967301</v>
      </c>
      <c r="H5">
        <v>2</v>
      </c>
      <c r="I5">
        <v>1.2138905664197499</v>
      </c>
      <c r="J5">
        <v>1.0156074212111701</v>
      </c>
      <c r="K5">
        <v>0.98984849440935097</v>
      </c>
      <c r="L5">
        <v>1.21996763261939</v>
      </c>
      <c r="Q5" s="33" t="s">
        <v>1520</v>
      </c>
      <c r="R5" s="33">
        <v>2.8000000000000001E-2</v>
      </c>
      <c r="S5" s="29">
        <f t="shared" si="0"/>
        <v>10.752000000000001</v>
      </c>
      <c r="T5" s="34">
        <f t="shared" si="1"/>
        <v>12.9024</v>
      </c>
      <c r="U5">
        <f t="shared" si="2"/>
        <v>4.3007999999999997</v>
      </c>
    </row>
    <row r="6" spans="1:59" x14ac:dyDescent="0.2">
      <c r="A6">
        <v>5</v>
      </c>
      <c r="B6" s="20" t="s">
        <v>597</v>
      </c>
      <c r="C6" s="20">
        <v>1</v>
      </c>
      <c r="D6" s="91">
        <v>57.471263793103446</v>
      </c>
      <c r="E6" s="91">
        <v>42.528736206896554</v>
      </c>
      <c r="F6">
        <v>14.168093955</v>
      </c>
      <c r="G6">
        <v>5.6475324607960703E-2</v>
      </c>
      <c r="H6">
        <v>2</v>
      </c>
      <c r="I6">
        <v>0.39860919039169901</v>
      </c>
      <c r="J6">
        <v>0.96332921779355696</v>
      </c>
      <c r="K6">
        <v>0.938896226965662</v>
      </c>
      <c r="L6">
        <v>1.15717002526741</v>
      </c>
      <c r="Q6" s="33" t="s">
        <v>1422</v>
      </c>
      <c r="R6" s="33">
        <v>9.3000000000000007</v>
      </c>
      <c r="S6" s="33"/>
      <c r="T6" s="29">
        <f>SUM(T2:T5)</f>
        <v>4283.5967999999993</v>
      </c>
      <c r="U6">
        <f t="shared" si="2"/>
        <v>1427.8655999999999</v>
      </c>
    </row>
    <row r="7" spans="1:59" ht="34" x14ac:dyDescent="0.2">
      <c r="A7">
        <v>6</v>
      </c>
      <c r="B7" s="20" t="s">
        <v>612</v>
      </c>
      <c r="C7" s="20">
        <v>1</v>
      </c>
      <c r="D7" s="91">
        <v>27.100270731707315</v>
      </c>
      <c r="E7" s="91">
        <v>72.899729268292688</v>
      </c>
      <c r="F7">
        <v>15.457174350000001</v>
      </c>
      <c r="G7">
        <v>0.15445129748111799</v>
      </c>
      <c r="H7">
        <v>3</v>
      </c>
      <c r="I7">
        <v>0.99922077595713799</v>
      </c>
      <c r="J7">
        <v>1.05097747962274</v>
      </c>
      <c r="K7">
        <v>1.02432145939037</v>
      </c>
      <c r="L7">
        <v>1.2624548432529299</v>
      </c>
      <c r="P7">
        <f>R7*3.3</f>
        <v>13.859999999999998</v>
      </c>
      <c r="Q7" s="33" t="s">
        <v>1423</v>
      </c>
      <c r="R7">
        <v>4.1999999999999993</v>
      </c>
      <c r="T7">
        <f>T6/48</f>
        <v>89.241599999999991</v>
      </c>
      <c r="U7" s="65" t="s">
        <v>1457</v>
      </c>
    </row>
    <row r="8" spans="1:59" x14ac:dyDescent="0.2">
      <c r="A8">
        <v>7</v>
      </c>
      <c r="B8" s="20" t="s">
        <v>614</v>
      </c>
      <c r="C8" s="20">
        <v>1</v>
      </c>
      <c r="D8" s="91">
        <v>16.583747761194029</v>
      </c>
      <c r="E8" s="91">
        <v>83.416252238805967</v>
      </c>
      <c r="F8">
        <v>13.4933670266667</v>
      </c>
      <c r="G8">
        <v>0.19284337765843201</v>
      </c>
      <c r="H8">
        <v>3</v>
      </c>
      <c r="I8">
        <v>1.4291716609895799</v>
      </c>
      <c r="J8">
        <v>0.917452604738897</v>
      </c>
      <c r="K8">
        <v>0.89418318587090495</v>
      </c>
      <c r="L8">
        <v>1.1020621343127099</v>
      </c>
      <c r="Q8" s="33"/>
      <c r="R8" s="33"/>
      <c r="U8" s="65"/>
    </row>
    <row r="9" spans="1:59" x14ac:dyDescent="0.2">
      <c r="A9">
        <v>8</v>
      </c>
      <c r="B9" s="20" t="s">
        <v>621</v>
      </c>
      <c r="C9" s="20">
        <v>1</v>
      </c>
      <c r="D9" s="91">
        <v>19.102196561604586</v>
      </c>
      <c r="E9" s="91">
        <v>180.89780343839541</v>
      </c>
      <c r="F9" t="s">
        <v>5</v>
      </c>
      <c r="G9" t="s">
        <v>5</v>
      </c>
      <c r="H9" t="s">
        <v>5</v>
      </c>
      <c r="I9" t="s">
        <v>5</v>
      </c>
      <c r="J9" t="s">
        <v>5</v>
      </c>
      <c r="K9" t="s">
        <v>5</v>
      </c>
      <c r="L9" t="s">
        <v>5</v>
      </c>
    </row>
    <row r="10" spans="1:59" x14ac:dyDescent="0.2">
      <c r="A10">
        <v>9</v>
      </c>
      <c r="B10" s="20" t="s">
        <v>624</v>
      </c>
      <c r="C10" s="20">
        <v>1</v>
      </c>
      <c r="D10" s="91">
        <v>18.21493606557377</v>
      </c>
      <c r="E10" s="91">
        <v>81.785063934426233</v>
      </c>
      <c r="F10">
        <v>14.424915405</v>
      </c>
      <c r="G10">
        <v>0.197747495456575</v>
      </c>
      <c r="H10">
        <v>2</v>
      </c>
      <c r="I10">
        <v>1.3708745590842799</v>
      </c>
      <c r="J10">
        <v>0.98079124248981497</v>
      </c>
      <c r="K10">
        <v>0.95591536102665298</v>
      </c>
      <c r="L10">
        <v>1.1781457531761601</v>
      </c>
      <c r="P10" s="1" t="s">
        <v>1452</v>
      </c>
    </row>
    <row r="11" spans="1:59" x14ac:dyDescent="0.2">
      <c r="A11">
        <v>10</v>
      </c>
      <c r="B11" s="20" t="s">
        <v>627</v>
      </c>
      <c r="C11" s="20">
        <v>1</v>
      </c>
      <c r="D11" s="91">
        <v>21.097046202531644</v>
      </c>
      <c r="E11" s="91">
        <v>78.902953797468356</v>
      </c>
      <c r="F11" t="s">
        <v>5</v>
      </c>
      <c r="G11" t="s">
        <v>5</v>
      </c>
      <c r="H11" t="s">
        <v>5</v>
      </c>
      <c r="I11" t="s">
        <v>5</v>
      </c>
      <c r="J11" t="s">
        <v>5</v>
      </c>
      <c r="K11" t="s">
        <v>5</v>
      </c>
      <c r="L11" t="s">
        <v>5</v>
      </c>
      <c r="P11" t="s">
        <v>1453</v>
      </c>
      <c r="U11" t="s">
        <v>1426</v>
      </c>
    </row>
    <row r="12" spans="1:59" x14ac:dyDescent="0.2">
      <c r="A12">
        <v>11</v>
      </c>
      <c r="B12" s="20" t="s">
        <v>633</v>
      </c>
      <c r="C12" s="20">
        <v>1</v>
      </c>
      <c r="D12" s="91">
        <v>26.6666664</v>
      </c>
      <c r="E12" s="91">
        <v>73.333333600000003</v>
      </c>
      <c r="F12" t="s">
        <v>5</v>
      </c>
      <c r="G12" t="s">
        <v>5</v>
      </c>
      <c r="H12" t="s">
        <v>5</v>
      </c>
      <c r="I12" t="s">
        <v>5</v>
      </c>
      <c r="J12" t="s">
        <v>5</v>
      </c>
      <c r="K12" t="s">
        <v>5</v>
      </c>
      <c r="L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638</v>
      </c>
      <c r="C13" s="20">
        <v>1</v>
      </c>
      <c r="D13" s="91">
        <v>30.581039449541283</v>
      </c>
      <c r="E13" s="91">
        <v>69.418960550458721</v>
      </c>
      <c r="F13">
        <v>13.671029505</v>
      </c>
      <c r="G13">
        <v>6.7381258768370797E-2</v>
      </c>
      <c r="H13">
        <v>2</v>
      </c>
      <c r="I13">
        <v>0.49287625883425201</v>
      </c>
      <c r="J13">
        <v>0.92953238461808996</v>
      </c>
      <c r="K13">
        <v>0.90595658539171098</v>
      </c>
      <c r="L13">
        <v>1.1165726037657699</v>
      </c>
      <c r="P13" s="1" t="s">
        <v>1456</v>
      </c>
      <c r="U13" s="38" t="s">
        <v>107</v>
      </c>
      <c r="V13" s="39" t="s">
        <v>1427</v>
      </c>
      <c r="W13" s="39" t="s">
        <v>1429</v>
      </c>
      <c r="X13" s="39" t="s">
        <v>1430</v>
      </c>
      <c r="Y13" s="39" t="s">
        <v>1431</v>
      </c>
      <c r="Z13" s="39" t="s">
        <v>1432</v>
      </c>
      <c r="AA13" s="39" t="s">
        <v>1433</v>
      </c>
      <c r="AB13" s="89" t="s">
        <v>1428</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640</v>
      </c>
      <c r="C14" s="20">
        <v>1</v>
      </c>
      <c r="D14" s="91">
        <v>13.386880722891567</v>
      </c>
      <c r="E14" s="91">
        <v>86.613119277108439</v>
      </c>
      <c r="F14">
        <v>13.7685330033333</v>
      </c>
      <c r="G14">
        <v>0.214466933312497</v>
      </c>
      <c r="H14">
        <v>3</v>
      </c>
      <c r="I14">
        <v>1.55766001549021</v>
      </c>
      <c r="J14">
        <v>0.93616192625438299</v>
      </c>
      <c r="K14">
        <v>0.91241798146883202</v>
      </c>
      <c r="L14">
        <v>1.12453613972116</v>
      </c>
      <c r="P14" s="1" t="s">
        <v>1481</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641</v>
      </c>
      <c r="C15" s="20">
        <v>1</v>
      </c>
      <c r="D15" s="91">
        <v>20.576131481481482</v>
      </c>
      <c r="E15" s="91">
        <v>79.423868518518518</v>
      </c>
      <c r="F15">
        <v>13.438165136666701</v>
      </c>
      <c r="G15">
        <v>0.121108041547643</v>
      </c>
      <c r="H15">
        <v>3</v>
      </c>
      <c r="I15">
        <v>0.90122453709989303</v>
      </c>
      <c r="J15">
        <v>0.91369927040307697</v>
      </c>
      <c r="K15">
        <v>0.89052504763389295</v>
      </c>
      <c r="L15">
        <v>1.09755355520186</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646</v>
      </c>
      <c r="C16" s="20">
        <v>1</v>
      </c>
      <c r="D16" s="91">
        <v>14.430014285714284</v>
      </c>
      <c r="E16" s="91">
        <v>85.569985714285721</v>
      </c>
      <c r="F16">
        <v>13.050168995</v>
      </c>
      <c r="G16">
        <v>0.14063882237577399</v>
      </c>
      <c r="H16">
        <v>2</v>
      </c>
      <c r="I16">
        <v>1.0776781697590101</v>
      </c>
      <c r="J16">
        <v>0.88731830336221695</v>
      </c>
      <c r="K16">
        <v>0.864813183028456</v>
      </c>
      <c r="L16">
        <v>1.0658642181264499</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663</v>
      </c>
      <c r="C17" s="20">
        <v>1</v>
      </c>
      <c r="D17" s="91">
        <v>13.413816096579476</v>
      </c>
      <c r="E17" s="91">
        <v>186.58618390342053</v>
      </c>
      <c r="F17">
        <v>15.56835197</v>
      </c>
      <c r="G17">
        <v>8.2768291235719604E-2</v>
      </c>
      <c r="H17">
        <v>2</v>
      </c>
      <c r="I17">
        <v>0.53164452727695899</v>
      </c>
      <c r="J17">
        <v>1.0585367638885701</v>
      </c>
      <c r="K17">
        <v>1.0316890169653301</v>
      </c>
      <c r="L17">
        <v>1.27153520436242</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669</v>
      </c>
      <c r="C18" s="20">
        <v>1</v>
      </c>
      <c r="D18" s="91">
        <v>24.154589130434779</v>
      </c>
      <c r="E18" s="91">
        <v>175.84541086956523</v>
      </c>
      <c r="F18">
        <v>13.732394319999999</v>
      </c>
      <c r="G18">
        <v>0.23539461709120099</v>
      </c>
      <c r="H18">
        <v>2</v>
      </c>
      <c r="I18">
        <v>1.7141556789435499</v>
      </c>
      <c r="J18">
        <v>0.93370475384586005</v>
      </c>
      <c r="K18">
        <v>0.91002313050744399</v>
      </c>
      <c r="L18">
        <v>1.12158453584002</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673</v>
      </c>
      <c r="C19" s="20">
        <v>1</v>
      </c>
      <c r="D19" s="91">
        <v>46.948356338028169</v>
      </c>
      <c r="E19" s="91">
        <v>53.051643661971831</v>
      </c>
      <c r="F19">
        <v>15.937047495</v>
      </c>
      <c r="G19">
        <v>0.143591332598484</v>
      </c>
      <c r="H19">
        <v>2</v>
      </c>
      <c r="I19">
        <v>0.90099080550229305</v>
      </c>
      <c r="J19">
        <v>1.08360542681742</v>
      </c>
      <c r="K19">
        <v>1.0561218615258701</v>
      </c>
      <c r="L19">
        <v>1.3016481758979901</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684</v>
      </c>
      <c r="C20" s="20">
        <v>2</v>
      </c>
      <c r="D20" s="91">
        <v>15.873015714285714</v>
      </c>
      <c r="E20" s="91">
        <v>184.12698428571429</v>
      </c>
      <c r="F20">
        <v>13.254945525</v>
      </c>
      <c r="G20">
        <v>0.204046685506098</v>
      </c>
      <c r="H20">
        <v>2</v>
      </c>
      <c r="I20">
        <v>1.5394004081061501</v>
      </c>
      <c r="J20">
        <v>0.90124164513944705</v>
      </c>
      <c r="K20">
        <v>0.87838338604932598</v>
      </c>
      <c r="L20">
        <v>1.08258921043289</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685</v>
      </c>
      <c r="C21" s="20">
        <v>1</v>
      </c>
      <c r="D21" s="91">
        <v>20.833333124999999</v>
      </c>
      <c r="E21" s="91">
        <v>179.166666875</v>
      </c>
      <c r="F21">
        <v>13.462383429999999</v>
      </c>
      <c r="G21">
        <v>0.15813003491830699</v>
      </c>
      <c r="H21">
        <v>2</v>
      </c>
      <c r="I21">
        <v>1.1746065304151501</v>
      </c>
      <c r="J21">
        <v>0.915345941412403</v>
      </c>
      <c r="K21">
        <v>0.892129954003545</v>
      </c>
      <c r="L21">
        <v>1.0995315688427501</v>
      </c>
      <c r="AI21" s="40" t="s">
        <v>1437</v>
      </c>
      <c r="AJ21" s="53">
        <v>54</v>
      </c>
      <c r="AK21" s="52">
        <v>42</v>
      </c>
      <c r="AL21" s="53">
        <v>55</v>
      </c>
      <c r="AM21" s="52">
        <v>43</v>
      </c>
      <c r="AN21" s="53">
        <v>56</v>
      </c>
      <c r="AO21" s="52">
        <v>44</v>
      </c>
      <c r="AP21" s="53">
        <v>57</v>
      </c>
      <c r="AQ21" s="52">
        <v>45</v>
      </c>
      <c r="AR21" s="53">
        <v>58</v>
      </c>
      <c r="AS21" s="52">
        <v>46</v>
      </c>
      <c r="AT21" s="53">
        <v>59</v>
      </c>
      <c r="AU21" s="52">
        <v>47</v>
      </c>
      <c r="AV21" s="53">
        <v>60</v>
      </c>
      <c r="AW21" s="52">
        <v>48</v>
      </c>
      <c r="AX21" s="53">
        <v>61</v>
      </c>
      <c r="AY21" s="52">
        <v>49</v>
      </c>
      <c r="AZ21" s="53">
        <v>62</v>
      </c>
      <c r="BA21" s="52">
        <v>50</v>
      </c>
      <c r="BB21" s="53">
        <v>63</v>
      </c>
      <c r="BC21" s="52">
        <v>51</v>
      </c>
      <c r="BD21" s="53">
        <v>64</v>
      </c>
      <c r="BE21" s="52">
        <v>52</v>
      </c>
      <c r="BF21" s="53">
        <v>65</v>
      </c>
      <c r="BG21" s="93">
        <v>53</v>
      </c>
    </row>
    <row r="22" spans="1:59" x14ac:dyDescent="0.2">
      <c r="A22">
        <v>21</v>
      </c>
      <c r="B22" s="20" t="s">
        <v>686</v>
      </c>
      <c r="C22" s="20">
        <v>2</v>
      </c>
      <c r="D22" s="91">
        <v>31.746031428571428</v>
      </c>
      <c r="E22" s="91">
        <v>68.253968571428572</v>
      </c>
      <c r="F22" t="s">
        <v>5</v>
      </c>
      <c r="G22" t="s">
        <v>5</v>
      </c>
      <c r="H22" t="s">
        <v>5</v>
      </c>
      <c r="I22" t="s">
        <v>5</v>
      </c>
      <c r="J22" t="s">
        <v>5</v>
      </c>
      <c r="K22" t="s">
        <v>5</v>
      </c>
      <c r="L22" t="s">
        <v>5</v>
      </c>
      <c r="U22" s="54" t="s">
        <v>1438</v>
      </c>
      <c r="AI22" s="40" t="s">
        <v>1439</v>
      </c>
      <c r="AJ22" s="53">
        <v>54</v>
      </c>
      <c r="AK22" s="52">
        <v>42</v>
      </c>
      <c r="AL22" s="53">
        <v>55</v>
      </c>
      <c r="AM22" s="52">
        <v>43</v>
      </c>
      <c r="AN22" s="53">
        <v>56</v>
      </c>
      <c r="AO22" s="52">
        <v>44</v>
      </c>
      <c r="AP22" s="53">
        <v>57</v>
      </c>
      <c r="AQ22" s="52">
        <v>45</v>
      </c>
      <c r="AR22" s="53">
        <v>58</v>
      </c>
      <c r="AS22" s="52">
        <v>46</v>
      </c>
      <c r="AT22" s="53">
        <v>59</v>
      </c>
      <c r="AU22" s="52">
        <v>47</v>
      </c>
      <c r="AV22" s="53">
        <v>60</v>
      </c>
      <c r="AW22" s="52">
        <v>48</v>
      </c>
      <c r="AX22" s="53">
        <v>61</v>
      </c>
      <c r="AY22" s="52">
        <v>49</v>
      </c>
      <c r="AZ22" s="53">
        <v>62</v>
      </c>
      <c r="BA22" s="52">
        <v>50</v>
      </c>
      <c r="BB22" s="53">
        <v>63</v>
      </c>
      <c r="BC22" s="52">
        <v>51</v>
      </c>
      <c r="BD22" s="53">
        <v>64</v>
      </c>
      <c r="BE22" s="52">
        <v>52</v>
      </c>
      <c r="BF22" s="53">
        <v>65</v>
      </c>
      <c r="BG22" s="93">
        <v>53</v>
      </c>
    </row>
    <row r="23" spans="1:59" x14ac:dyDescent="0.2">
      <c r="A23">
        <v>22</v>
      </c>
      <c r="B23" s="20" t="s">
        <v>690</v>
      </c>
      <c r="C23" s="20">
        <v>2</v>
      </c>
      <c r="D23" s="91">
        <v>19.157087931034482</v>
      </c>
      <c r="E23" s="91">
        <v>80.842912068965518</v>
      </c>
      <c r="F23" t="s">
        <v>5</v>
      </c>
      <c r="G23" t="s">
        <v>5</v>
      </c>
      <c r="H23" t="s">
        <v>5</v>
      </c>
      <c r="I23" t="s">
        <v>5</v>
      </c>
      <c r="J23" t="s">
        <v>5</v>
      </c>
      <c r="K23" t="s">
        <v>5</v>
      </c>
      <c r="L23" t="s">
        <v>5</v>
      </c>
      <c r="P23" s="96" t="s">
        <v>1660</v>
      </c>
      <c r="Q23" s="96"/>
      <c r="R23" s="96"/>
      <c r="S23" s="96"/>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693</v>
      </c>
      <c r="C24" s="20">
        <v>1</v>
      </c>
      <c r="D24" s="91">
        <v>9.0702946938775515</v>
      </c>
      <c r="E24" s="91">
        <v>190.92970530612246</v>
      </c>
      <c r="F24" t="s">
        <v>5</v>
      </c>
      <c r="G24" t="s">
        <v>5</v>
      </c>
      <c r="H24" t="s">
        <v>5</v>
      </c>
      <c r="I24" t="s">
        <v>5</v>
      </c>
      <c r="J24" t="s">
        <v>5</v>
      </c>
      <c r="K24" t="s">
        <v>5</v>
      </c>
      <c r="L24" t="s">
        <v>5</v>
      </c>
      <c r="P24" s="96"/>
      <c r="Q24" s="96"/>
      <c r="R24" s="96"/>
      <c r="S24" s="96"/>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694</v>
      </c>
      <c r="C25" s="20">
        <v>1</v>
      </c>
      <c r="D25" s="91">
        <v>14.275517344753746</v>
      </c>
      <c r="E25" s="91">
        <v>185.72448265524625</v>
      </c>
      <c r="F25">
        <v>16.921372685000001</v>
      </c>
      <c r="G25">
        <v>0.21023444966904001</v>
      </c>
      <c r="H25">
        <v>2</v>
      </c>
      <c r="I25">
        <v>1.2424195931539499</v>
      </c>
      <c r="J25">
        <v>1.15053251089443</v>
      </c>
      <c r="K25">
        <v>1.12135146897579</v>
      </c>
      <c r="L25">
        <v>1.38204230714821</v>
      </c>
      <c r="P25" s="96"/>
      <c r="Q25" s="96"/>
      <c r="R25" s="96"/>
      <c r="S25" s="96"/>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696</v>
      </c>
      <c r="C26" s="20">
        <v>1</v>
      </c>
      <c r="D26" s="91">
        <v>16.750418592964824</v>
      </c>
      <c r="E26" s="91">
        <v>83.24958140703518</v>
      </c>
      <c r="F26">
        <v>14.52212231</v>
      </c>
      <c r="G26">
        <v>0.106589247911788</v>
      </c>
      <c r="H26">
        <v>2</v>
      </c>
      <c r="I26">
        <v>0.73397844775340104</v>
      </c>
      <c r="J26">
        <v>0.98740061789734701</v>
      </c>
      <c r="K26">
        <v>0.96235710235257799</v>
      </c>
      <c r="L26">
        <v>1.1860850650604799</v>
      </c>
      <c r="P26" s="96"/>
      <c r="Q26" s="96"/>
      <c r="R26" s="96"/>
      <c r="S26" s="96"/>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697</v>
      </c>
      <c r="C27" s="20">
        <v>1</v>
      </c>
      <c r="D27" s="91">
        <v>14.184397021276595</v>
      </c>
      <c r="E27" s="91">
        <v>185.8156029787234</v>
      </c>
      <c r="F27">
        <v>13.444257105</v>
      </c>
      <c r="G27">
        <v>4.18280177576138E-2</v>
      </c>
      <c r="H27">
        <v>2</v>
      </c>
      <c r="I27">
        <v>0.31112182273022498</v>
      </c>
      <c r="J27">
        <v>0.91411348074837895</v>
      </c>
      <c r="K27">
        <v>0.89092875233130098</v>
      </c>
      <c r="L27">
        <v>1.09805111282483</v>
      </c>
      <c r="U27" s="38" t="s">
        <v>110</v>
      </c>
      <c r="V27" s="62">
        <v>118</v>
      </c>
      <c r="W27" s="62">
        <v>118</v>
      </c>
      <c r="X27" s="62">
        <v>118</v>
      </c>
      <c r="Y27" s="62">
        <v>119</v>
      </c>
      <c r="Z27" s="62">
        <v>119</v>
      </c>
      <c r="AA27" s="62">
        <v>119</v>
      </c>
      <c r="AB27" s="62">
        <v>120</v>
      </c>
      <c r="AC27" s="62">
        <v>120</v>
      </c>
      <c r="AD27" s="62">
        <v>120</v>
      </c>
      <c r="AE27" s="62">
        <v>121</v>
      </c>
      <c r="AF27" s="62">
        <v>121</v>
      </c>
      <c r="AG27" s="62" t="s">
        <v>1476</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715</v>
      </c>
      <c r="C28" s="20">
        <v>1</v>
      </c>
      <c r="D28" s="91">
        <v>31.446540566037736</v>
      </c>
      <c r="E28" s="91">
        <v>68.55345943396226</v>
      </c>
      <c r="F28">
        <v>14.3489117433333</v>
      </c>
      <c r="G28">
        <v>0.231658345474515</v>
      </c>
      <c r="H28">
        <v>3</v>
      </c>
      <c r="I28">
        <v>1.61446630670194</v>
      </c>
      <c r="J28">
        <v>0.97562353622139597</v>
      </c>
      <c r="K28">
        <v>0.95087872367789905</v>
      </c>
      <c r="L28">
        <v>1.1719382026495699</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726</v>
      </c>
      <c r="C29" s="20">
        <v>1</v>
      </c>
      <c r="D29" s="91">
        <v>16.339869117647059</v>
      </c>
      <c r="E29" s="91">
        <v>83.660130882352945</v>
      </c>
      <c r="F29">
        <v>13.452093440000001</v>
      </c>
      <c r="G29">
        <v>0.226789797260151</v>
      </c>
      <c r="H29">
        <v>3</v>
      </c>
      <c r="I29">
        <v>1.6859070914998799</v>
      </c>
      <c r="J29">
        <v>0.91464629557088795</v>
      </c>
      <c r="K29">
        <v>0.89144805333171195</v>
      </c>
      <c r="L29">
        <v>1.0986911404812501</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t="s">
        <v>1476</v>
      </c>
      <c r="BD29" s="63">
        <v>117</v>
      </c>
      <c r="BE29" s="64" t="s">
        <v>1476</v>
      </c>
      <c r="BF29" s="63">
        <v>117</v>
      </c>
      <c r="BG29" s="64" t="s">
        <v>1476</v>
      </c>
    </row>
    <row r="30" spans="1:59" x14ac:dyDescent="0.2">
      <c r="A30">
        <v>29</v>
      </c>
      <c r="B30" s="20" t="s">
        <v>734</v>
      </c>
      <c r="C30" s="20">
        <v>1</v>
      </c>
      <c r="D30" s="91">
        <v>20.080321084337346</v>
      </c>
      <c r="E30" s="91">
        <v>179.91967891566264</v>
      </c>
      <c r="F30">
        <v>13.8306831</v>
      </c>
      <c r="G30">
        <v>6.1127726603709798E-2</v>
      </c>
      <c r="H30">
        <v>2</v>
      </c>
      <c r="I30">
        <v>0.44197185462018002</v>
      </c>
      <c r="J30">
        <v>0.94038768902796799</v>
      </c>
      <c r="K30">
        <v>0.91653656590589405</v>
      </c>
      <c r="L30">
        <v>1.1296122091740199</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736</v>
      </c>
      <c r="C31" s="20">
        <v>1</v>
      </c>
      <c r="D31" s="91">
        <v>15.873015714285714</v>
      </c>
      <c r="E31" s="91">
        <v>84.126984285714286</v>
      </c>
      <c r="F31">
        <v>13.26589757</v>
      </c>
      <c r="G31">
        <v>4.55416096196508E-2</v>
      </c>
      <c r="H31">
        <v>3</v>
      </c>
      <c r="I31">
        <v>0.34329836620056797</v>
      </c>
      <c r="J31">
        <v>0.90198630599337704</v>
      </c>
      <c r="K31">
        <v>0.87910916001445705</v>
      </c>
      <c r="L31">
        <v>1.0834837117136999</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771</v>
      </c>
      <c r="C32" s="20">
        <v>2</v>
      </c>
      <c r="D32" s="91">
        <v>20.080321084337346</v>
      </c>
      <c r="E32" s="91">
        <v>79.919678915662658</v>
      </c>
      <c r="F32">
        <v>13.882178440000001</v>
      </c>
      <c r="G32">
        <v>8.2574798536114699E-2</v>
      </c>
      <c r="H32">
        <v>2</v>
      </c>
      <c r="I32">
        <v>0.59482594099341302</v>
      </c>
      <c r="J32">
        <v>0.94388900443142099</v>
      </c>
      <c r="K32">
        <v>0.91994907718552499</v>
      </c>
      <c r="L32">
        <v>1.1338180581808199</v>
      </c>
    </row>
    <row r="33" spans="1:12" x14ac:dyDescent="0.2">
      <c r="A33">
        <v>32</v>
      </c>
      <c r="B33" s="20" t="s">
        <v>773</v>
      </c>
      <c r="C33" s="20">
        <v>1</v>
      </c>
      <c r="D33" s="91">
        <v>28.01120420168067</v>
      </c>
      <c r="E33" s="91">
        <v>71.98879579831933</v>
      </c>
      <c r="F33" t="s">
        <v>5</v>
      </c>
      <c r="G33" t="s">
        <v>5</v>
      </c>
      <c r="H33" t="s">
        <v>5</v>
      </c>
      <c r="I33" t="s">
        <v>5</v>
      </c>
      <c r="J33" t="s">
        <v>5</v>
      </c>
      <c r="K33" t="s">
        <v>5</v>
      </c>
      <c r="L33" t="s">
        <v>5</v>
      </c>
    </row>
    <row r="34" spans="1:12" x14ac:dyDescent="0.2">
      <c r="A34">
        <v>33</v>
      </c>
      <c r="B34" s="20" t="s">
        <v>777</v>
      </c>
      <c r="C34" s="20">
        <v>1</v>
      </c>
      <c r="D34" s="91">
        <v>20.833333124999999</v>
      </c>
      <c r="E34" s="91">
        <v>179.166666875</v>
      </c>
      <c r="F34">
        <v>13.5775708366667</v>
      </c>
      <c r="G34">
        <v>0.22617623953912699</v>
      </c>
      <c r="H34">
        <v>3</v>
      </c>
      <c r="I34">
        <v>1.6658078404447101</v>
      </c>
      <c r="J34">
        <v>0.92317786253858303</v>
      </c>
      <c r="K34">
        <v>0.899763233529838</v>
      </c>
      <c r="L34">
        <v>1.10893942671738</v>
      </c>
    </row>
    <row r="35" spans="1:12" x14ac:dyDescent="0.2">
      <c r="A35">
        <v>34</v>
      </c>
      <c r="B35" s="20" t="s">
        <v>780</v>
      </c>
      <c r="C35" s="20">
        <v>1</v>
      </c>
      <c r="D35" s="91">
        <v>22.522522297297296</v>
      </c>
      <c r="E35" s="91">
        <v>77.4774777027027</v>
      </c>
      <c r="F35">
        <v>15.08179253</v>
      </c>
      <c r="G35">
        <v>0.22952756827993401</v>
      </c>
      <c r="H35">
        <v>2</v>
      </c>
      <c r="I35">
        <v>1.5218851991457201</v>
      </c>
      <c r="J35">
        <v>1.0254541963792101</v>
      </c>
      <c r="K35">
        <v>0.999445525084105</v>
      </c>
      <c r="L35">
        <v>1.2317957728434601</v>
      </c>
    </row>
    <row r="36" spans="1:12" x14ac:dyDescent="0.2">
      <c r="A36">
        <v>35</v>
      </c>
      <c r="B36" s="20" t="s">
        <v>793</v>
      </c>
      <c r="C36" s="20">
        <v>2</v>
      </c>
      <c r="D36" s="91">
        <v>13.386880722891567</v>
      </c>
      <c r="E36" s="91">
        <v>86.613119277108439</v>
      </c>
      <c r="F36">
        <v>17.14369439</v>
      </c>
      <c r="G36">
        <v>0.18702150342780299</v>
      </c>
      <c r="H36">
        <v>3</v>
      </c>
      <c r="I36">
        <v>1.09090549080771</v>
      </c>
      <c r="J36">
        <v>1.16564879928554</v>
      </c>
      <c r="K36">
        <v>1.1360843618165699</v>
      </c>
      <c r="L36">
        <v>1.40020029041748</v>
      </c>
    </row>
    <row r="37" spans="1:12" x14ac:dyDescent="0.2">
      <c r="A37">
        <v>36</v>
      </c>
      <c r="B37" s="20" t="s">
        <v>795</v>
      </c>
      <c r="C37" s="20">
        <v>1</v>
      </c>
      <c r="D37" s="91">
        <v>22.3713644295302</v>
      </c>
      <c r="E37" s="91">
        <v>77.628635570469797</v>
      </c>
      <c r="F37" t="s">
        <v>5</v>
      </c>
      <c r="G37" t="s">
        <v>5</v>
      </c>
      <c r="H37" t="s">
        <v>5</v>
      </c>
      <c r="I37" t="s">
        <v>5</v>
      </c>
      <c r="J37" t="s">
        <v>5</v>
      </c>
      <c r="K37" t="s">
        <v>5</v>
      </c>
      <c r="L37" t="s">
        <v>5</v>
      </c>
    </row>
    <row r="38" spans="1:12" x14ac:dyDescent="0.2">
      <c r="A38">
        <v>37</v>
      </c>
      <c r="B38" s="20" t="s">
        <v>814</v>
      </c>
      <c r="C38" s="20">
        <v>1</v>
      </c>
      <c r="D38" s="91">
        <v>20.080321084337346</v>
      </c>
      <c r="E38" s="91">
        <v>79.919678915662658</v>
      </c>
      <c r="F38" t="s">
        <v>5</v>
      </c>
      <c r="G38" t="s">
        <v>5</v>
      </c>
      <c r="H38" t="s">
        <v>5</v>
      </c>
      <c r="I38" t="s">
        <v>5</v>
      </c>
      <c r="J38" t="s">
        <v>5</v>
      </c>
      <c r="K38" t="s">
        <v>5</v>
      </c>
      <c r="L38" t="s">
        <v>5</v>
      </c>
    </row>
    <row r="39" spans="1:12" x14ac:dyDescent="0.2">
      <c r="A39">
        <v>38</v>
      </c>
      <c r="B39" s="20" t="s">
        <v>816</v>
      </c>
      <c r="C39" s="20">
        <v>1</v>
      </c>
      <c r="D39" s="91">
        <v>19.37984476744186</v>
      </c>
      <c r="E39" s="91">
        <v>80.620155232558147</v>
      </c>
      <c r="F39">
        <v>14.921571650000001</v>
      </c>
      <c r="G39">
        <v>5.0004738945745697E-2</v>
      </c>
      <c r="H39">
        <v>2</v>
      </c>
      <c r="I39">
        <v>0.33511710507884501</v>
      </c>
      <c r="J39">
        <v>1.0145603206401801</v>
      </c>
      <c r="K39">
        <v>0.98882795152827596</v>
      </c>
      <c r="L39">
        <v>1.2187098347951399</v>
      </c>
    </row>
    <row r="40" spans="1:12" x14ac:dyDescent="0.2">
      <c r="A40">
        <v>39</v>
      </c>
      <c r="B40" s="20" t="s">
        <v>826</v>
      </c>
      <c r="C40" s="20">
        <v>1</v>
      </c>
      <c r="D40" s="91">
        <v>20.703933540372667</v>
      </c>
      <c r="E40" s="91">
        <v>179.29606645962733</v>
      </c>
      <c r="F40">
        <v>14.135821744999999</v>
      </c>
      <c r="G40">
        <v>0.13135393051123401</v>
      </c>
      <c r="H40">
        <v>2</v>
      </c>
      <c r="I40">
        <v>0.92922741161259503</v>
      </c>
      <c r="J40">
        <v>0.96113493796209104</v>
      </c>
      <c r="K40">
        <v>0.93675760081728399</v>
      </c>
      <c r="L40">
        <v>1.15453421312643</v>
      </c>
    </row>
    <row r="41" spans="1:12" x14ac:dyDescent="0.2">
      <c r="A41">
        <v>40</v>
      </c>
      <c r="B41" s="20" t="s">
        <v>832</v>
      </c>
      <c r="C41" s="20">
        <v>1</v>
      </c>
      <c r="D41" s="91">
        <v>21.645021428571429</v>
      </c>
      <c r="E41" s="91">
        <v>178.35497857142857</v>
      </c>
      <c r="F41" t="s">
        <v>5</v>
      </c>
      <c r="G41" t="s">
        <v>5</v>
      </c>
      <c r="H41" t="s">
        <v>5</v>
      </c>
      <c r="I41" t="s">
        <v>5</v>
      </c>
      <c r="J41" t="s">
        <v>5</v>
      </c>
      <c r="K41" t="s">
        <v>5</v>
      </c>
      <c r="L41" t="s">
        <v>5</v>
      </c>
    </row>
    <row r="42" spans="1:12" x14ac:dyDescent="0.2">
      <c r="A42">
        <v>41</v>
      </c>
      <c r="B42" s="20" t="s">
        <v>900</v>
      </c>
      <c r="C42" s="20">
        <v>1</v>
      </c>
      <c r="D42" s="91">
        <v>18.939393749999997</v>
      </c>
      <c r="E42" s="91">
        <v>81.060606250000006</v>
      </c>
      <c r="F42">
        <v>16.055022985000001</v>
      </c>
      <c r="G42">
        <v>0.21099374093067899</v>
      </c>
      <c r="H42">
        <v>2</v>
      </c>
      <c r="I42">
        <v>1.3141914597556601</v>
      </c>
      <c r="J42">
        <v>1.0916269177011999</v>
      </c>
      <c r="K42">
        <v>1.06393990273785</v>
      </c>
      <c r="L42">
        <v>1.31128374869824</v>
      </c>
    </row>
    <row r="43" spans="1:12" x14ac:dyDescent="0.2">
      <c r="A43">
        <v>42</v>
      </c>
      <c r="B43" s="20" t="s">
        <v>904</v>
      </c>
      <c r="C43" s="20">
        <v>1</v>
      </c>
      <c r="D43" s="91">
        <v>19.157087931034482</v>
      </c>
      <c r="E43" s="91">
        <v>80.842912068965518</v>
      </c>
      <c r="F43">
        <v>16.8334289066667</v>
      </c>
      <c r="G43">
        <v>0.18162059177836301</v>
      </c>
      <c r="H43">
        <v>3</v>
      </c>
      <c r="I43">
        <v>1.0789280828366199</v>
      </c>
      <c r="J43">
        <v>1.14455296195434</v>
      </c>
      <c r="K43">
        <v>1.1155235797816301</v>
      </c>
      <c r="L43">
        <v>1.3748595552184599</v>
      </c>
    </row>
    <row r="44" spans="1:12" x14ac:dyDescent="0.2">
      <c r="A44">
        <v>43</v>
      </c>
      <c r="B44" s="20" t="s">
        <v>905</v>
      </c>
      <c r="C44" s="20">
        <v>1</v>
      </c>
      <c r="D44" s="91">
        <v>30.30303</v>
      </c>
      <c r="E44" s="91">
        <v>69.696969999999993</v>
      </c>
      <c r="F44">
        <v>16.471957645</v>
      </c>
      <c r="G44">
        <v>6.0021733816187903E-2</v>
      </c>
      <c r="H44">
        <v>2</v>
      </c>
      <c r="I44">
        <v>0.36438737343649802</v>
      </c>
      <c r="J44">
        <v>1.11997549734533</v>
      </c>
      <c r="K44">
        <v>1.0915694752412901</v>
      </c>
      <c r="L44">
        <v>1.34533662077683</v>
      </c>
    </row>
    <row r="45" spans="1:12" x14ac:dyDescent="0.2">
      <c r="A45">
        <v>44</v>
      </c>
      <c r="B45" s="20" t="s">
        <v>940</v>
      </c>
      <c r="C45" s="20">
        <v>1</v>
      </c>
      <c r="D45" s="91">
        <v>25.839793023255812</v>
      </c>
      <c r="E45" s="91">
        <v>74.160206976744192</v>
      </c>
      <c r="F45">
        <v>14.9217380866667</v>
      </c>
      <c r="G45">
        <v>0.14844333564065701</v>
      </c>
      <c r="H45">
        <v>3</v>
      </c>
      <c r="I45">
        <v>0.99481263361202599</v>
      </c>
      <c r="J45">
        <v>1.01457163714503</v>
      </c>
      <c r="K45">
        <v>0.98883898101176604</v>
      </c>
      <c r="L45">
        <v>1.2187234284035899</v>
      </c>
    </row>
    <row r="46" spans="1:12" x14ac:dyDescent="0.2">
      <c r="A46">
        <v>45</v>
      </c>
      <c r="B46" s="20" t="s">
        <v>941</v>
      </c>
      <c r="C46" s="20">
        <v>1</v>
      </c>
      <c r="D46" s="91">
        <v>19.841269642857142</v>
      </c>
      <c r="E46" s="91">
        <v>180.15873035714287</v>
      </c>
      <c r="F46">
        <v>14.7189812</v>
      </c>
      <c r="G46">
        <v>0.23918991374427301</v>
      </c>
      <c r="H46">
        <v>2</v>
      </c>
      <c r="I46">
        <v>1.6250439517123201</v>
      </c>
      <c r="J46">
        <v>1.0007856166926501</v>
      </c>
      <c r="K46">
        <v>0.97540261642473802</v>
      </c>
      <c r="L46">
        <v>1.20216338917655</v>
      </c>
    </row>
    <row r="47" spans="1:12" x14ac:dyDescent="0.2">
      <c r="A47">
        <v>46</v>
      </c>
      <c r="B47" s="20" t="s">
        <v>951</v>
      </c>
      <c r="C47" s="20">
        <v>1</v>
      </c>
      <c r="D47" s="91">
        <v>19.102196561604586</v>
      </c>
      <c r="E47" s="91">
        <v>180.89780343839541</v>
      </c>
      <c r="F47">
        <v>14.746796815</v>
      </c>
      <c r="G47">
        <v>9.0405786934654203E-2</v>
      </c>
      <c r="H47">
        <v>2</v>
      </c>
      <c r="I47">
        <v>0.61305372325124996</v>
      </c>
      <c r="J47">
        <v>1.00267687988765</v>
      </c>
      <c r="K47">
        <v>0.977245911370211</v>
      </c>
      <c r="L47">
        <v>1.20443521176712</v>
      </c>
    </row>
    <row r="48" spans="1:12" x14ac:dyDescent="0.2">
      <c r="A48">
        <v>47</v>
      </c>
      <c r="B48" s="20" t="s">
        <v>952</v>
      </c>
      <c r="C48" s="20">
        <v>1</v>
      </c>
      <c r="D48" s="91">
        <v>104.16666562499999</v>
      </c>
      <c r="E48" s="91">
        <v>-4.1666656249999932</v>
      </c>
      <c r="F48" t="s">
        <v>5</v>
      </c>
      <c r="G48" t="s">
        <v>5</v>
      </c>
      <c r="H48" t="s">
        <v>5</v>
      </c>
      <c r="I48" t="s">
        <v>5</v>
      </c>
      <c r="J48" t="s">
        <v>5</v>
      </c>
      <c r="K48" t="s">
        <v>5</v>
      </c>
      <c r="L48" t="s">
        <v>5</v>
      </c>
    </row>
    <row r="49" spans="1:12" x14ac:dyDescent="0.2">
      <c r="A49">
        <v>48</v>
      </c>
      <c r="B49" s="20" t="s">
        <v>1164</v>
      </c>
      <c r="C49" s="20">
        <v>1</v>
      </c>
      <c r="D49" s="91">
        <v>14.430014285714284</v>
      </c>
      <c r="E49" s="91">
        <v>85.569985714285721</v>
      </c>
      <c r="F49" t="s">
        <v>5</v>
      </c>
      <c r="G49" t="s">
        <v>5</v>
      </c>
      <c r="H49" t="s">
        <v>5</v>
      </c>
      <c r="I49" t="s">
        <v>5</v>
      </c>
      <c r="J49" t="s">
        <v>5</v>
      </c>
      <c r="K49" t="s">
        <v>5</v>
      </c>
      <c r="L49" t="s">
        <v>5</v>
      </c>
    </row>
    <row r="50" spans="1:12" x14ac:dyDescent="0.2">
      <c r="A50">
        <v>49</v>
      </c>
      <c r="B50" s="20" t="s">
        <v>1203</v>
      </c>
      <c r="C50" s="20">
        <v>1</v>
      </c>
      <c r="D50" s="91">
        <v>19.841269642857142</v>
      </c>
      <c r="E50" s="91">
        <v>80.158730357142858</v>
      </c>
      <c r="F50">
        <v>14.24906408</v>
      </c>
      <c r="G50">
        <v>0.220982093601683</v>
      </c>
      <c r="H50">
        <v>3</v>
      </c>
      <c r="I50">
        <v>1.5508533919210401</v>
      </c>
      <c r="J50">
        <v>0.96883460810425404</v>
      </c>
      <c r="K50">
        <v>0.94426198365113501</v>
      </c>
      <c r="L50">
        <v>1.16378320851491</v>
      </c>
    </row>
    <row r="51" spans="1:12" x14ac:dyDescent="0.2">
      <c r="A51">
        <v>50</v>
      </c>
      <c r="B51" s="20" t="s">
        <v>1225</v>
      </c>
      <c r="C51" s="20">
        <v>1</v>
      </c>
      <c r="D51" s="91">
        <v>17.590149340369393</v>
      </c>
      <c r="E51" s="91">
        <v>182.40985065963059</v>
      </c>
      <c r="F51">
        <v>14.3853960733333</v>
      </c>
      <c r="G51">
        <v>0.177542138790863</v>
      </c>
      <c r="H51">
        <v>3</v>
      </c>
      <c r="I51">
        <v>1.2341831805380601</v>
      </c>
      <c r="J51">
        <v>0.97810421013506799</v>
      </c>
      <c r="K51">
        <v>0.95329648007400702</v>
      </c>
      <c r="L51">
        <v>1.17491803700146</v>
      </c>
    </row>
    <row r="52" spans="1:12" x14ac:dyDescent="0.2">
      <c r="A52">
        <v>51</v>
      </c>
      <c r="B52" s="20" t="s">
        <v>1229</v>
      </c>
      <c r="C52" s="20">
        <v>1</v>
      </c>
      <c r="D52" s="91">
        <v>9.661835652173913</v>
      </c>
      <c r="E52" s="91">
        <v>490.33816434782608</v>
      </c>
      <c r="F52">
        <v>15.14208968</v>
      </c>
      <c r="G52">
        <v>0.20652237364364401</v>
      </c>
      <c r="H52">
        <v>3</v>
      </c>
      <c r="I52">
        <v>1.3638961200739901</v>
      </c>
      <c r="J52">
        <v>1.0295539720109299</v>
      </c>
      <c r="K52">
        <v>1.0034413178005801</v>
      </c>
      <c r="L52">
        <v>1.2367205040607001</v>
      </c>
    </row>
    <row r="53" spans="1:12" x14ac:dyDescent="0.2">
      <c r="A53">
        <v>52</v>
      </c>
      <c r="B53" s="20" t="s">
        <v>1232</v>
      </c>
      <c r="C53" s="20">
        <v>1</v>
      </c>
      <c r="D53" s="91">
        <v>13.774104545454545</v>
      </c>
      <c r="E53" s="91">
        <v>186.22589545454545</v>
      </c>
      <c r="F53">
        <v>15.37130657</v>
      </c>
      <c r="G53">
        <v>7.9901557997880193E-2</v>
      </c>
      <c r="H53">
        <v>3</v>
      </c>
      <c r="I53">
        <v>0.51980980038367797</v>
      </c>
      <c r="J53">
        <v>1.04513908374509</v>
      </c>
      <c r="K53">
        <v>1.01863114318298</v>
      </c>
      <c r="L53">
        <v>1.25544164716121</v>
      </c>
    </row>
    <row r="54" spans="1:12" x14ac:dyDescent="0.2">
      <c r="A54">
        <v>53</v>
      </c>
      <c r="B54" s="20" t="s">
        <v>1236</v>
      </c>
      <c r="C54" s="20">
        <v>1</v>
      </c>
      <c r="D54" s="91">
        <v>11.376564163822527</v>
      </c>
      <c r="E54" s="91">
        <v>488.62343583617746</v>
      </c>
      <c r="F54">
        <v>14.264194096666699</v>
      </c>
      <c r="G54">
        <v>0.174669228398486</v>
      </c>
      <c r="H54">
        <v>3</v>
      </c>
      <c r="I54">
        <v>1.2245292458499499</v>
      </c>
      <c r="J54">
        <v>0.96986334119756901</v>
      </c>
      <c r="K54">
        <v>0.94526462491024699</v>
      </c>
      <c r="L54">
        <v>1.16501894296332</v>
      </c>
    </row>
    <row r="55" spans="1:12" x14ac:dyDescent="0.2">
      <c r="A55">
        <v>54</v>
      </c>
      <c r="B55" s="20" t="s">
        <v>1244</v>
      </c>
      <c r="C55" s="20">
        <v>1</v>
      </c>
      <c r="D55" s="91">
        <v>9.8183602356406467</v>
      </c>
      <c r="E55" s="91">
        <v>190.18163976435935</v>
      </c>
      <c r="F55">
        <v>14.295144090000001</v>
      </c>
      <c r="G55">
        <v>0.133269701984569</v>
      </c>
      <c r="H55">
        <v>2</v>
      </c>
      <c r="I55">
        <v>0.93227253356471196</v>
      </c>
      <c r="J55">
        <v>0.97196771973735097</v>
      </c>
      <c r="K55">
        <v>0.94731562994010998</v>
      </c>
      <c r="L55">
        <v>1.1675467639024799</v>
      </c>
    </row>
    <row r="56" spans="1:12" x14ac:dyDescent="0.2">
      <c r="A56">
        <v>55</v>
      </c>
      <c r="B56" s="20" t="s">
        <v>1245</v>
      </c>
      <c r="C56" s="20">
        <v>1</v>
      </c>
      <c r="D56" s="91">
        <v>11.92605831842576</v>
      </c>
      <c r="E56" s="91">
        <v>188.07394168157424</v>
      </c>
      <c r="F56">
        <v>14.6834104533333</v>
      </c>
      <c r="G56">
        <v>0.15472755401639099</v>
      </c>
      <c r="H56">
        <v>3</v>
      </c>
      <c r="I56">
        <v>1.05375760289576</v>
      </c>
      <c r="J56">
        <v>0.99836705992195296</v>
      </c>
      <c r="K56">
        <v>0.97304540168987297</v>
      </c>
      <c r="L56">
        <v>1.1992581711599399</v>
      </c>
    </row>
    <row r="57" spans="1:12" x14ac:dyDescent="0.2">
      <c r="A57">
        <v>56</v>
      </c>
      <c r="B57" s="20" t="s">
        <v>1258</v>
      </c>
      <c r="C57" s="20">
        <v>1</v>
      </c>
      <c r="D57" s="91">
        <v>19.37984476744186</v>
      </c>
      <c r="E57" s="91">
        <v>80.620155232558147</v>
      </c>
      <c r="F57">
        <v>14.057406524999999</v>
      </c>
      <c r="G57">
        <v>0.19817843461330101</v>
      </c>
      <c r="H57">
        <v>2</v>
      </c>
      <c r="I57">
        <v>1.40977949425348</v>
      </c>
      <c r="J57">
        <v>0.95580326294739704</v>
      </c>
      <c r="K57">
        <v>0.93156115347380097</v>
      </c>
      <c r="L57">
        <v>1.1481297001131101</v>
      </c>
    </row>
    <row r="58" spans="1:12" x14ac:dyDescent="0.2">
      <c r="A58">
        <v>57</v>
      </c>
      <c r="B58" s="20" t="s">
        <v>1259</v>
      </c>
      <c r="C58" s="20">
        <v>1</v>
      </c>
      <c r="D58" s="91">
        <v>23.474178169014085</v>
      </c>
      <c r="E58" s="91">
        <v>76.525821830985919</v>
      </c>
      <c r="F58">
        <v>16.252434300000001</v>
      </c>
      <c r="G58">
        <v>3.1968113729681197E-2</v>
      </c>
      <c r="H58">
        <v>2</v>
      </c>
      <c r="I58">
        <v>0.19669738784719301</v>
      </c>
      <c r="J58">
        <v>1.1050494774517601</v>
      </c>
      <c r="K58">
        <v>1.0770220251039599</v>
      </c>
      <c r="L58">
        <v>1.3274071917733801</v>
      </c>
    </row>
    <row r="59" spans="1:12" x14ac:dyDescent="0.2">
      <c r="A59">
        <v>58</v>
      </c>
      <c r="B59" s="20" t="s">
        <v>1260</v>
      </c>
      <c r="C59" s="20">
        <v>1</v>
      </c>
      <c r="D59" s="91">
        <v>24.968788764044945</v>
      </c>
      <c r="E59" s="91">
        <v>175.03121123595506</v>
      </c>
      <c r="F59">
        <v>15.332956115</v>
      </c>
      <c r="G59">
        <v>6.5988923089807305E-2</v>
      </c>
      <c r="H59">
        <v>2</v>
      </c>
      <c r="I59">
        <v>0.43037312958361201</v>
      </c>
      <c r="J59">
        <v>1.0425315266569899</v>
      </c>
      <c r="K59">
        <v>1.0160897217598699</v>
      </c>
      <c r="L59">
        <v>1.2523093982417499</v>
      </c>
    </row>
    <row r="60" spans="1:12" x14ac:dyDescent="0.2">
      <c r="A60">
        <v>59</v>
      </c>
      <c r="B60" s="20" t="s">
        <v>1261</v>
      </c>
      <c r="C60" s="20">
        <v>1</v>
      </c>
      <c r="D60" s="91">
        <v>18.165304087193459</v>
      </c>
      <c r="E60" s="91">
        <v>181.83469591280655</v>
      </c>
      <c r="F60">
        <v>15.822879220000001</v>
      </c>
      <c r="G60">
        <v>8.2487682980668092E-3</v>
      </c>
      <c r="H60">
        <v>2</v>
      </c>
      <c r="I60">
        <v>5.21319045881386E-2</v>
      </c>
      <c r="J60">
        <v>1.07584279936719</v>
      </c>
      <c r="K60">
        <v>1.0485561181748499</v>
      </c>
      <c r="L60">
        <v>1.2923235549513701</v>
      </c>
    </row>
    <row r="61" spans="1:12" x14ac:dyDescent="0.2">
      <c r="A61">
        <v>60</v>
      </c>
      <c r="B61" s="20" t="s">
        <v>1262</v>
      </c>
      <c r="C61" s="20">
        <v>1</v>
      </c>
      <c r="D61" s="91">
        <v>16.339869117647059</v>
      </c>
      <c r="E61" s="91">
        <v>83.660130882352945</v>
      </c>
      <c r="F61" t="s">
        <v>5</v>
      </c>
      <c r="G61" t="s">
        <v>5</v>
      </c>
      <c r="H61" t="s">
        <v>5</v>
      </c>
      <c r="I61" t="s">
        <v>5</v>
      </c>
      <c r="J61" t="s">
        <v>5</v>
      </c>
      <c r="K61" t="s">
        <v>5</v>
      </c>
      <c r="L61" t="s">
        <v>5</v>
      </c>
    </row>
    <row r="62" spans="1:12" x14ac:dyDescent="0.2">
      <c r="A62">
        <v>61</v>
      </c>
      <c r="B62" s="20" t="s">
        <v>1263</v>
      </c>
      <c r="C62" s="20">
        <v>1</v>
      </c>
      <c r="D62" s="91">
        <v>18.518518333333333</v>
      </c>
      <c r="E62" s="91">
        <v>181.48148166666667</v>
      </c>
      <c r="F62">
        <v>14.369942705</v>
      </c>
      <c r="G62">
        <v>6.03877464282657E-2</v>
      </c>
      <c r="H62">
        <v>2</v>
      </c>
      <c r="I62">
        <v>0.42023651498105102</v>
      </c>
      <c r="J62">
        <v>0.97705349143740094</v>
      </c>
      <c r="K62">
        <v>0.95227241083306602</v>
      </c>
      <c r="L62">
        <v>1.1736558930121901</v>
      </c>
    </row>
    <row r="63" spans="1:12" x14ac:dyDescent="0.2">
      <c r="A63">
        <v>62</v>
      </c>
      <c r="B63" s="20" t="s">
        <v>1264</v>
      </c>
      <c r="C63" s="20">
        <v>1</v>
      </c>
      <c r="D63" s="91">
        <v>11.514104663212436</v>
      </c>
      <c r="E63" s="91">
        <v>188.48589533678756</v>
      </c>
      <c r="F63">
        <v>14.213839115000001</v>
      </c>
      <c r="G63">
        <v>6.6212694101780697E-2</v>
      </c>
      <c r="H63">
        <v>2</v>
      </c>
      <c r="I63">
        <v>0.46583258446977799</v>
      </c>
      <c r="J63">
        <v>0.96643956201774195</v>
      </c>
      <c r="K63">
        <v>0.94192768329721699</v>
      </c>
      <c r="L63">
        <v>1.16090623199509</v>
      </c>
    </row>
    <row r="64" spans="1:12" x14ac:dyDescent="0.2">
      <c r="A64">
        <v>63</v>
      </c>
      <c r="B64" s="20" t="s">
        <v>1265</v>
      </c>
      <c r="C64" s="20">
        <v>1</v>
      </c>
      <c r="D64" s="91">
        <v>15.948963157894738</v>
      </c>
      <c r="E64" s="91">
        <v>84.051036842105262</v>
      </c>
      <c r="F64">
        <v>15.402946095000001</v>
      </c>
      <c r="G64">
        <v>0.131920733164897</v>
      </c>
      <c r="H64">
        <v>2</v>
      </c>
      <c r="I64">
        <v>0.85646429164431104</v>
      </c>
      <c r="J64">
        <v>1.04729034551442</v>
      </c>
      <c r="K64">
        <v>1.0207278423395401</v>
      </c>
      <c r="L64">
        <v>1.2580257851588901</v>
      </c>
    </row>
    <row r="65" spans="1:12" x14ac:dyDescent="0.2">
      <c r="A65">
        <v>64</v>
      </c>
      <c r="B65" s="20" t="s">
        <v>1266</v>
      </c>
      <c r="C65" s="20">
        <v>1</v>
      </c>
      <c r="D65" s="91">
        <v>14.184397021276595</v>
      </c>
      <c r="E65" s="91">
        <v>85.815602978723405</v>
      </c>
      <c r="F65">
        <v>16.051890295</v>
      </c>
      <c r="G65">
        <v>0.23923168254183699</v>
      </c>
      <c r="H65">
        <v>2</v>
      </c>
      <c r="I65">
        <v>1.4903645498770599</v>
      </c>
      <c r="J65">
        <v>1.09141391715103</v>
      </c>
      <c r="K65">
        <v>1.0637323045365299</v>
      </c>
      <c r="L65">
        <v>1.3110278882432</v>
      </c>
    </row>
    <row r="66" spans="1:12" x14ac:dyDescent="0.2">
      <c r="A66">
        <v>65</v>
      </c>
      <c r="B66" s="20" t="s">
        <v>1267</v>
      </c>
      <c r="C66" s="20">
        <v>1</v>
      </c>
      <c r="D66" s="91">
        <v>20.020019819819822</v>
      </c>
      <c r="E66" s="91">
        <v>179.97998018018018</v>
      </c>
      <c r="F66">
        <v>14.641546014999999</v>
      </c>
      <c r="G66">
        <v>4.6118586142362201E-2</v>
      </c>
      <c r="H66">
        <v>2</v>
      </c>
      <c r="I66">
        <v>0.31498440188703097</v>
      </c>
      <c r="J66">
        <v>0.99552057705974795</v>
      </c>
      <c r="K66">
        <v>0.970271114384887</v>
      </c>
      <c r="L66">
        <v>1.19583891989595</v>
      </c>
    </row>
    <row r="67" spans="1:12" x14ac:dyDescent="0.2">
      <c r="A67">
        <v>66</v>
      </c>
      <c r="B67" s="20" t="s">
        <v>1268</v>
      </c>
      <c r="C67" s="20">
        <v>1</v>
      </c>
      <c r="D67" s="91">
        <v>26.560424701195217</v>
      </c>
      <c r="E67" s="91">
        <v>173.43957529880478</v>
      </c>
      <c r="F67">
        <v>15.1529655033333</v>
      </c>
      <c r="G67">
        <v>6.4039963652620394E-2</v>
      </c>
      <c r="H67">
        <v>3</v>
      </c>
      <c r="I67">
        <v>0.42262330524366998</v>
      </c>
      <c r="J67">
        <v>1.0302934503358101</v>
      </c>
      <c r="K67">
        <v>1.0041620406815299</v>
      </c>
      <c r="L67">
        <v>1.23760877998557</v>
      </c>
    </row>
    <row r="68" spans="1:12" x14ac:dyDescent="0.2">
      <c r="A68">
        <v>67</v>
      </c>
      <c r="B68" s="20" t="s">
        <v>1269</v>
      </c>
      <c r="C68" s="20">
        <v>1</v>
      </c>
      <c r="D68" s="91">
        <v>16.920473604060913</v>
      </c>
      <c r="E68" s="91">
        <v>83.079526395939084</v>
      </c>
      <c r="F68">
        <v>15.0190803033333</v>
      </c>
      <c r="G68">
        <v>7.6302971087247998E-2</v>
      </c>
      <c r="H68">
        <v>3</v>
      </c>
      <c r="I68">
        <v>0.508040236460506</v>
      </c>
      <c r="J68">
        <v>1.0211902127796599</v>
      </c>
      <c r="K68">
        <v>0.99528968921874705</v>
      </c>
      <c r="L68">
        <v>1.22667379178186</v>
      </c>
    </row>
    <row r="69" spans="1:12" x14ac:dyDescent="0.2">
      <c r="A69">
        <v>68</v>
      </c>
      <c r="B69" s="20" t="s">
        <v>1270</v>
      </c>
      <c r="C69" s="20">
        <v>1</v>
      </c>
      <c r="D69" s="91">
        <v>25.445292366412215</v>
      </c>
      <c r="E69" s="91">
        <v>174.55470763358778</v>
      </c>
      <c r="F69">
        <v>13.979586485</v>
      </c>
      <c r="G69">
        <v>2.7250771047146901E-2</v>
      </c>
      <c r="H69">
        <v>2</v>
      </c>
      <c r="I69">
        <v>0.19493259744404301</v>
      </c>
      <c r="J69">
        <v>0.95051205592265797</v>
      </c>
      <c r="K69">
        <v>0.92640414772762303</v>
      </c>
      <c r="L69">
        <v>1.14177379804618</v>
      </c>
    </row>
    <row r="70" spans="1:12" x14ac:dyDescent="0.2">
      <c r="A70">
        <v>69</v>
      </c>
      <c r="B70" s="20" t="s">
        <v>1271</v>
      </c>
      <c r="C70" s="20">
        <v>1</v>
      </c>
      <c r="D70" s="91">
        <v>19.66568318584071</v>
      </c>
      <c r="E70" s="91">
        <v>180.33431681415928</v>
      </c>
      <c r="F70">
        <v>14.0867387033333</v>
      </c>
      <c r="G70">
        <v>0.121116288863446</v>
      </c>
      <c r="H70">
        <v>3</v>
      </c>
      <c r="I70">
        <v>0.859789419071044</v>
      </c>
      <c r="J70">
        <v>0.95779764161962899</v>
      </c>
      <c r="K70">
        <v>0.933504948570962</v>
      </c>
      <c r="L70">
        <v>1.15052538704538</v>
      </c>
    </row>
    <row r="71" spans="1:12" x14ac:dyDescent="0.2">
      <c r="A71">
        <v>70</v>
      </c>
      <c r="B71" s="20" t="s">
        <v>1272</v>
      </c>
      <c r="C71" s="20">
        <v>1</v>
      </c>
      <c r="D71" s="91">
        <v>15.760441134751774</v>
      </c>
      <c r="E71" s="91">
        <v>184.23955886524823</v>
      </c>
      <c r="F71">
        <v>15.27025707</v>
      </c>
      <c r="G71">
        <v>9.8101879795679595E-2</v>
      </c>
      <c r="H71">
        <v>3</v>
      </c>
      <c r="I71">
        <v>0.642437644277849</v>
      </c>
      <c r="J71">
        <v>1.0382684393166599</v>
      </c>
      <c r="K71">
        <v>1.01193475942182</v>
      </c>
      <c r="L71">
        <v>1.24718849378436</v>
      </c>
    </row>
    <row r="72" spans="1:12" x14ac:dyDescent="0.2">
      <c r="A72">
        <v>71</v>
      </c>
      <c r="B72" s="20" t="s">
        <v>1273</v>
      </c>
      <c r="C72" s="20">
        <v>1</v>
      </c>
      <c r="D72" s="91">
        <v>16.260162439024391</v>
      </c>
      <c r="E72" s="91">
        <v>183.73983756097562</v>
      </c>
      <c r="F72">
        <v>13.911053130000001</v>
      </c>
      <c r="G72">
        <v>7.1200478556335406E-2</v>
      </c>
      <c r="H72">
        <v>3</v>
      </c>
      <c r="I72">
        <v>0.51182665964223395</v>
      </c>
      <c r="J72">
        <v>0.94585227716380704</v>
      </c>
      <c r="K72">
        <v>0.92186255528511296</v>
      </c>
      <c r="L72">
        <v>1.1361763800456399</v>
      </c>
    </row>
    <row r="73" spans="1:12" x14ac:dyDescent="0.2">
      <c r="A73">
        <v>72</v>
      </c>
      <c r="B73" s="20" t="s">
        <v>1274</v>
      </c>
      <c r="C73" s="20">
        <v>1</v>
      </c>
      <c r="D73" s="91">
        <v>11.92605831842576</v>
      </c>
      <c r="E73" s="91">
        <v>188.07394168157424</v>
      </c>
      <c r="F73">
        <v>14.99052786</v>
      </c>
      <c r="G73">
        <v>6.0315133632905499E-2</v>
      </c>
      <c r="H73">
        <v>2</v>
      </c>
      <c r="I73">
        <v>0.40235496839205698</v>
      </c>
      <c r="J73">
        <v>1.0192488505195201</v>
      </c>
      <c r="K73">
        <v>0.99339756587446004</v>
      </c>
      <c r="L73">
        <v>1.22434178920774</v>
      </c>
    </row>
    <row r="74" spans="1:12" x14ac:dyDescent="0.2">
      <c r="A74">
        <v>73</v>
      </c>
      <c r="B74" s="20" t="s">
        <v>1275</v>
      </c>
      <c r="C74" s="20">
        <v>1</v>
      </c>
      <c r="D74" s="91">
        <v>11.376564163822525</v>
      </c>
      <c r="E74" s="91">
        <v>188.62343583617746</v>
      </c>
      <c r="F74">
        <v>14.059838426666699</v>
      </c>
      <c r="G74">
        <v>9.4623717974816002E-2</v>
      </c>
      <c r="H74">
        <v>3</v>
      </c>
      <c r="I74">
        <v>0.67300715060386096</v>
      </c>
      <c r="J74">
        <v>0.95596861489507201</v>
      </c>
      <c r="K74">
        <v>0.93172231158768903</v>
      </c>
      <c r="L74">
        <v>1.14832832412859</v>
      </c>
    </row>
    <row r="75" spans="1:12" x14ac:dyDescent="0.2">
      <c r="A75">
        <v>74</v>
      </c>
      <c r="B75" s="20" t="s">
        <v>1276</v>
      </c>
      <c r="C75" s="20">
        <v>1</v>
      </c>
      <c r="D75" s="91">
        <v>16.733600903614459</v>
      </c>
      <c r="E75" s="91">
        <v>483.26639909638556</v>
      </c>
      <c r="F75" t="s">
        <v>5</v>
      </c>
      <c r="G75" t="s">
        <v>5</v>
      </c>
      <c r="H75" t="s">
        <v>5</v>
      </c>
      <c r="I75" t="s">
        <v>5</v>
      </c>
      <c r="J75" t="s">
        <v>5</v>
      </c>
      <c r="K75" t="s">
        <v>5</v>
      </c>
      <c r="L75" t="s">
        <v>5</v>
      </c>
    </row>
    <row r="76" spans="1:12" x14ac:dyDescent="0.2">
      <c r="A76">
        <v>75</v>
      </c>
      <c r="B76" s="20" t="s">
        <v>1277</v>
      </c>
      <c r="C76" s="20">
        <v>1</v>
      </c>
      <c r="D76" s="91">
        <v>17.262212843086484</v>
      </c>
      <c r="E76" s="91">
        <v>982.73778715691356</v>
      </c>
      <c r="F76" t="s">
        <v>5</v>
      </c>
      <c r="G76" t="s">
        <v>5</v>
      </c>
      <c r="H76" t="s">
        <v>5</v>
      </c>
      <c r="I76" t="s">
        <v>5</v>
      </c>
      <c r="J76" t="s">
        <v>5</v>
      </c>
      <c r="K76" t="s">
        <v>5</v>
      </c>
      <c r="L76" t="s">
        <v>5</v>
      </c>
    </row>
    <row r="77" spans="1:12" x14ac:dyDescent="0.2">
      <c r="A77">
        <v>76</v>
      </c>
      <c r="B77" s="20" t="s">
        <v>1278</v>
      </c>
      <c r="C77" s="20">
        <v>1</v>
      </c>
      <c r="D77" s="91">
        <v>13.605442040816326</v>
      </c>
      <c r="E77" s="91">
        <v>86.394557959183672</v>
      </c>
      <c r="F77">
        <v>14.783510874999999</v>
      </c>
      <c r="G77">
        <v>1.73864617439673E-2</v>
      </c>
      <c r="H77">
        <v>2</v>
      </c>
      <c r="I77">
        <v>0.117607122495976</v>
      </c>
      <c r="J77">
        <v>1.00517317380087</v>
      </c>
      <c r="K77">
        <v>0.97967889159465604</v>
      </c>
      <c r="L77">
        <v>1.2074338091700501</v>
      </c>
    </row>
    <row r="78" spans="1:12" x14ac:dyDescent="0.2">
      <c r="A78">
        <v>77</v>
      </c>
      <c r="B78" s="20" t="s">
        <v>1279</v>
      </c>
      <c r="C78" s="20">
        <v>1</v>
      </c>
      <c r="D78" s="91">
        <v>10.582010476190476</v>
      </c>
      <c r="E78" s="91">
        <v>189.41798952380952</v>
      </c>
      <c r="F78">
        <v>14.0329248033333</v>
      </c>
      <c r="G78">
        <v>0.11524327263150599</v>
      </c>
      <c r="H78">
        <v>3</v>
      </c>
      <c r="I78">
        <v>0.82123487616873103</v>
      </c>
      <c r="J78">
        <v>0.95413868069248797</v>
      </c>
      <c r="K78">
        <v>0.92993879014282199</v>
      </c>
      <c r="L78">
        <v>1.1461301711313301</v>
      </c>
    </row>
    <row r="79" spans="1:12" x14ac:dyDescent="0.2">
      <c r="A79">
        <v>78</v>
      </c>
      <c r="B79" s="20" t="s">
        <v>1280</v>
      </c>
      <c r="C79" s="20">
        <v>1</v>
      </c>
      <c r="D79" s="91">
        <v>8.9726333781965</v>
      </c>
      <c r="E79" s="91">
        <v>191.02736662180351</v>
      </c>
      <c r="F79">
        <v>15.109221493333299</v>
      </c>
      <c r="G79">
        <v>9.1392582979247294E-2</v>
      </c>
      <c r="H79">
        <v>3</v>
      </c>
      <c r="I79">
        <v>0.604879497064575</v>
      </c>
      <c r="J79">
        <v>1.02731917002186</v>
      </c>
      <c r="K79">
        <v>1.0012631972611099</v>
      </c>
      <c r="L79">
        <v>1.2340360159060999</v>
      </c>
    </row>
    <row r="80" spans="1:12" x14ac:dyDescent="0.2">
      <c r="A80">
        <v>79</v>
      </c>
      <c r="B80" s="20" t="s">
        <v>1281</v>
      </c>
      <c r="C80" s="20">
        <v>1</v>
      </c>
      <c r="D80" s="91">
        <v>9.3632957865168525</v>
      </c>
      <c r="E80" s="91">
        <v>190.63670421348314</v>
      </c>
      <c r="F80">
        <v>14.1075544366667</v>
      </c>
      <c r="G80">
        <v>7.29780322892188E-2</v>
      </c>
      <c r="H80">
        <v>3</v>
      </c>
      <c r="I80">
        <v>0.51729754165997099</v>
      </c>
      <c r="J80">
        <v>0.95921296284586399</v>
      </c>
      <c r="K80">
        <v>0.93488437289933402</v>
      </c>
      <c r="L80">
        <v>1.1522254987713301</v>
      </c>
    </row>
    <row r="81" spans="1:12" x14ac:dyDescent="0.2">
      <c r="A81">
        <v>80</v>
      </c>
      <c r="B81" s="20" t="s">
        <v>1282</v>
      </c>
      <c r="C81" s="20">
        <v>1</v>
      </c>
      <c r="D81" s="91">
        <v>12.391573605947956</v>
      </c>
      <c r="E81" s="91">
        <v>187.60842639405203</v>
      </c>
      <c r="F81">
        <v>13.6009078566667</v>
      </c>
      <c r="G81">
        <v>6.0652101256164402E-2</v>
      </c>
      <c r="H81">
        <v>3</v>
      </c>
      <c r="I81">
        <v>0.44594156430840698</v>
      </c>
      <c r="J81">
        <v>0.924764613254214</v>
      </c>
      <c r="K81">
        <v>0.90130973936867598</v>
      </c>
      <c r="L81">
        <v>1.1108454629216</v>
      </c>
    </row>
    <row r="82" spans="1:12" x14ac:dyDescent="0.2">
      <c r="A82">
        <v>81</v>
      </c>
      <c r="B82" s="20" t="s">
        <v>1283</v>
      </c>
      <c r="C82" s="20">
        <v>1</v>
      </c>
      <c r="D82" s="91">
        <v>14.947682959641254</v>
      </c>
      <c r="E82" s="91">
        <v>185.05231704035876</v>
      </c>
      <c r="F82">
        <v>14.084020929999999</v>
      </c>
      <c r="G82">
        <v>0.15520296622986199</v>
      </c>
      <c r="H82">
        <v>3</v>
      </c>
      <c r="I82">
        <v>1.1019790939054099</v>
      </c>
      <c r="J82">
        <v>0.95761285243996597</v>
      </c>
      <c r="K82">
        <v>0.93332484621305001</v>
      </c>
      <c r="L82">
        <v>1.15030341464409</v>
      </c>
    </row>
    <row r="83" spans="1:12" x14ac:dyDescent="0.2">
      <c r="A83">
        <v>82</v>
      </c>
      <c r="B83" s="20" t="s">
        <v>1284</v>
      </c>
      <c r="C83" s="20">
        <v>1</v>
      </c>
      <c r="D83" s="91">
        <v>18.896447278911566</v>
      </c>
      <c r="E83" s="91">
        <v>481.10355272108842</v>
      </c>
      <c r="F83">
        <v>15.547226175</v>
      </c>
      <c r="G83">
        <v>8.8068523251185801E-3</v>
      </c>
      <c r="H83">
        <v>2</v>
      </c>
      <c r="I83">
        <v>5.66458108088762E-2</v>
      </c>
      <c r="J83">
        <v>1.05710036068308</v>
      </c>
      <c r="K83">
        <v>1.0302890453615201</v>
      </c>
      <c r="L83">
        <v>1.26980976854786</v>
      </c>
    </row>
    <row r="84" spans="1:12" x14ac:dyDescent="0.2">
      <c r="A84">
        <v>83</v>
      </c>
      <c r="B84" s="20" t="s">
        <v>1285</v>
      </c>
      <c r="C84" s="20">
        <v>1</v>
      </c>
      <c r="D84" s="91">
        <v>11.166945728643215</v>
      </c>
      <c r="E84" s="91">
        <v>188.83305427135679</v>
      </c>
      <c r="F84">
        <v>13.88123588</v>
      </c>
      <c r="G84">
        <v>0.147188547428937</v>
      </c>
      <c r="H84">
        <v>2</v>
      </c>
      <c r="I84">
        <v>1.0603418074683499</v>
      </c>
      <c r="J84">
        <v>0.94382491708202798</v>
      </c>
      <c r="K84">
        <v>0.91988661528835702</v>
      </c>
      <c r="L84">
        <v>1.1337410751947901</v>
      </c>
    </row>
    <row r="85" spans="1:12" x14ac:dyDescent="0.2">
      <c r="A85">
        <v>84</v>
      </c>
      <c r="B85" s="20" t="s">
        <v>1286</v>
      </c>
      <c r="C85" s="20">
        <v>1</v>
      </c>
      <c r="D85" s="91">
        <v>16.835016666666665</v>
      </c>
      <c r="E85" s="91">
        <v>83.164983333333339</v>
      </c>
      <c r="F85">
        <v>14.63926054</v>
      </c>
      <c r="G85">
        <v>7.8277936901014297E-2</v>
      </c>
      <c r="H85">
        <v>2</v>
      </c>
      <c r="I85">
        <v>0.534712369433752</v>
      </c>
      <c r="J85">
        <v>0.99536518107980598</v>
      </c>
      <c r="K85">
        <v>0.97011965972477898</v>
      </c>
      <c r="L85">
        <v>1.19565225518495</v>
      </c>
    </row>
    <row r="86" spans="1:12" x14ac:dyDescent="0.2">
      <c r="A86">
        <v>85</v>
      </c>
      <c r="B86" s="20" t="s">
        <v>1287</v>
      </c>
      <c r="C86" s="20">
        <v>1</v>
      </c>
      <c r="D86" s="91">
        <v>13.774104545454545</v>
      </c>
      <c r="E86" s="91">
        <v>186.22589545454545</v>
      </c>
      <c r="F86">
        <v>13.92978096</v>
      </c>
      <c r="G86">
        <v>0.12903136616255001</v>
      </c>
      <c r="H86">
        <v>3</v>
      </c>
      <c r="I86">
        <v>0.92629860105531503</v>
      </c>
      <c r="J86">
        <v>0.947125635872619</v>
      </c>
      <c r="K86">
        <v>0.92310361770198501</v>
      </c>
      <c r="L86">
        <v>1.13770596360029</v>
      </c>
    </row>
    <row r="87" spans="1:12" x14ac:dyDescent="0.2">
      <c r="A87">
        <v>86</v>
      </c>
      <c r="B87" s="20" t="s">
        <v>1288</v>
      </c>
      <c r="C87" s="20">
        <v>1</v>
      </c>
      <c r="D87" s="91">
        <v>20.325203048780487</v>
      </c>
      <c r="E87" s="91">
        <v>179.67479695121952</v>
      </c>
      <c r="F87">
        <v>15.411787309999999</v>
      </c>
      <c r="G87">
        <v>0.113437435666224</v>
      </c>
      <c r="H87">
        <v>2</v>
      </c>
      <c r="I87">
        <v>0.73604335035573598</v>
      </c>
      <c r="J87">
        <v>1.0478914850013099</v>
      </c>
      <c r="K87">
        <v>1.0213137350807699</v>
      </c>
      <c r="L87">
        <v>1.25874788574753</v>
      </c>
    </row>
    <row r="88" spans="1:12" x14ac:dyDescent="0.2">
      <c r="A88">
        <v>87</v>
      </c>
      <c r="B88" s="20" t="s">
        <v>1289</v>
      </c>
      <c r="C88" s="20">
        <v>1</v>
      </c>
      <c r="D88" s="91">
        <v>20.898641379310344</v>
      </c>
      <c r="E88" s="91">
        <v>179.10135862068967</v>
      </c>
      <c r="F88">
        <v>14.369368656666699</v>
      </c>
      <c r="G88">
        <v>0.12628521739684101</v>
      </c>
      <c r="H88">
        <v>3</v>
      </c>
      <c r="I88">
        <v>0.87885014585001597</v>
      </c>
      <c r="J88">
        <v>0.97701446024988303</v>
      </c>
      <c r="K88">
        <v>0.95223436959647001</v>
      </c>
      <c r="L88">
        <v>1.1736090079811801</v>
      </c>
    </row>
    <row r="89" spans="1:12" x14ac:dyDescent="0.2">
      <c r="A89">
        <v>88</v>
      </c>
      <c r="B89" s="20" t="s">
        <v>1290</v>
      </c>
      <c r="C89" s="20">
        <v>1</v>
      </c>
      <c r="D89" s="91">
        <v>13.88888875</v>
      </c>
      <c r="E89" s="91">
        <v>86.111111249999993</v>
      </c>
      <c r="F89">
        <v>13.85057153</v>
      </c>
      <c r="G89">
        <v>0.125747570756987</v>
      </c>
      <c r="H89">
        <v>2</v>
      </c>
      <c r="I89">
        <v>0.90788723400056603</v>
      </c>
      <c r="J89">
        <v>0.94173996024919904</v>
      </c>
      <c r="K89">
        <v>0.91785453937124295</v>
      </c>
      <c r="L89">
        <v>1.1312365839924401</v>
      </c>
    </row>
    <row r="90" spans="1:12" x14ac:dyDescent="0.2">
      <c r="A90">
        <v>89</v>
      </c>
      <c r="B90" s="20" t="s">
        <v>1291</v>
      </c>
      <c r="C90" s="20">
        <v>1</v>
      </c>
      <c r="D90" s="91">
        <v>17.636684126984129</v>
      </c>
      <c r="E90" s="91">
        <v>182.36331587301586</v>
      </c>
      <c r="F90">
        <v>14.3155365633333</v>
      </c>
      <c r="G90">
        <v>6.3482275890735407E-2</v>
      </c>
      <c r="H90">
        <v>3</v>
      </c>
      <c r="I90">
        <v>0.443450202581536</v>
      </c>
      <c r="J90">
        <v>0.97335426230598898</v>
      </c>
      <c r="K90">
        <v>0.94866700552612604</v>
      </c>
      <c r="L90">
        <v>1.16921230613825</v>
      </c>
    </row>
    <row r="91" spans="1:12" x14ac:dyDescent="0.2">
      <c r="A91">
        <v>90</v>
      </c>
      <c r="B91" s="20" t="s">
        <v>1292</v>
      </c>
      <c r="C91" s="20">
        <v>1</v>
      </c>
      <c r="D91" s="91">
        <v>30.86419722222222</v>
      </c>
      <c r="E91" s="91">
        <v>69.135802777777783</v>
      </c>
      <c r="F91" t="s">
        <v>5</v>
      </c>
      <c r="G91" t="s">
        <v>5</v>
      </c>
      <c r="H91" t="s">
        <v>5</v>
      </c>
      <c r="I91" t="s">
        <v>5</v>
      </c>
      <c r="J91" t="s">
        <v>5</v>
      </c>
      <c r="K91" t="s">
        <v>5</v>
      </c>
      <c r="L91" t="s">
        <v>5</v>
      </c>
    </row>
    <row r="92" spans="1:12" x14ac:dyDescent="0.2">
      <c r="A92">
        <v>91</v>
      </c>
      <c r="B92" s="20" t="s">
        <v>1293</v>
      </c>
      <c r="C92" s="20">
        <v>1</v>
      </c>
      <c r="D92" s="91">
        <v>22.753128327645051</v>
      </c>
      <c r="E92" s="91">
        <v>177.24687167235496</v>
      </c>
      <c r="F92">
        <v>13.4891831366667</v>
      </c>
      <c r="G92">
        <v>0.17010251150848099</v>
      </c>
      <c r="H92">
        <v>3</v>
      </c>
      <c r="I92">
        <v>1.2610290021647299</v>
      </c>
      <c r="J92">
        <v>0.917168130095107</v>
      </c>
      <c r="K92">
        <v>0.89390592637873101</v>
      </c>
      <c r="L92">
        <v>1.1017204177690201</v>
      </c>
    </row>
    <row r="93" spans="1:12" x14ac:dyDescent="0.2">
      <c r="A93">
        <v>92</v>
      </c>
      <c r="B93" s="20" t="s">
        <v>1294</v>
      </c>
      <c r="C93" s="20">
        <v>1</v>
      </c>
      <c r="D93" s="91">
        <v>23.724792170818503</v>
      </c>
      <c r="E93" s="91">
        <v>176.27520782918151</v>
      </c>
      <c r="F93">
        <v>14.2803811366667</v>
      </c>
      <c r="G93">
        <v>0.22552430308225699</v>
      </c>
      <c r="H93">
        <v>3</v>
      </c>
      <c r="I93">
        <v>1.57925969148817</v>
      </c>
      <c r="J93">
        <v>0.97096394432958599</v>
      </c>
      <c r="K93">
        <v>0.94633731336290805</v>
      </c>
      <c r="L93">
        <v>1.1663410091174</v>
      </c>
    </row>
    <row r="94" spans="1:12" x14ac:dyDescent="0.2">
      <c r="A94">
        <v>93</v>
      </c>
      <c r="B94" s="20" t="s">
        <v>1295</v>
      </c>
      <c r="C94" s="20">
        <v>1</v>
      </c>
      <c r="D94" s="91">
        <v>13.495276518218624</v>
      </c>
      <c r="E94" s="91">
        <v>186.50472348178138</v>
      </c>
      <c r="F94">
        <v>13.602368423333299</v>
      </c>
      <c r="G94">
        <v>0.16437854844611699</v>
      </c>
      <c r="H94">
        <v>3</v>
      </c>
      <c r="I94">
        <v>1.2084553463803001</v>
      </c>
      <c r="J94">
        <v>0.92486392135797202</v>
      </c>
      <c r="K94">
        <v>0.90140652871358895</v>
      </c>
      <c r="L94">
        <v>1.1109647537713001</v>
      </c>
    </row>
    <row r="95" spans="1:12" x14ac:dyDescent="0.2">
      <c r="A95">
        <v>94</v>
      </c>
      <c r="B95" s="20" t="s">
        <v>1296</v>
      </c>
      <c r="C95" s="20">
        <v>1</v>
      </c>
      <c r="D95" s="91">
        <v>21.097046202531647</v>
      </c>
      <c r="E95" s="91">
        <v>478.90295379746834</v>
      </c>
      <c r="F95">
        <v>14.0994747733333</v>
      </c>
      <c r="G95">
        <v>0.174590867262362</v>
      </c>
      <c r="H95">
        <v>3</v>
      </c>
      <c r="I95">
        <v>1.2382792271990799</v>
      </c>
      <c r="J95">
        <v>0.95866360343424095</v>
      </c>
      <c r="K95">
        <v>0.93434894693145798</v>
      </c>
      <c r="L95">
        <v>1.15156559742869</v>
      </c>
    </row>
    <row r="96" spans="1:12" x14ac:dyDescent="0.2">
      <c r="A96">
        <v>95</v>
      </c>
      <c r="B96" s="20" t="s">
        <v>1297</v>
      </c>
      <c r="C96" s="20">
        <v>1</v>
      </c>
      <c r="D96" s="91">
        <v>18.601190290178575</v>
      </c>
      <c r="E96" s="91">
        <v>481.39880970982142</v>
      </c>
      <c r="F96">
        <v>14.25461265</v>
      </c>
      <c r="G96">
        <v>0.22751710199637701</v>
      </c>
      <c r="H96">
        <v>3</v>
      </c>
      <c r="I96">
        <v>1.59609459466005</v>
      </c>
      <c r="J96">
        <v>0.96921187124317398</v>
      </c>
      <c r="K96">
        <v>0.94462967823691302</v>
      </c>
      <c r="L96">
        <v>1.1642363844260399</v>
      </c>
    </row>
    <row r="97" spans="1:12" x14ac:dyDescent="0.2">
      <c r="A97">
        <v>96</v>
      </c>
      <c r="B97" s="20" t="s">
        <v>1298</v>
      </c>
      <c r="C97" s="20">
        <v>1</v>
      </c>
      <c r="D97" s="91">
        <v>12.995451461988305</v>
      </c>
      <c r="E97" s="91">
        <v>187.0045485380117</v>
      </c>
      <c r="F97" t="s">
        <v>5</v>
      </c>
      <c r="G97" t="s">
        <v>5</v>
      </c>
      <c r="H97" t="s">
        <v>5</v>
      </c>
      <c r="I97" t="s">
        <v>5</v>
      </c>
      <c r="J97" t="s">
        <v>5</v>
      </c>
      <c r="K97" t="s">
        <v>5</v>
      </c>
      <c r="L97" t="s">
        <v>5</v>
      </c>
    </row>
    <row r="98" spans="1:12" x14ac:dyDescent="0.2">
      <c r="A98">
        <v>97</v>
      </c>
      <c r="B98" s="20" t="s">
        <v>1299</v>
      </c>
      <c r="C98" s="20">
        <v>1</v>
      </c>
      <c r="D98" s="91">
        <v>20.202020000000001</v>
      </c>
      <c r="E98" s="91">
        <v>479.79798</v>
      </c>
      <c r="F98">
        <v>13.127107046666699</v>
      </c>
      <c r="G98">
        <v>4.6547196653084301E-2</v>
      </c>
      <c r="H98">
        <v>3</v>
      </c>
      <c r="I98">
        <v>0.354588383317129</v>
      </c>
      <c r="J98">
        <v>0.89254954147836796</v>
      </c>
      <c r="K98">
        <v>0.869911740861948</v>
      </c>
      <c r="L98">
        <v>1.0721480843595399</v>
      </c>
    </row>
    <row r="99" spans="1:12" x14ac:dyDescent="0.2">
      <c r="A99">
        <v>98</v>
      </c>
      <c r="B99" s="20" t="s">
        <v>1300</v>
      </c>
      <c r="C99" s="20">
        <v>1</v>
      </c>
      <c r="D99" s="91">
        <v>11.166945728643215</v>
      </c>
      <c r="E99" s="91">
        <v>188.83305427135679</v>
      </c>
      <c r="F99">
        <v>13.94995091</v>
      </c>
      <c r="G99">
        <v>3.7903103415626499E-2</v>
      </c>
      <c r="H99">
        <v>3</v>
      </c>
      <c r="I99">
        <v>0.27170779065936101</v>
      </c>
      <c r="J99">
        <v>0.94849704844357996</v>
      </c>
      <c r="K99">
        <v>0.92444024703358296</v>
      </c>
      <c r="L99">
        <v>1.13935333138492</v>
      </c>
    </row>
    <row r="100" spans="1:12" x14ac:dyDescent="0.2">
      <c r="A100">
        <v>99</v>
      </c>
      <c r="B100" s="20" t="s">
        <v>1301</v>
      </c>
      <c r="C100" s="20">
        <v>1</v>
      </c>
      <c r="D100" s="91">
        <v>23.724792170818503</v>
      </c>
      <c r="E100" s="91">
        <v>176.27520782918151</v>
      </c>
      <c r="F100">
        <v>13.91081485</v>
      </c>
      <c r="G100">
        <v>0.123282702869229</v>
      </c>
      <c r="H100">
        <v>3</v>
      </c>
      <c r="I100">
        <v>0.88623638657105097</v>
      </c>
      <c r="J100">
        <v>0.94583607582531004</v>
      </c>
      <c r="K100">
        <v>0.92184676486237405</v>
      </c>
      <c r="L100">
        <v>1.1361569186788201</v>
      </c>
    </row>
    <row r="101" spans="1:12" x14ac:dyDescent="0.2">
      <c r="A101">
        <v>100</v>
      </c>
      <c r="B101" s="20" t="s">
        <v>1302</v>
      </c>
      <c r="C101" s="20">
        <v>1</v>
      </c>
      <c r="D101" s="91">
        <v>16.260162439024391</v>
      </c>
      <c r="E101" s="91">
        <v>83.739837560975616</v>
      </c>
      <c r="F101">
        <v>14.3451491833333</v>
      </c>
      <c r="G101">
        <v>0.112206262542294</v>
      </c>
      <c r="H101">
        <v>3</v>
      </c>
      <c r="I101">
        <v>0.78218958275218597</v>
      </c>
      <c r="J101">
        <v>0.97536770900898395</v>
      </c>
      <c r="K101">
        <v>0.95062938503016303</v>
      </c>
      <c r="L101">
        <v>1.17163089796454</v>
      </c>
    </row>
    <row r="102" spans="1:12" x14ac:dyDescent="0.2">
      <c r="A102">
        <v>101</v>
      </c>
      <c r="B102" s="20" t="s">
        <v>1303</v>
      </c>
      <c r="C102" s="20">
        <v>1</v>
      </c>
      <c r="D102" s="91">
        <v>15.360982949308756</v>
      </c>
      <c r="E102" s="91">
        <v>84.639017050691251</v>
      </c>
      <c r="F102">
        <v>14.734512049999999</v>
      </c>
      <c r="G102">
        <v>0.22736963394724499</v>
      </c>
      <c r="H102">
        <v>2</v>
      </c>
      <c r="I102">
        <v>1.5431093556114399</v>
      </c>
      <c r="J102">
        <v>1.0018416035903699</v>
      </c>
      <c r="K102">
        <v>0.97643182024798203</v>
      </c>
      <c r="L102">
        <v>1.2034318614314601</v>
      </c>
    </row>
    <row r="103" spans="1:12" x14ac:dyDescent="0.2">
      <c r="A103">
        <v>102</v>
      </c>
      <c r="B103" s="20" t="s">
        <v>1304</v>
      </c>
      <c r="C103" s="20">
        <v>1</v>
      </c>
      <c r="D103" s="91">
        <v>20.202020000000001</v>
      </c>
      <c r="E103" s="91">
        <v>79.797979999999995</v>
      </c>
      <c r="F103" t="s">
        <v>5</v>
      </c>
      <c r="G103" t="s">
        <v>5</v>
      </c>
      <c r="H103" t="s">
        <v>5</v>
      </c>
      <c r="I103" t="s">
        <v>5</v>
      </c>
      <c r="J103" t="s">
        <v>5</v>
      </c>
      <c r="K103" t="s">
        <v>5</v>
      </c>
      <c r="L103" t="s">
        <v>5</v>
      </c>
    </row>
    <row r="104" spans="1:12" x14ac:dyDescent="0.2">
      <c r="A104">
        <v>103</v>
      </c>
      <c r="B104" s="20" t="s">
        <v>1305</v>
      </c>
      <c r="C104" s="20">
        <v>1</v>
      </c>
      <c r="D104" s="91">
        <v>26.246718897637795</v>
      </c>
      <c r="E104" s="91">
        <v>73.753281102362209</v>
      </c>
      <c r="F104">
        <v>14.563094395</v>
      </c>
      <c r="G104">
        <v>0.16198646095260999</v>
      </c>
      <c r="H104">
        <v>2</v>
      </c>
      <c r="I104">
        <v>1.1123079790530299</v>
      </c>
      <c r="J104">
        <v>0.99018642710497795</v>
      </c>
      <c r="K104">
        <v>0.96507225487341797</v>
      </c>
      <c r="L104">
        <v>1.18943143393588</v>
      </c>
    </row>
    <row r="105" spans="1:12" x14ac:dyDescent="0.2">
      <c r="A105">
        <v>104</v>
      </c>
      <c r="B105" s="20" t="s">
        <v>1306</v>
      </c>
      <c r="C105" s="20">
        <v>1</v>
      </c>
      <c r="D105" s="91">
        <v>19.723865680473374</v>
      </c>
      <c r="E105" s="91">
        <v>80.276134319526619</v>
      </c>
      <c r="F105">
        <v>13.33240324</v>
      </c>
      <c r="G105">
        <v>0.20158152034804899</v>
      </c>
      <c r="H105">
        <v>2</v>
      </c>
      <c r="I105">
        <v>1.5119668728835201</v>
      </c>
      <c r="J105">
        <v>0.90650821665146797</v>
      </c>
      <c r="K105">
        <v>0.88351638111513198</v>
      </c>
      <c r="L105">
        <v>1.0889155198368501</v>
      </c>
    </row>
    <row r="106" spans="1:12" x14ac:dyDescent="0.2">
      <c r="A106">
        <v>105</v>
      </c>
      <c r="B106" s="20" t="s">
        <v>1307</v>
      </c>
      <c r="C106" s="20">
        <v>1</v>
      </c>
      <c r="D106" s="91">
        <v>18.518518333333333</v>
      </c>
      <c r="E106" s="91">
        <v>81.481481666666667</v>
      </c>
      <c r="F106">
        <v>12.824219096666701</v>
      </c>
      <c r="G106">
        <v>0.244743405277663</v>
      </c>
      <c r="H106">
        <v>3</v>
      </c>
      <c r="I106">
        <v>1.9084468491440401</v>
      </c>
      <c r="J106">
        <v>0.87195532373254203</v>
      </c>
      <c r="K106">
        <v>0.84983985579740795</v>
      </c>
      <c r="L106">
        <v>1.0474099044838401</v>
      </c>
    </row>
    <row r="107" spans="1:12" x14ac:dyDescent="0.2">
      <c r="A107">
        <v>106</v>
      </c>
      <c r="B107" s="20" t="s">
        <v>1308</v>
      </c>
      <c r="C107" s="20">
        <v>1</v>
      </c>
      <c r="D107" s="91">
        <v>29.498524778761059</v>
      </c>
      <c r="E107" s="91">
        <v>70.501475221238934</v>
      </c>
      <c r="F107">
        <v>14.03800083</v>
      </c>
      <c r="G107">
        <v>0.24280930959358599</v>
      </c>
      <c r="H107">
        <v>3</v>
      </c>
      <c r="I107">
        <v>1.7296573246718201</v>
      </c>
      <c r="J107">
        <v>0.95448381425906503</v>
      </c>
      <c r="K107">
        <v>0.93027517006099902</v>
      </c>
      <c r="L107">
        <v>1.1465447523675101</v>
      </c>
    </row>
    <row r="108" spans="1:12" x14ac:dyDescent="0.2">
      <c r="A108">
        <v>107</v>
      </c>
      <c r="B108" s="20" t="s">
        <v>1309</v>
      </c>
      <c r="C108" s="20">
        <v>1</v>
      </c>
      <c r="D108" s="91">
        <v>22.988505517241379</v>
      </c>
      <c r="E108" s="91">
        <v>77.011494482758621</v>
      </c>
      <c r="F108">
        <v>12.97621723</v>
      </c>
      <c r="G108">
        <v>0.112810668057163</v>
      </c>
      <c r="H108">
        <v>3</v>
      </c>
      <c r="I108">
        <v>0.86936482379744295</v>
      </c>
      <c r="J108">
        <v>0.88229011141500302</v>
      </c>
      <c r="K108">
        <v>0.85991252148876796</v>
      </c>
      <c r="L108">
        <v>1.0598242549496499</v>
      </c>
    </row>
    <row r="109" spans="1:12" x14ac:dyDescent="0.2">
      <c r="A109">
        <v>108</v>
      </c>
      <c r="B109" s="20" t="s">
        <v>1310</v>
      </c>
      <c r="C109" s="20">
        <v>1</v>
      </c>
      <c r="D109" s="91">
        <v>15.948963157894738</v>
      </c>
      <c r="E109" s="91">
        <v>84.051036842105262</v>
      </c>
      <c r="F109">
        <v>12.836288359999999</v>
      </c>
      <c r="G109">
        <v>0.11218653548603499</v>
      </c>
      <c r="H109">
        <v>2</v>
      </c>
      <c r="I109">
        <v>0.87397955187440601</v>
      </c>
      <c r="J109">
        <v>0.87277594745533604</v>
      </c>
      <c r="K109">
        <v>0.85063966597949103</v>
      </c>
      <c r="L109">
        <v>1.04839565385851</v>
      </c>
    </row>
    <row r="110" spans="1:12" x14ac:dyDescent="0.2">
      <c r="A110">
        <v>109</v>
      </c>
      <c r="B110" s="20" t="s">
        <v>1311</v>
      </c>
      <c r="C110" s="20">
        <v>1</v>
      </c>
      <c r="D110" s="91">
        <v>18.315018131868133</v>
      </c>
      <c r="E110" s="91">
        <v>81.684981868131871</v>
      </c>
      <c r="F110">
        <v>13.216716979999999</v>
      </c>
      <c r="G110">
        <v>0.11306402671721601</v>
      </c>
      <c r="H110">
        <v>2</v>
      </c>
      <c r="I110">
        <v>0.85546226712964002</v>
      </c>
      <c r="J110">
        <v>0.89864237706081895</v>
      </c>
      <c r="K110">
        <v>0.87585004340091599</v>
      </c>
      <c r="L110">
        <v>1.07946691843482</v>
      </c>
    </row>
    <row r="111" spans="1:12" x14ac:dyDescent="0.2">
      <c r="A111">
        <v>110</v>
      </c>
      <c r="B111" s="20" t="s">
        <v>1312</v>
      </c>
      <c r="C111" s="20">
        <v>1</v>
      </c>
      <c r="D111" s="91">
        <v>18.832391525423731</v>
      </c>
      <c r="E111" s="91">
        <v>81.167608474576269</v>
      </c>
      <c r="F111">
        <v>13.37716558</v>
      </c>
      <c r="G111">
        <v>0.17210522263099901</v>
      </c>
      <c r="H111">
        <v>2</v>
      </c>
      <c r="I111">
        <v>1.2865597095419901</v>
      </c>
      <c r="J111">
        <v>0.90955173613374696</v>
      </c>
      <c r="K111">
        <v>0.88648270758569603</v>
      </c>
      <c r="L111">
        <v>1.09257145536871</v>
      </c>
    </row>
    <row r="112" spans="1:12" x14ac:dyDescent="0.2">
      <c r="A112">
        <v>111</v>
      </c>
      <c r="B112" s="20" t="s">
        <v>1313</v>
      </c>
      <c r="C112" s="20">
        <v>2</v>
      </c>
      <c r="D112" s="91">
        <v>36.231883695652172</v>
      </c>
      <c r="E112" s="91">
        <v>63.768116304347828</v>
      </c>
      <c r="F112">
        <v>14.204506930000001</v>
      </c>
      <c r="G112">
        <v>1.18347189174988E-2</v>
      </c>
      <c r="H112">
        <v>2</v>
      </c>
      <c r="I112">
        <v>8.3316647144603004E-2</v>
      </c>
      <c r="J112">
        <v>0.96580504007675905</v>
      </c>
      <c r="K112">
        <v>0.94130925478356697</v>
      </c>
      <c r="L112">
        <v>1.16014403174525</v>
      </c>
    </row>
    <row r="113" spans="1:12" x14ac:dyDescent="0.2">
      <c r="A113">
        <v>112</v>
      </c>
      <c r="B113" s="20" t="s">
        <v>1314</v>
      </c>
      <c r="C113" s="20">
        <v>1</v>
      </c>
      <c r="D113" s="91">
        <v>23.474178169014085</v>
      </c>
      <c r="E113" s="91">
        <v>76.525821830985919</v>
      </c>
      <c r="F113">
        <v>14.639494324999999</v>
      </c>
      <c r="G113">
        <v>0.18685561857897501</v>
      </c>
      <c r="H113">
        <v>2</v>
      </c>
      <c r="I113">
        <v>1.27638027947372</v>
      </c>
      <c r="J113">
        <v>0.995381076790401</v>
      </c>
      <c r="K113">
        <v>0.97013515227128</v>
      </c>
      <c r="L113">
        <v>1.19567134942552</v>
      </c>
    </row>
    <row r="114" spans="1:12" x14ac:dyDescent="0.2">
      <c r="A114">
        <v>113</v>
      </c>
      <c r="B114" s="20" t="s">
        <v>1315</v>
      </c>
      <c r="C114" s="20">
        <v>1</v>
      </c>
      <c r="D114" s="91">
        <v>16.339869117647059</v>
      </c>
      <c r="E114" s="91">
        <v>83.660130882352945</v>
      </c>
      <c r="F114">
        <v>13.438545806666699</v>
      </c>
      <c r="G114">
        <v>0.16296009576847301</v>
      </c>
      <c r="H114">
        <v>3</v>
      </c>
      <c r="I114">
        <v>1.2126319180132601</v>
      </c>
      <c r="J114">
        <v>0.91372515324479897</v>
      </c>
      <c r="K114">
        <v>0.89055027400716902</v>
      </c>
      <c r="L114">
        <v>1.0975846461809899</v>
      </c>
    </row>
    <row r="115" spans="1:12" x14ac:dyDescent="0.2">
      <c r="A115">
        <v>114</v>
      </c>
      <c r="B115" s="20" t="s">
        <v>1316</v>
      </c>
      <c r="C115" s="20">
        <v>1</v>
      </c>
      <c r="D115" s="91">
        <v>37.878787499999994</v>
      </c>
      <c r="E115" s="91">
        <v>62.121212500000006</v>
      </c>
      <c r="F115">
        <v>13.68059852</v>
      </c>
      <c r="G115">
        <v>0.22252001279915501</v>
      </c>
      <c r="H115">
        <v>2</v>
      </c>
      <c r="I115">
        <v>1.62653711731871</v>
      </c>
      <c r="J115">
        <v>0.93018300930792297</v>
      </c>
      <c r="K115">
        <v>0.90659070823899202</v>
      </c>
      <c r="L115">
        <v>1.1173541469546</v>
      </c>
    </row>
    <row r="116" spans="1:12" x14ac:dyDescent="0.2">
      <c r="A116">
        <v>115</v>
      </c>
      <c r="B116" s="20" t="s">
        <v>1317</v>
      </c>
      <c r="C116" s="20">
        <v>1</v>
      </c>
      <c r="D116" s="91">
        <v>16.260162439024391</v>
      </c>
      <c r="E116" s="91">
        <v>83.739837560975616</v>
      </c>
      <c r="F116">
        <v>12.8321334633333</v>
      </c>
      <c r="G116">
        <v>0.10537880108513301</v>
      </c>
      <c r="H116">
        <v>3</v>
      </c>
      <c r="I116">
        <v>0.82121029512546395</v>
      </c>
      <c r="J116">
        <v>0.87249344415117802</v>
      </c>
      <c r="K116">
        <v>0.85036432782771498</v>
      </c>
      <c r="L116">
        <v>1.0480563053267999</v>
      </c>
    </row>
    <row r="117" spans="1:12" x14ac:dyDescent="0.2">
      <c r="A117">
        <v>116</v>
      </c>
      <c r="B117" s="20" t="s">
        <v>1318</v>
      </c>
      <c r="C117" s="20">
        <v>1</v>
      </c>
      <c r="D117" s="91">
        <v>26.6666664</v>
      </c>
      <c r="E117" s="91">
        <v>73.333333600000003</v>
      </c>
      <c r="F117">
        <v>12.925407999999999</v>
      </c>
      <c r="G117">
        <v>0.116656086739236</v>
      </c>
      <c r="H117">
        <v>2</v>
      </c>
      <c r="I117">
        <v>0.90253310950985499</v>
      </c>
      <c r="J117">
        <v>0.87883544659219404</v>
      </c>
      <c r="K117">
        <v>0.85654547758762301</v>
      </c>
      <c r="L117">
        <v>1.05567444353891</v>
      </c>
    </row>
    <row r="118" spans="1:12" x14ac:dyDescent="0.2">
      <c r="A118">
        <v>117</v>
      </c>
      <c r="B118" s="20" t="s">
        <v>1319</v>
      </c>
      <c r="C118" s="20">
        <v>1</v>
      </c>
      <c r="D118" s="91">
        <v>18.467220498614957</v>
      </c>
      <c r="E118" s="91">
        <v>181.53277950138505</v>
      </c>
      <c r="F118">
        <v>12.7835923266667</v>
      </c>
      <c r="G118">
        <v>0.24249937001956601</v>
      </c>
      <c r="H118">
        <v>3</v>
      </c>
      <c r="I118">
        <v>1.8969579428288701</v>
      </c>
      <c r="J118">
        <v>0.86919299347909496</v>
      </c>
      <c r="K118">
        <v>0.84714758673228496</v>
      </c>
      <c r="L118">
        <v>1.04409173899053</v>
      </c>
    </row>
    <row r="119" spans="1:12" x14ac:dyDescent="0.2">
      <c r="A119">
        <v>118</v>
      </c>
      <c r="B119" s="20" t="s">
        <v>1320</v>
      </c>
      <c r="C119" s="20">
        <v>1</v>
      </c>
      <c r="D119" s="91">
        <v>35.460992553191488</v>
      </c>
      <c r="E119" s="91">
        <v>64.539007446808512</v>
      </c>
      <c r="F119">
        <v>13.023513786666699</v>
      </c>
      <c r="G119">
        <v>0.20911935313750801</v>
      </c>
      <c r="H119">
        <v>3</v>
      </c>
      <c r="I119">
        <v>1.6057060833429</v>
      </c>
      <c r="J119">
        <v>0.88550593953434897</v>
      </c>
      <c r="K119">
        <v>0.86304678631957998</v>
      </c>
      <c r="L119">
        <v>1.0636871710092699</v>
      </c>
    </row>
    <row r="120" spans="1:12" x14ac:dyDescent="0.2">
      <c r="A120">
        <v>119</v>
      </c>
      <c r="B120" s="20" t="s">
        <v>1321</v>
      </c>
      <c r="C120" s="20">
        <v>1</v>
      </c>
      <c r="D120" s="91">
        <v>28.01120420168067</v>
      </c>
      <c r="E120" s="91">
        <v>71.98879579831933</v>
      </c>
      <c r="F120">
        <v>12.8393380166667</v>
      </c>
      <c r="G120">
        <v>0.13713563790790101</v>
      </c>
      <c r="H120">
        <v>3</v>
      </c>
      <c r="I120">
        <v>1.0680896299317499</v>
      </c>
      <c r="J120">
        <v>0.87298330233176202</v>
      </c>
      <c r="K120">
        <v>0.85084176169871595</v>
      </c>
      <c r="L120">
        <v>1.04864473261908</v>
      </c>
    </row>
    <row r="121" spans="1:12" x14ac:dyDescent="0.2">
      <c r="A121">
        <v>120</v>
      </c>
      <c r="B121" s="20" t="s">
        <v>1322</v>
      </c>
      <c r="C121" s="20">
        <v>1</v>
      </c>
      <c r="D121" s="91">
        <v>25.445292366412215</v>
      </c>
      <c r="E121" s="91">
        <v>74.554707633587782</v>
      </c>
      <c r="F121">
        <v>13.008593684999999</v>
      </c>
      <c r="G121">
        <v>1.7454004583706401E-2</v>
      </c>
      <c r="H121">
        <v>2</v>
      </c>
      <c r="I121">
        <v>0.134172878378332</v>
      </c>
      <c r="J121">
        <v>0.88449147916207904</v>
      </c>
      <c r="K121">
        <v>0.86205805578142403</v>
      </c>
      <c r="L121">
        <v>1.0624685812344301</v>
      </c>
    </row>
    <row r="122" spans="1:12" x14ac:dyDescent="0.2">
      <c r="A122">
        <v>121</v>
      </c>
      <c r="B122" s="20" t="s">
        <v>659</v>
      </c>
      <c r="C122" s="20">
        <v>1</v>
      </c>
      <c r="D122" s="91">
        <v>14.716703311258279</v>
      </c>
      <c r="E122" s="91">
        <v>185.28329668874173</v>
      </c>
      <c r="F122">
        <v>12.2437443466667</v>
      </c>
      <c r="G122">
        <v>0.22382198987797</v>
      </c>
      <c r="H122">
        <v>3</v>
      </c>
      <c r="I122">
        <v>1.8280518078516099</v>
      </c>
      <c r="J122">
        <v>0.83248718577111402</v>
      </c>
      <c r="K122">
        <v>0.81137275116393703</v>
      </c>
      <c r="L122">
        <v>1</v>
      </c>
    </row>
    <row r="123" spans="1:12" x14ac:dyDescent="0.2">
      <c r="B123" t="s">
        <v>1434</v>
      </c>
      <c r="C123" s="20"/>
      <c r="D123" s="20"/>
      <c r="E123" s="20"/>
      <c r="F123" t="s">
        <v>5</v>
      </c>
      <c r="G123" t="s">
        <v>5</v>
      </c>
      <c r="H123" t="s">
        <v>5</v>
      </c>
      <c r="I123" t="s">
        <v>5</v>
      </c>
      <c r="J123" t="s">
        <v>5</v>
      </c>
      <c r="K123" t="s">
        <v>5</v>
      </c>
      <c r="L123" t="s">
        <v>5</v>
      </c>
    </row>
    <row r="124" spans="1:12" x14ac:dyDescent="0.2">
      <c r="B124" t="s">
        <v>1553</v>
      </c>
      <c r="C124" s="20"/>
      <c r="D124" s="20"/>
      <c r="E124" s="20"/>
      <c r="F124">
        <v>12.43102962</v>
      </c>
      <c r="G124">
        <v>2.6759607605868201E-2</v>
      </c>
      <c r="H124">
        <v>2</v>
      </c>
      <c r="I124">
        <v>0.21526461141091</v>
      </c>
      <c r="J124">
        <v>0.84522124699610901</v>
      </c>
      <c r="K124">
        <v>0.823783837443954</v>
      </c>
      <c r="L124">
        <v>1.0152964050890501</v>
      </c>
    </row>
    <row r="125" spans="1:12" x14ac:dyDescent="0.2">
      <c r="B125" t="s">
        <v>1554</v>
      </c>
      <c r="C125" s="20"/>
      <c r="D125" s="20"/>
      <c r="E125" s="20"/>
      <c r="F125">
        <v>13.018363859999999</v>
      </c>
      <c r="G125">
        <v>0.18634239340612199</v>
      </c>
      <c r="H125">
        <v>2</v>
      </c>
      <c r="I125">
        <v>1.4313810507223199</v>
      </c>
      <c r="J125">
        <v>0.88515578129547501</v>
      </c>
      <c r="K125">
        <v>0.86270550917024402</v>
      </c>
      <c r="L125">
        <v>1.0632665540377999</v>
      </c>
    </row>
    <row r="126" spans="1:12" x14ac:dyDescent="0.2">
      <c r="B126" t="s">
        <v>1555</v>
      </c>
      <c r="C126" s="20"/>
      <c r="D126" s="20"/>
      <c r="E126" s="20"/>
      <c r="F126">
        <v>15.090159645</v>
      </c>
      <c r="G126">
        <v>8.7780370166785401E-2</v>
      </c>
      <c r="H126">
        <v>2</v>
      </c>
      <c r="I126">
        <v>0.58170604043855001</v>
      </c>
      <c r="J126">
        <v>1.0260231004515401</v>
      </c>
      <c r="K126">
        <v>1</v>
      </c>
      <c r="L126">
        <v>1.2324791516173901</v>
      </c>
    </row>
    <row r="127" spans="1:12" x14ac:dyDescent="0.2">
      <c r="B127" t="s">
        <v>1556</v>
      </c>
      <c r="C127" s="20"/>
      <c r="D127" s="20"/>
      <c r="E127" s="20"/>
      <c r="F127">
        <v>16.155246975000001</v>
      </c>
      <c r="G127">
        <v>0.119645896844652</v>
      </c>
      <c r="H127">
        <v>2</v>
      </c>
      <c r="I127">
        <v>0.74060085265055198</v>
      </c>
      <c r="J127">
        <v>1.0984414333444099</v>
      </c>
      <c r="K127">
        <v>1.07058158131236</v>
      </c>
      <c r="L127">
        <v>1.3194694790730599</v>
      </c>
    </row>
    <row r="128" spans="1:12" x14ac:dyDescent="0.2">
      <c r="B128" t="s">
        <v>1557</v>
      </c>
      <c r="C128" s="20"/>
      <c r="D128" s="20"/>
      <c r="E128" s="20"/>
      <c r="F128" t="s">
        <v>5</v>
      </c>
      <c r="G128" t="s">
        <v>5</v>
      </c>
      <c r="H128" t="s">
        <v>5</v>
      </c>
      <c r="I128" t="s">
        <v>5</v>
      </c>
      <c r="J128" t="s">
        <v>5</v>
      </c>
      <c r="K128" t="s">
        <v>5</v>
      </c>
      <c r="L128" t="s">
        <v>5</v>
      </c>
    </row>
    <row r="129" spans="1:12" x14ac:dyDescent="0.2">
      <c r="B129" t="s">
        <v>1631</v>
      </c>
      <c r="C129" s="20"/>
      <c r="D129" s="20"/>
      <c r="E129" s="20"/>
      <c r="F129">
        <v>14.7</v>
      </c>
      <c r="G129">
        <v>1.05</v>
      </c>
      <c r="H129" t="s">
        <v>5</v>
      </c>
      <c r="I129" t="s">
        <v>5</v>
      </c>
      <c r="J129" t="s">
        <v>5</v>
      </c>
      <c r="K129" t="s">
        <v>5</v>
      </c>
      <c r="L129" t="s">
        <v>5</v>
      </c>
    </row>
    <row r="130" spans="1:12" x14ac:dyDescent="0.2">
      <c r="A130" t="s">
        <v>1640</v>
      </c>
      <c r="B130" s="20">
        <v>93.4</v>
      </c>
      <c r="C130" s="20"/>
      <c r="D130" s="20"/>
      <c r="E130" s="20"/>
    </row>
    <row r="131" spans="1:12" x14ac:dyDescent="0.2">
      <c r="B131" s="20">
        <v>93.9</v>
      </c>
      <c r="C131" s="20"/>
      <c r="D131" s="20"/>
      <c r="E131" s="20"/>
    </row>
    <row r="132" spans="1:12" x14ac:dyDescent="0.2">
      <c r="B132" s="20">
        <v>67.7</v>
      </c>
      <c r="C132" s="20"/>
      <c r="D132" s="20"/>
      <c r="E132" s="20"/>
    </row>
    <row r="133" spans="1:12" x14ac:dyDescent="0.2">
      <c r="B133" s="20">
        <f>AVERAGE(B130:B132)</f>
        <v>85</v>
      </c>
      <c r="C133" s="20"/>
      <c r="D133" s="20"/>
      <c r="E133" s="20"/>
    </row>
    <row r="134" spans="1:12" x14ac:dyDescent="0.2">
      <c r="B134" s="20"/>
      <c r="C134" s="20"/>
      <c r="D134" s="20"/>
      <c r="E134" s="20"/>
    </row>
    <row r="135" spans="1:12" x14ac:dyDescent="0.2">
      <c r="B135" s="20"/>
      <c r="C135" s="20"/>
      <c r="D135" s="20"/>
      <c r="E135" s="20"/>
    </row>
    <row r="136" spans="1:12" x14ac:dyDescent="0.2">
      <c r="B136" s="20"/>
      <c r="C136" s="20"/>
      <c r="D136" s="20"/>
      <c r="E136" s="20"/>
    </row>
    <row r="137" spans="1:12" x14ac:dyDescent="0.2">
      <c r="B137" s="20"/>
      <c r="C137" s="20"/>
      <c r="D137" s="20"/>
      <c r="E137" s="20"/>
    </row>
    <row r="138" spans="1:12" x14ac:dyDescent="0.2">
      <c r="B138" s="20"/>
      <c r="C138" s="20"/>
      <c r="D138" s="20"/>
      <c r="E138" s="20"/>
    </row>
    <row r="139" spans="1:12" x14ac:dyDescent="0.2">
      <c r="B139" s="20"/>
      <c r="C139" s="20"/>
      <c r="D139" s="20"/>
      <c r="E139" s="20"/>
    </row>
    <row r="140" spans="1:12" x14ac:dyDescent="0.2">
      <c r="B140" s="20"/>
      <c r="C140" s="20"/>
      <c r="D140" s="20"/>
      <c r="E140" s="20"/>
    </row>
    <row r="141" spans="1:12" x14ac:dyDescent="0.2">
      <c r="B141" s="20"/>
      <c r="C141" s="20"/>
      <c r="D141" s="20"/>
      <c r="E141" s="20"/>
    </row>
  </sheetData>
  <sortState ref="B2:L56">
    <sortCondition ref="B1:B56"/>
  </sortState>
  <mergeCells count="1">
    <mergeCell ref="P23:S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3</vt:i4>
      </vt:variant>
    </vt:vector>
  </HeadingPairs>
  <TitlesOfParts>
    <vt:vector size="36" baseType="lpstr">
      <vt:lpstr>File_metadata</vt:lpstr>
      <vt:lpstr>Study Descriptions</vt:lpstr>
      <vt:lpstr>Samples</vt:lpstr>
      <vt:lpstr>Standards_samples</vt:lpstr>
      <vt:lpstr>Gel_samples</vt:lpstr>
      <vt:lpstr>Redo_samples_telo_plate_3_dec4</vt:lpstr>
      <vt:lpstr>Redo_samples_gadph</vt:lpstr>
      <vt:lpstr>Redo_samples_telo_plate_2</vt:lpstr>
      <vt:lpstr>Redo_samples_telo_plate1</vt:lpstr>
      <vt:lpstr>PCR_12_nov_telo</vt:lpstr>
      <vt:lpstr>PCR_10_nov_telo</vt:lpstr>
      <vt:lpstr>PCR_10_Nov_gadph</vt:lpstr>
      <vt:lpstr>PCR_2_Nov_telo</vt:lpstr>
      <vt:lpstr>PCR_2_Nov_gadph</vt:lpstr>
      <vt:lpstr>PCR_29_Oct_Telo</vt:lpstr>
      <vt:lpstr>PCR_29_Oct_gadph</vt:lpstr>
      <vt:lpstr>PCR_26_Oct_telo</vt:lpstr>
      <vt:lpstr>PCR_26_Oct_gadph</vt:lpstr>
      <vt:lpstr>PCR_test_standards_oct_12</vt:lpstr>
      <vt:lpstr>PCR_test_standards_oct_9</vt:lpstr>
      <vt:lpstr>PCR_test_25ul</vt:lpstr>
      <vt:lpstr>PCR_august_tests</vt:lpstr>
      <vt:lpstr>PCR_16_JULY_telo</vt:lpstr>
      <vt:lpstr>PCR_17_JULY_gadph</vt:lpstr>
      <vt:lpstr>PCR_21_JULY_telo</vt:lpstr>
      <vt:lpstr>PCR_21_JULY_gadph</vt:lpstr>
      <vt:lpstr>PCR_23_JULY_telo</vt:lpstr>
      <vt:lpstr>PCR_23_JULY_gadph</vt:lpstr>
      <vt:lpstr>PCR_28_JULY_telo</vt:lpstr>
      <vt:lpstr>PCR_28_JULY_gadph</vt:lpstr>
      <vt:lpstr>PCR_31_JULY_telo</vt:lpstr>
      <vt:lpstr>PCR_31_JULY_gadph </vt:lpstr>
      <vt:lpstr>OldList_DontUse</vt:lpstr>
      <vt:lpstr>add_stock</vt:lpstr>
      <vt:lpstr>gold</vt:lpstr>
      <vt:lpstr>target_vol</vt:lpstr>
    </vt:vector>
  </TitlesOfParts>
  <Company>University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Taff</dc:creator>
  <cp:lastModifiedBy>Sabrina McNew</cp:lastModifiedBy>
  <cp:lastPrinted>2019-04-02T13:00:36Z</cp:lastPrinted>
  <dcterms:created xsi:type="dcterms:W3CDTF">2019-03-08T15:23:07Z</dcterms:created>
  <dcterms:modified xsi:type="dcterms:W3CDTF">2020-12-14T23:42:33Z</dcterms:modified>
</cp:coreProperties>
</file>