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D:\all study and no paly make Jack a dull boy\2021 春\Corporate Finance\Case Analysis-APC\Solution\code\"/>
    </mc:Choice>
  </mc:AlternateContent>
  <xr:revisionPtr revIDLastSave="0" documentId="13_ncr:1_{0E6FACB1-15BB-4A41-ACE5-A7E1CF41DF70}" xr6:coauthVersionLast="36" xr6:coauthVersionMax="36" xr10:uidLastSave="{00000000-0000-0000-0000-000000000000}"/>
  <bookViews>
    <workbookView xWindow="0" yWindow="0" windowWidth="23040" windowHeight="9012" activeTab="1" xr2:uid="{00000000-000D-0000-FFFF-FFFF00000000}"/>
  </bookViews>
  <sheets>
    <sheet name="Cash flow template" sheetId="1" r:id="rId1"/>
    <sheet name="Variable adjustmen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H12" i="4" l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F12" i="4" l="1"/>
  <c r="F13" i="4" l="1"/>
  <c r="M2" i="1"/>
  <c r="F14" i="4" l="1"/>
  <c r="M3" i="1"/>
  <c r="N2" i="1"/>
  <c r="D11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E23" i="1" l="1"/>
  <c r="F23" i="1" s="1"/>
  <c r="E17" i="1"/>
  <c r="F17" i="1" s="1"/>
  <c r="E16" i="1"/>
  <c r="F16" i="1" s="1"/>
  <c r="E14" i="1"/>
  <c r="F14" i="1" s="1"/>
  <c r="E9" i="1"/>
  <c r="F9" i="1" s="1"/>
  <c r="E8" i="1"/>
  <c r="F8" i="1" s="1"/>
  <c r="E24" i="1"/>
  <c r="F24" i="1" s="1"/>
  <c r="E20" i="1"/>
  <c r="F20" i="1" s="1"/>
  <c r="E15" i="1"/>
  <c r="F15" i="1" s="1"/>
  <c r="E3" i="1"/>
  <c r="F3" i="1" s="1"/>
  <c r="E21" i="1"/>
  <c r="F21" i="1" s="1"/>
  <c r="E5" i="1"/>
  <c r="F5" i="1" s="1"/>
  <c r="E13" i="1"/>
  <c r="F13" i="1" s="1"/>
  <c r="E4" i="1"/>
  <c r="F4" i="1" s="1"/>
  <c r="E27" i="1"/>
  <c r="F27" i="1" s="1"/>
  <c r="E19" i="1"/>
  <c r="F19" i="1" s="1"/>
  <c r="E25" i="1"/>
  <c r="F25" i="1" s="1"/>
  <c r="E12" i="1"/>
  <c r="F12" i="1" s="1"/>
  <c r="E11" i="1"/>
  <c r="F11" i="1" s="1"/>
  <c r="E10" i="1"/>
  <c r="F10" i="1" s="1"/>
  <c r="E22" i="1"/>
  <c r="F22" i="1" s="1"/>
  <c r="E6" i="1"/>
  <c r="F6" i="1" s="1"/>
  <c r="E7" i="1"/>
  <c r="F7" i="1" s="1"/>
  <c r="E26" i="1"/>
  <c r="F26" i="1" s="1"/>
  <c r="E18" i="1"/>
  <c r="F18" i="1" s="1"/>
  <c r="F15" i="4"/>
  <c r="D12" i="4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O2" i="1"/>
  <c r="H2" i="1"/>
  <c r="H3" i="1" s="1"/>
  <c r="Q2" i="1"/>
  <c r="R27" i="1"/>
  <c r="I3" i="1"/>
  <c r="I4" i="1" s="1"/>
  <c r="G5" i="1" l="1"/>
  <c r="G6" i="1"/>
  <c r="G3" i="1"/>
  <c r="G4" i="1"/>
  <c r="F16" i="4"/>
  <c r="G7" i="1"/>
  <c r="D13" i="4"/>
  <c r="P2" i="1"/>
  <c r="T2" i="1" s="1"/>
  <c r="U2" i="1" s="1"/>
  <c r="Q3" i="1"/>
  <c r="Q4" i="1" s="1"/>
  <c r="I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J3" i="1" l="1"/>
  <c r="K3" i="1" s="1"/>
  <c r="L3" i="1" s="1"/>
  <c r="O3" i="1" s="1"/>
  <c r="P3" i="1" s="1"/>
  <c r="T3" i="1" s="1"/>
  <c r="U3" i="1" s="1"/>
  <c r="J4" i="1"/>
  <c r="K4" i="1" s="1"/>
  <c r="L4" i="1" s="1"/>
  <c r="O4" i="1" s="1"/>
  <c r="P4" i="1" s="1"/>
  <c r="T4" i="1" s="1"/>
  <c r="U4" i="1" s="1"/>
  <c r="F17" i="4"/>
  <c r="G8" i="1"/>
  <c r="D14" i="4"/>
  <c r="Q5" i="1"/>
  <c r="Q6" i="1" s="1"/>
  <c r="I6" i="1"/>
  <c r="J5" i="1"/>
  <c r="K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F18" i="4" l="1"/>
  <c r="G9" i="1"/>
  <c r="L5" i="1"/>
  <c r="O5" i="1" s="1"/>
  <c r="P5" i="1" s="1"/>
  <c r="T5" i="1" s="1"/>
  <c r="U5" i="1" s="1"/>
  <c r="D15" i="4"/>
  <c r="I7" i="1"/>
  <c r="J6" i="1"/>
  <c r="K6" i="1" s="1"/>
  <c r="F19" i="4" l="1"/>
  <c r="G10" i="1"/>
  <c r="L6" i="1"/>
  <c r="O6" i="1" s="1"/>
  <c r="P6" i="1" s="1"/>
  <c r="T6" i="1" s="1"/>
  <c r="U6" i="1" s="1"/>
  <c r="D16" i="4"/>
  <c r="I8" i="1"/>
  <c r="J7" i="1"/>
  <c r="K7" i="1" s="1"/>
  <c r="Q7" i="1"/>
  <c r="Q8" i="1" s="1"/>
  <c r="F20" i="4" l="1"/>
  <c r="G11" i="1"/>
  <c r="L7" i="1"/>
  <c r="O7" i="1" s="1"/>
  <c r="P7" i="1" s="1"/>
  <c r="T7" i="1" s="1"/>
  <c r="U7" i="1" s="1"/>
  <c r="D17" i="4"/>
  <c r="I9" i="1"/>
  <c r="J8" i="1"/>
  <c r="K8" i="1" s="1"/>
  <c r="F21" i="4" l="1"/>
  <c r="G12" i="1"/>
  <c r="L8" i="1"/>
  <c r="O8" i="1" s="1"/>
  <c r="P8" i="1" s="1"/>
  <c r="T8" i="1" s="1"/>
  <c r="U8" i="1" s="1"/>
  <c r="D18" i="4"/>
  <c r="I10" i="1"/>
  <c r="J9" i="1"/>
  <c r="K9" i="1" s="1"/>
  <c r="Q9" i="1"/>
  <c r="Q10" i="1" s="1"/>
  <c r="F22" i="4" l="1"/>
  <c r="G13" i="1"/>
  <c r="L9" i="1"/>
  <c r="O9" i="1" s="1"/>
  <c r="P9" i="1" s="1"/>
  <c r="T9" i="1" s="1"/>
  <c r="U9" i="1" s="1"/>
  <c r="D19" i="4"/>
  <c r="I11" i="1"/>
  <c r="J10" i="1"/>
  <c r="K10" i="1" s="1"/>
  <c r="F23" i="4" l="1"/>
  <c r="G14" i="1"/>
  <c r="D20" i="4"/>
  <c r="L10" i="1"/>
  <c r="O10" i="1" s="1"/>
  <c r="P10" i="1" s="1"/>
  <c r="T10" i="1" s="1"/>
  <c r="U10" i="1" s="1"/>
  <c r="I12" i="1"/>
  <c r="J11" i="1"/>
  <c r="K11" i="1" s="1"/>
  <c r="Q11" i="1"/>
  <c r="F24" i="4" l="1"/>
  <c r="G15" i="1"/>
  <c r="L11" i="1"/>
  <c r="O11" i="1" s="1"/>
  <c r="P11" i="1" s="1"/>
  <c r="T11" i="1" s="1"/>
  <c r="U11" i="1" s="1"/>
  <c r="D21" i="4"/>
  <c r="I13" i="1"/>
  <c r="J12" i="1"/>
  <c r="K12" i="1" s="1"/>
  <c r="Q12" i="1"/>
  <c r="F25" i="4" l="1"/>
  <c r="G16" i="1"/>
  <c r="L12" i="1"/>
  <c r="O12" i="1" s="1"/>
  <c r="P12" i="1" s="1"/>
  <c r="T12" i="1" s="1"/>
  <c r="U12" i="1" s="1"/>
  <c r="D22" i="4"/>
  <c r="I14" i="1"/>
  <c r="J13" i="1"/>
  <c r="K13" i="1" s="1"/>
  <c r="Q13" i="1"/>
  <c r="F26" i="4" l="1"/>
  <c r="G17" i="1"/>
  <c r="L13" i="1"/>
  <c r="O13" i="1" s="1"/>
  <c r="P13" i="1" s="1"/>
  <c r="T13" i="1" s="1"/>
  <c r="U13" i="1" s="1"/>
  <c r="D23" i="4"/>
  <c r="I15" i="1"/>
  <c r="J14" i="1"/>
  <c r="K14" i="1" s="1"/>
  <c r="Q14" i="1"/>
  <c r="F27" i="4" l="1"/>
  <c r="G18" i="1"/>
  <c r="L14" i="1"/>
  <c r="O14" i="1" s="1"/>
  <c r="P14" i="1" s="1"/>
  <c r="T14" i="1" s="1"/>
  <c r="U14" i="1" s="1"/>
  <c r="D24" i="4"/>
  <c r="I16" i="1"/>
  <c r="J15" i="1"/>
  <c r="K15" i="1" s="1"/>
  <c r="Q15" i="1"/>
  <c r="F28" i="4" l="1"/>
  <c r="G19" i="1"/>
  <c r="L15" i="1"/>
  <c r="O15" i="1" s="1"/>
  <c r="P15" i="1" s="1"/>
  <c r="T15" i="1" s="1"/>
  <c r="U15" i="1" s="1"/>
  <c r="D25" i="4"/>
  <c r="I17" i="1"/>
  <c r="J16" i="1"/>
  <c r="K16" i="1" s="1"/>
  <c r="Q16" i="1"/>
  <c r="F29" i="4" l="1"/>
  <c r="G20" i="1"/>
  <c r="L16" i="1"/>
  <c r="O16" i="1" s="1"/>
  <c r="P16" i="1" s="1"/>
  <c r="T16" i="1" s="1"/>
  <c r="U16" i="1" s="1"/>
  <c r="D26" i="4"/>
  <c r="Q17" i="1"/>
  <c r="I18" i="1"/>
  <c r="J17" i="1"/>
  <c r="K17" i="1" s="1"/>
  <c r="F30" i="4" l="1"/>
  <c r="G21" i="1"/>
  <c r="L17" i="1"/>
  <c r="O17" i="1" s="1"/>
  <c r="P17" i="1" s="1"/>
  <c r="T17" i="1" s="1"/>
  <c r="U17" i="1" s="1"/>
  <c r="D27" i="4"/>
  <c r="I19" i="1"/>
  <c r="J18" i="1"/>
  <c r="K18" i="1" s="1"/>
  <c r="Q18" i="1"/>
  <c r="F31" i="4" l="1"/>
  <c r="G22" i="1"/>
  <c r="L18" i="1"/>
  <c r="O18" i="1" s="1"/>
  <c r="P18" i="1" s="1"/>
  <c r="T18" i="1" s="1"/>
  <c r="U18" i="1" s="1"/>
  <c r="D28" i="4"/>
  <c r="Q19" i="1"/>
  <c r="I20" i="1"/>
  <c r="J19" i="1"/>
  <c r="K19" i="1" s="1"/>
  <c r="F32" i="4" l="1"/>
  <c r="G23" i="1"/>
  <c r="L19" i="1"/>
  <c r="O19" i="1" s="1"/>
  <c r="P19" i="1" s="1"/>
  <c r="T19" i="1" s="1"/>
  <c r="U19" i="1" s="1"/>
  <c r="D29" i="4"/>
  <c r="I21" i="1"/>
  <c r="J20" i="1"/>
  <c r="K20" i="1" s="1"/>
  <c r="Q20" i="1"/>
  <c r="Q21" i="1" s="1"/>
  <c r="F33" i="4" l="1"/>
  <c r="G24" i="1"/>
  <c r="L20" i="1"/>
  <c r="O20" i="1" s="1"/>
  <c r="P20" i="1" s="1"/>
  <c r="T20" i="1" s="1"/>
  <c r="U20" i="1" s="1"/>
  <c r="D30" i="4"/>
  <c r="I22" i="1"/>
  <c r="J21" i="1"/>
  <c r="K21" i="1" s="1"/>
  <c r="F34" i="4" l="1"/>
  <c r="G25" i="1"/>
  <c r="L21" i="1"/>
  <c r="O21" i="1" s="1"/>
  <c r="P21" i="1" s="1"/>
  <c r="T21" i="1" s="1"/>
  <c r="U21" i="1" s="1"/>
  <c r="D31" i="4"/>
  <c r="I23" i="1"/>
  <c r="J22" i="1"/>
  <c r="K22" i="1" s="1"/>
  <c r="Q22" i="1"/>
  <c r="Q23" i="1" s="1"/>
  <c r="F35" i="4" l="1"/>
  <c r="G26" i="1"/>
  <c r="L22" i="1"/>
  <c r="O22" i="1" s="1"/>
  <c r="P22" i="1" s="1"/>
  <c r="T22" i="1" s="1"/>
  <c r="U22" i="1" s="1"/>
  <c r="D32" i="4"/>
  <c r="I24" i="1"/>
  <c r="J23" i="1"/>
  <c r="K23" i="1" s="1"/>
  <c r="F36" i="4" l="1"/>
  <c r="F37" i="4" s="1"/>
  <c r="F38" i="4" s="1"/>
  <c r="G27" i="1"/>
  <c r="L23" i="1"/>
  <c r="O23" i="1" s="1"/>
  <c r="P23" i="1" s="1"/>
  <c r="T23" i="1" s="1"/>
  <c r="U23" i="1" s="1"/>
  <c r="D33" i="4"/>
  <c r="I25" i="1"/>
  <c r="J24" i="1"/>
  <c r="K24" i="1" s="1"/>
  <c r="Q24" i="1"/>
  <c r="Q25" i="1" s="1"/>
  <c r="D34" i="4" l="1"/>
  <c r="L24" i="1"/>
  <c r="O24" i="1" s="1"/>
  <c r="P24" i="1" s="1"/>
  <c r="T24" i="1" s="1"/>
  <c r="U24" i="1" s="1"/>
  <c r="I26" i="1"/>
  <c r="J25" i="1"/>
  <c r="K25" i="1" s="1"/>
  <c r="L25" i="1" l="1"/>
  <c r="O25" i="1" s="1"/>
  <c r="P25" i="1" s="1"/>
  <c r="T25" i="1" s="1"/>
  <c r="U25" i="1" s="1"/>
  <c r="D35" i="4"/>
  <c r="I27" i="1"/>
  <c r="J26" i="1"/>
  <c r="K26" i="1" s="1"/>
  <c r="Q26" i="1"/>
  <c r="L26" i="1" l="1"/>
  <c r="O26" i="1" s="1"/>
  <c r="P26" i="1" s="1"/>
  <c r="T26" i="1" s="1"/>
  <c r="U26" i="1" s="1"/>
  <c r="D36" i="4"/>
  <c r="D37" i="4" s="1"/>
  <c r="D38" i="4" s="1"/>
  <c r="J27" i="1"/>
  <c r="K27" i="1" s="1"/>
  <c r="Q27" i="1"/>
  <c r="S27" i="1" s="1"/>
  <c r="L27" i="1" l="1"/>
  <c r="O27" i="1" s="1"/>
  <c r="P27" i="1" s="1"/>
  <c r="T27" i="1" s="1"/>
  <c r="U27" i="1" s="1"/>
  <c r="W27" i="1" s="1"/>
</calcChain>
</file>

<file path=xl/sharedStrings.xml><?xml version="1.0" encoding="utf-8"?>
<sst xmlns="http://schemas.openxmlformats.org/spreadsheetml/2006/main" count="32" uniqueCount="28">
  <si>
    <t>PV</t>
  </si>
  <si>
    <t>CF if sale at age 25</t>
  </si>
  <si>
    <t>after tax sale</t>
  </si>
  <si>
    <t>scrap value</t>
  </si>
  <si>
    <t>Book Value</t>
  </si>
  <si>
    <t>EBIAT+DEPR-change in NWC-CAPX</t>
  </si>
  <si>
    <t>EBIAT+DEPR-change in NWC</t>
  </si>
  <si>
    <t>change in NWC</t>
  </si>
  <si>
    <t>NWC</t>
  </si>
  <si>
    <t>EBIAT+DEPR</t>
  </si>
  <si>
    <t>EBIAT</t>
  </si>
  <si>
    <t>EBIT</t>
  </si>
  <si>
    <t>DEPR</t>
  </si>
  <si>
    <t>CAPX</t>
  </si>
  <si>
    <t>operating cost</t>
  </si>
  <si>
    <t>revenue</t>
  </si>
  <si>
    <t>days hired</t>
  </si>
  <si>
    <t>daily hire rate</t>
  </si>
  <si>
    <t>calendar year</t>
  </si>
  <si>
    <t>event year</t>
  </si>
  <si>
    <t>age of ship</t>
  </si>
  <si>
    <t>tax</t>
  </si>
  <si>
    <t>days</t>
  </si>
  <si>
    <t>inflation</t>
  </si>
  <si>
    <t>discount rate</t>
  </si>
  <si>
    <t>NPV</t>
    <phoneticPr fontId="2" type="noConversion"/>
  </si>
  <si>
    <t xml:space="preserve">discount rate </t>
    <phoneticPr fontId="2" type="noConversion"/>
  </si>
  <si>
    <t>NWC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</si>
</sst>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2" applyNumberFormat="1" applyFont="1" applyAlignment="1">
      <alignment wrapText="1"/>
    </xf>
    <xf numFmtId="176" fontId="0" fillId="0" borderId="0" xfId="2" applyNumberFormat="1" applyFont="1" applyAlignment="1"/>
    <xf numFmtId="43" fontId="0" fillId="0" borderId="0" xfId="0" applyNumberFormat="1"/>
    <xf numFmtId="176" fontId="0" fillId="0" borderId="0" xfId="1" applyNumberFormat="1" applyFont="1" applyAlignmen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opLeftCell="K1" workbookViewId="0">
      <selection activeCell="F3" sqref="F3"/>
    </sheetView>
  </sheetViews>
  <sheetFormatPr defaultRowHeight="13.2" x14ac:dyDescent="0.25"/>
  <cols>
    <col min="4" max="4" width="11.88671875" bestFit="1" customWidth="1"/>
    <col min="5" max="5" width="9.21875" bestFit="1" customWidth="1"/>
    <col min="6" max="6" width="16.109375" style="3" bestFit="1" customWidth="1"/>
    <col min="7" max="7" width="14.77734375" bestFit="1" customWidth="1"/>
    <col min="8" max="8" width="15.88671875" bestFit="1" customWidth="1"/>
    <col min="9" max="12" width="14.77734375" bestFit="1" customWidth="1"/>
    <col min="13" max="13" width="13.88671875" bestFit="1" customWidth="1"/>
    <col min="14" max="14" width="13.77734375" bestFit="1" customWidth="1"/>
    <col min="15" max="15" width="14.77734375" bestFit="1" customWidth="1"/>
    <col min="16" max="16" width="15.21875" customWidth="1"/>
    <col min="17" max="17" width="15.88671875" bestFit="1" customWidth="1"/>
    <col min="18" max="19" width="14.77734375" bestFit="1" customWidth="1"/>
    <col min="20" max="21" width="16.5546875" bestFit="1" customWidth="1"/>
    <col min="23" max="23" width="15.44140625" customWidth="1"/>
  </cols>
  <sheetData>
    <row r="1" spans="1:21" ht="39.6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2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>
        <v>0</v>
      </c>
      <c r="B2">
        <v>2</v>
      </c>
      <c r="C2">
        <v>2017</v>
      </c>
      <c r="D2" s="5"/>
      <c r="E2" s="5"/>
      <c r="F2" s="5"/>
      <c r="G2" s="5"/>
      <c r="H2" s="5">
        <f>39*10^6*0.9</f>
        <v>35100000</v>
      </c>
      <c r="I2" s="5"/>
      <c r="J2" s="5"/>
      <c r="K2" s="5"/>
      <c r="L2" s="5"/>
      <c r="M2" s="5">
        <f>'Variable adjustment'!B3</f>
        <v>500000</v>
      </c>
      <c r="N2" s="5">
        <f>M2</f>
        <v>500000</v>
      </c>
      <c r="O2" s="5">
        <f>K2-N2</f>
        <v>-500000</v>
      </c>
      <c r="P2" s="5">
        <f t="shared" ref="P2:P27" si="0">O2-H2</f>
        <v>-35600000</v>
      </c>
      <c r="Q2" s="5">
        <f>39*10^6</f>
        <v>39000000</v>
      </c>
      <c r="R2" s="5"/>
      <c r="S2" s="5"/>
      <c r="T2" s="5">
        <f t="shared" ref="T2:T27" si="1">P2+S2</f>
        <v>-35600000</v>
      </c>
      <c r="U2" s="5">
        <f>T2/(1+'Variable adjustment'!A13)^A2</f>
        <v>-35600000</v>
      </c>
    </row>
    <row r="3" spans="1:21" x14ac:dyDescent="0.25">
      <c r="A3">
        <v>1</v>
      </c>
      <c r="B3">
        <f t="shared" ref="B3:B27" si="2">B2+1</f>
        <v>3</v>
      </c>
      <c r="C3">
        <f t="shared" ref="C3:C27" si="3">C2+1</f>
        <v>2018</v>
      </c>
      <c r="D3" s="5">
        <v>20000</v>
      </c>
      <c r="E3" s="5">
        <f>'Variable adjustment'!C11-8</f>
        <v>357</v>
      </c>
      <c r="F3" s="5">
        <f>D3*E3*'Variable adjustment'!J11</f>
        <v>8568000</v>
      </c>
      <c r="G3" s="5">
        <f>'Variable adjustment'!F11*(1.01+'Variable adjustment'!B14)^(A3-1)*E3</f>
        <v>1428000</v>
      </c>
      <c r="H3" s="5">
        <f>H2/9</f>
        <v>3900000</v>
      </c>
      <c r="I3" s="5">
        <f>'Variable adjustment'!D5</f>
        <v>1560000</v>
      </c>
      <c r="J3" s="5">
        <f t="shared" ref="J3:J27" si="4">F3-G3-I3</f>
        <v>5580000</v>
      </c>
      <c r="K3" s="5">
        <f>J3*(1-'Variable adjustment'!D11)</f>
        <v>3627000</v>
      </c>
      <c r="L3" s="5">
        <f t="shared" ref="L3:L27" si="5">K3+I3</f>
        <v>5187000</v>
      </c>
      <c r="M3" s="5">
        <f>M2*1.03</f>
        <v>515000</v>
      </c>
      <c r="N3" s="5">
        <f t="shared" ref="N3:N27" si="6">M3-M2</f>
        <v>15000</v>
      </c>
      <c r="O3" s="5">
        <f t="shared" ref="O3:O27" si="7">L3-N3</f>
        <v>5172000</v>
      </c>
      <c r="P3" s="5">
        <f t="shared" si="0"/>
        <v>1272000</v>
      </c>
      <c r="Q3" s="5">
        <f t="shared" ref="Q3:Q27" si="8">Q2-I3</f>
        <v>37440000</v>
      </c>
      <c r="R3" s="5"/>
      <c r="S3" s="5"/>
      <c r="T3" s="5">
        <f t="shared" si="1"/>
        <v>1272000</v>
      </c>
      <c r="U3" s="5">
        <f>T3/(1+'Variable adjustment'!A14)^A3</f>
        <v>1166972.47706422</v>
      </c>
    </row>
    <row r="4" spans="1:21" x14ac:dyDescent="0.25">
      <c r="A4">
        <v>2</v>
      </c>
      <c r="B4">
        <f t="shared" si="2"/>
        <v>4</v>
      </c>
      <c r="C4">
        <f t="shared" si="3"/>
        <v>2019</v>
      </c>
      <c r="D4" s="5">
        <v>20200</v>
      </c>
      <c r="E4" s="5">
        <f>'Variable adjustment'!C12-8</f>
        <v>357</v>
      </c>
      <c r="F4" s="5">
        <f>D4*E4*'Variable adjustment'!J12</f>
        <v>8653680</v>
      </c>
      <c r="G4" s="5">
        <f>'Variable adjustment'!F12*(1.01+'Variable adjustment'!B15)^(A4-1)*E4</f>
        <v>1485120</v>
      </c>
      <c r="H4" s="5">
        <v>0</v>
      </c>
      <c r="I4" s="5">
        <f t="shared" ref="I4:I27" si="9">I3</f>
        <v>1560000</v>
      </c>
      <c r="J4" s="5">
        <f t="shared" si="4"/>
        <v>5608560</v>
      </c>
      <c r="K4" s="5">
        <f>J4*(1-'Variable adjustment'!D12)</f>
        <v>3645564</v>
      </c>
      <c r="L4" s="5">
        <f t="shared" si="5"/>
        <v>5205564</v>
      </c>
      <c r="M4" s="5">
        <f t="shared" ref="M4:M26" si="10">M3*1.03</f>
        <v>530450</v>
      </c>
      <c r="N4" s="5">
        <f t="shared" si="6"/>
        <v>15450</v>
      </c>
      <c r="O4" s="5">
        <f t="shared" si="7"/>
        <v>5190114</v>
      </c>
      <c r="P4" s="5">
        <f t="shared" si="0"/>
        <v>5190114</v>
      </c>
      <c r="Q4" s="5">
        <f t="shared" si="8"/>
        <v>35880000</v>
      </c>
      <c r="R4" s="5"/>
      <c r="S4" s="5"/>
      <c r="T4" s="5">
        <f t="shared" si="1"/>
        <v>5190114</v>
      </c>
      <c r="U4" s="5">
        <f>T4/(1+'Variable adjustment'!A15)^A4</f>
        <v>4368415.1165726781</v>
      </c>
    </row>
    <row r="5" spans="1:21" x14ac:dyDescent="0.25">
      <c r="A5">
        <v>3</v>
      </c>
      <c r="B5">
        <f t="shared" si="2"/>
        <v>5</v>
      </c>
      <c r="C5">
        <f t="shared" si="3"/>
        <v>2020</v>
      </c>
      <c r="D5" s="5">
        <v>20400</v>
      </c>
      <c r="E5" s="5">
        <f>'Variable adjustment'!C13-8</f>
        <v>357</v>
      </c>
      <c r="F5" s="5">
        <f>D5*E5*'Variable adjustment'!J13</f>
        <v>8739360</v>
      </c>
      <c r="G5" s="5">
        <f>'Variable adjustment'!F13*(1.01+'Variable adjustment'!B16)^(A5-1)*E5</f>
        <v>1544524.8000000003</v>
      </c>
      <c r="H5" s="5">
        <v>0</v>
      </c>
      <c r="I5" s="5">
        <f t="shared" si="9"/>
        <v>1560000</v>
      </c>
      <c r="J5" s="5">
        <f t="shared" si="4"/>
        <v>5634835.1999999993</v>
      </c>
      <c r="K5" s="5">
        <f>J5*(1-'Variable adjustment'!D13)</f>
        <v>3662642.8799999994</v>
      </c>
      <c r="L5" s="5">
        <f t="shared" si="5"/>
        <v>5222642.879999999</v>
      </c>
      <c r="M5" s="5">
        <f t="shared" si="10"/>
        <v>546363.5</v>
      </c>
      <c r="N5" s="5">
        <f t="shared" si="6"/>
        <v>15913.5</v>
      </c>
      <c r="O5" s="5">
        <f t="shared" si="7"/>
        <v>5206729.379999999</v>
      </c>
      <c r="P5" s="5">
        <f t="shared" si="0"/>
        <v>5206729.379999999</v>
      </c>
      <c r="Q5" s="5">
        <f t="shared" si="8"/>
        <v>34320000</v>
      </c>
      <c r="R5" s="5"/>
      <c r="S5" s="5"/>
      <c r="T5" s="5">
        <f t="shared" si="1"/>
        <v>5206729.379999999</v>
      </c>
      <c r="U5" s="5">
        <f>T5/(1+'Variable adjustment'!A16)^A5</f>
        <v>4020550.4123845859</v>
      </c>
    </row>
    <row r="6" spans="1:21" x14ac:dyDescent="0.25">
      <c r="A6">
        <v>4</v>
      </c>
      <c r="B6">
        <f t="shared" si="2"/>
        <v>6</v>
      </c>
      <c r="C6">
        <f t="shared" si="3"/>
        <v>2021</v>
      </c>
      <c r="D6" s="5">
        <v>18714</v>
      </c>
      <c r="E6" s="5">
        <f>'Variable adjustment'!C14-8</f>
        <v>357</v>
      </c>
      <c r="F6" s="5">
        <f>D6*E6*'Variable adjustment'!J14</f>
        <v>8017077.5999999996</v>
      </c>
      <c r="G6" s="5">
        <f>'Variable adjustment'!F14*(1.01+'Variable adjustment'!B17)^(A6-1)*E6</f>
        <v>1606305.7920000001</v>
      </c>
      <c r="H6" s="5">
        <v>0</v>
      </c>
      <c r="I6" s="5">
        <f t="shared" si="9"/>
        <v>1560000</v>
      </c>
      <c r="J6" s="5">
        <f t="shared" si="4"/>
        <v>4850771.8079999993</v>
      </c>
      <c r="K6" s="5">
        <f>J6*(1-'Variable adjustment'!D14)</f>
        <v>3153001.6751999995</v>
      </c>
      <c r="L6" s="5">
        <f t="shared" si="5"/>
        <v>4713001.6751999995</v>
      </c>
      <c r="M6" s="5">
        <f t="shared" si="10"/>
        <v>562754.40500000003</v>
      </c>
      <c r="N6" s="5">
        <f t="shared" si="6"/>
        <v>16390.905000000028</v>
      </c>
      <c r="O6" s="5">
        <f t="shared" si="7"/>
        <v>4696610.7701999992</v>
      </c>
      <c r="P6" s="5">
        <f t="shared" si="0"/>
        <v>4696610.7701999992</v>
      </c>
      <c r="Q6" s="5">
        <f t="shared" si="8"/>
        <v>32760000</v>
      </c>
      <c r="R6" s="5"/>
      <c r="S6" s="5"/>
      <c r="T6" s="5">
        <f t="shared" si="1"/>
        <v>4696610.7701999992</v>
      </c>
      <c r="U6" s="5">
        <f>T6/(1+'Variable adjustment'!A17)^A6</f>
        <v>3327197.4761700095</v>
      </c>
    </row>
    <row r="7" spans="1:21" x14ac:dyDescent="0.25">
      <c r="A7">
        <v>5</v>
      </c>
      <c r="B7">
        <f t="shared" si="2"/>
        <v>7</v>
      </c>
      <c r="C7">
        <f t="shared" si="3"/>
        <v>2022</v>
      </c>
      <c r="D7" s="5">
        <v>17283</v>
      </c>
      <c r="E7" s="5">
        <f>'Variable adjustment'!C15-8</f>
        <v>357</v>
      </c>
      <c r="F7" s="5">
        <f>D7*E7*'Variable adjustment'!J15</f>
        <v>7404037.2000000002</v>
      </c>
      <c r="G7" s="5">
        <f>'Variable adjustment'!F15*(1.01+'Variable adjustment'!B18)^(A7-1)*E7</f>
        <v>1670558.0236800001</v>
      </c>
      <c r="H7" s="5">
        <v>60000</v>
      </c>
      <c r="I7" s="5">
        <f t="shared" si="9"/>
        <v>1560000</v>
      </c>
      <c r="J7" s="5">
        <f t="shared" si="4"/>
        <v>4173479.1763199996</v>
      </c>
      <c r="K7" s="5">
        <f>J7*(1-'Variable adjustment'!D15)</f>
        <v>2712761.4646079997</v>
      </c>
      <c r="L7" s="5">
        <f t="shared" si="5"/>
        <v>4272761.4646079997</v>
      </c>
      <c r="M7" s="5">
        <f t="shared" si="10"/>
        <v>579637.03714999999</v>
      </c>
      <c r="N7" s="5">
        <f t="shared" si="6"/>
        <v>16882.632149999961</v>
      </c>
      <c r="O7" s="5">
        <f t="shared" si="7"/>
        <v>4255878.8324579997</v>
      </c>
      <c r="P7" s="5">
        <f t="shared" si="0"/>
        <v>4195878.8324579997</v>
      </c>
      <c r="Q7" s="5">
        <f t="shared" si="8"/>
        <v>31200000</v>
      </c>
      <c r="R7" s="5"/>
      <c r="S7" s="5"/>
      <c r="T7" s="5">
        <f t="shared" si="1"/>
        <v>4195878.8324579997</v>
      </c>
      <c r="U7" s="5">
        <f>T7/(1+'Variable adjustment'!A18)^A7</f>
        <v>2727033.3463193104</v>
      </c>
    </row>
    <row r="8" spans="1:21" x14ac:dyDescent="0.25">
      <c r="A8">
        <v>6</v>
      </c>
      <c r="B8">
        <f t="shared" si="2"/>
        <v>8</v>
      </c>
      <c r="C8">
        <f t="shared" si="3"/>
        <v>2023</v>
      </c>
      <c r="D8" s="5">
        <v>17481</v>
      </c>
      <c r="E8" s="5">
        <f>'Variable adjustment'!C17-12</f>
        <v>353</v>
      </c>
      <c r="F8" s="5">
        <f>D8*E8*'Variable adjustment'!J16</f>
        <v>7404951.5999999996</v>
      </c>
      <c r="G8" s="5">
        <f>'Variable adjustment'!F16*(1.01+'Variable adjustment'!B19)^(A8-1)*E8</f>
        <v>1717913.8981888006</v>
      </c>
      <c r="H8" s="5">
        <v>60000</v>
      </c>
      <c r="I8" s="5">
        <f t="shared" si="9"/>
        <v>1560000</v>
      </c>
      <c r="J8" s="5">
        <f t="shared" si="4"/>
        <v>4127037.7018111991</v>
      </c>
      <c r="K8" s="5">
        <f>J8*(1-'Variable adjustment'!D16)</f>
        <v>2682574.5061772796</v>
      </c>
      <c r="L8" s="5">
        <f t="shared" si="5"/>
        <v>4242574.5061772801</v>
      </c>
      <c r="M8" s="5">
        <f t="shared" si="10"/>
        <v>597026.14826449996</v>
      </c>
      <c r="N8" s="5">
        <f t="shared" si="6"/>
        <v>17389.111114499974</v>
      </c>
      <c r="O8" s="5">
        <f t="shared" si="7"/>
        <v>4225185.39506278</v>
      </c>
      <c r="P8" s="5">
        <f t="shared" si="0"/>
        <v>4165185.39506278</v>
      </c>
      <c r="Q8" s="5">
        <f t="shared" si="8"/>
        <v>29640000</v>
      </c>
      <c r="R8" s="5"/>
      <c r="S8" s="5"/>
      <c r="T8" s="5">
        <f t="shared" si="1"/>
        <v>4165185.39506278</v>
      </c>
      <c r="U8" s="5">
        <f>T8/(1+'Variable adjustment'!A19)^A8</f>
        <v>2483563.9614704344</v>
      </c>
    </row>
    <row r="9" spans="1:21" x14ac:dyDescent="0.25">
      <c r="A9">
        <v>7</v>
      </c>
      <c r="B9">
        <f t="shared" si="2"/>
        <v>9</v>
      </c>
      <c r="C9">
        <f t="shared" si="3"/>
        <v>2024</v>
      </c>
      <c r="D9" s="5">
        <v>17682</v>
      </c>
      <c r="E9" s="5">
        <f>'Variable adjustment'!C18-12</f>
        <v>353</v>
      </c>
      <c r="F9" s="5">
        <f>D9*E9*'Variable adjustment'!J17</f>
        <v>7490095.2000000002</v>
      </c>
      <c r="G9" s="5">
        <f>'Variable adjustment'!F17*(1.01+'Variable adjustment'!B20)^(A9-1)*E9</f>
        <v>1786630.4541163526</v>
      </c>
      <c r="H9" s="5">
        <v>60000</v>
      </c>
      <c r="I9" s="5">
        <f t="shared" si="9"/>
        <v>1560000</v>
      </c>
      <c r="J9" s="5">
        <f t="shared" si="4"/>
        <v>4143464.7458836474</v>
      </c>
      <c r="K9" s="5">
        <f>J9*(1-'Variable adjustment'!D17)</f>
        <v>2693252.0848243707</v>
      </c>
      <c r="L9" s="5">
        <f t="shared" si="5"/>
        <v>4253252.0848243702</v>
      </c>
      <c r="M9" s="5">
        <f t="shared" si="10"/>
        <v>614936.93271243502</v>
      </c>
      <c r="N9" s="5">
        <f t="shared" si="6"/>
        <v>17910.784447935061</v>
      </c>
      <c r="O9" s="5">
        <f t="shared" si="7"/>
        <v>4235341.3003764348</v>
      </c>
      <c r="P9" s="5">
        <f t="shared" si="0"/>
        <v>4175341.3003764348</v>
      </c>
      <c r="Q9" s="5">
        <f t="shared" si="8"/>
        <v>28080000</v>
      </c>
      <c r="R9" s="5"/>
      <c r="S9" s="5"/>
      <c r="T9" s="5">
        <f t="shared" si="1"/>
        <v>4175341.3003764348</v>
      </c>
      <c r="U9" s="5">
        <f>T9/(1+'Variable adjustment'!A20)^A9</f>
        <v>2284054.6752145374</v>
      </c>
    </row>
    <row r="10" spans="1:21" x14ac:dyDescent="0.25">
      <c r="A10">
        <v>8</v>
      </c>
      <c r="B10">
        <f t="shared" si="2"/>
        <v>10</v>
      </c>
      <c r="C10">
        <f t="shared" si="3"/>
        <v>2025</v>
      </c>
      <c r="D10" s="5">
        <v>17886</v>
      </c>
      <c r="E10" s="5">
        <f>'Variable adjustment'!C19-12</f>
        <v>353</v>
      </c>
      <c r="F10" s="5">
        <f>D10*E10*'Variable adjustment'!J18</f>
        <v>7576509.5999999996</v>
      </c>
      <c r="G10" s="5">
        <f>'Variable adjustment'!F18*(1.01+'Variable adjustment'!B21)^(A10-1)*E10</f>
        <v>1858095.6722810064</v>
      </c>
      <c r="H10" s="5">
        <v>60000</v>
      </c>
      <c r="I10" s="5">
        <f t="shared" si="9"/>
        <v>1560000</v>
      </c>
      <c r="J10" s="5">
        <f t="shared" si="4"/>
        <v>4158413.9277189933</v>
      </c>
      <c r="K10" s="5">
        <f>J10*(1-'Variable adjustment'!D18)</f>
        <v>2702969.0530173457</v>
      </c>
      <c r="L10" s="5">
        <f t="shared" si="5"/>
        <v>4262969.0530173462</v>
      </c>
      <c r="M10" s="5">
        <f t="shared" si="10"/>
        <v>633385.04069380811</v>
      </c>
      <c r="N10" s="5">
        <f t="shared" si="6"/>
        <v>18448.10798137309</v>
      </c>
      <c r="O10" s="5">
        <f t="shared" si="7"/>
        <v>4244520.9450359736</v>
      </c>
      <c r="P10" s="5">
        <f t="shared" si="0"/>
        <v>4184520.9450359736</v>
      </c>
      <c r="Q10" s="5">
        <f t="shared" si="8"/>
        <v>26520000</v>
      </c>
      <c r="R10" s="5"/>
      <c r="S10" s="5"/>
      <c r="T10" s="5">
        <f t="shared" si="1"/>
        <v>4184520.9450359736</v>
      </c>
      <c r="U10" s="5">
        <f>T10/(1+'Variable adjustment'!A21)^A10</f>
        <v>2100069.9588979799</v>
      </c>
    </row>
    <row r="11" spans="1:21" x14ac:dyDescent="0.25">
      <c r="A11">
        <v>9</v>
      </c>
      <c r="B11">
        <f t="shared" si="2"/>
        <v>11</v>
      </c>
      <c r="C11">
        <f t="shared" si="3"/>
        <v>2026</v>
      </c>
      <c r="D11" s="5">
        <v>18092</v>
      </c>
      <c r="E11" s="5">
        <f>'Variable adjustment'!C20-12</f>
        <v>353</v>
      </c>
      <c r="F11" s="5">
        <f>D11*E11*'Variable adjustment'!J19</f>
        <v>7663771.1999999993</v>
      </c>
      <c r="G11" s="5">
        <f>'Variable adjustment'!F19*(1.01+'Variable adjustment'!B22)^(A11-1)*E11</f>
        <v>1932419.499172247</v>
      </c>
      <c r="H11" s="5">
        <v>60000</v>
      </c>
      <c r="I11" s="5">
        <f t="shared" si="9"/>
        <v>1560000</v>
      </c>
      <c r="J11" s="5">
        <f t="shared" si="4"/>
        <v>4171351.7008277522</v>
      </c>
      <c r="K11" s="5">
        <f>J11*(1-'Variable adjustment'!D19)</f>
        <v>2711378.605538039</v>
      </c>
      <c r="L11" s="5">
        <f t="shared" si="5"/>
        <v>4271378.6055380385</v>
      </c>
      <c r="M11" s="5">
        <f t="shared" si="10"/>
        <v>652386.59191462235</v>
      </c>
      <c r="N11" s="5">
        <f t="shared" si="6"/>
        <v>19001.551220814232</v>
      </c>
      <c r="O11" s="5">
        <f t="shared" si="7"/>
        <v>4252377.0543172248</v>
      </c>
      <c r="P11" s="5">
        <f t="shared" si="0"/>
        <v>4192377.0543172248</v>
      </c>
      <c r="Q11" s="5">
        <f t="shared" si="8"/>
        <v>24960000</v>
      </c>
      <c r="R11" s="5"/>
      <c r="S11" s="5"/>
      <c r="T11" s="5">
        <f t="shared" si="1"/>
        <v>4192377.0543172248</v>
      </c>
      <c r="U11" s="5">
        <f>T11/(1+'Variable adjustment'!A22)^A11</f>
        <v>1930286.8580143705</v>
      </c>
    </row>
    <row r="12" spans="1:21" x14ac:dyDescent="0.25">
      <c r="A12">
        <v>10</v>
      </c>
      <c r="B12">
        <f t="shared" si="2"/>
        <v>12</v>
      </c>
      <c r="C12">
        <f t="shared" si="3"/>
        <v>2027</v>
      </c>
      <c r="D12" s="5">
        <v>17428</v>
      </c>
      <c r="E12" s="5">
        <f>'Variable adjustment'!C21-12</f>
        <v>353</v>
      </c>
      <c r="F12" s="5">
        <f>D12*E12*'Variable adjustment'!J20</f>
        <v>7382500.7999999998</v>
      </c>
      <c r="G12" s="5">
        <f>'Variable adjustment'!F20*(1.01+'Variable adjustment'!B23)^(A12-1)*E12</f>
        <v>2009716.2791391371</v>
      </c>
      <c r="H12" s="5">
        <v>70000</v>
      </c>
      <c r="I12" s="5">
        <f t="shared" si="9"/>
        <v>1560000</v>
      </c>
      <c r="J12" s="5">
        <f t="shared" si="4"/>
        <v>3812784.5208608629</v>
      </c>
      <c r="K12" s="5">
        <f>J12*(1-'Variable adjustment'!D20)</f>
        <v>2478309.938559561</v>
      </c>
      <c r="L12" s="5">
        <f t="shared" si="5"/>
        <v>4038309.938559561</v>
      </c>
      <c r="M12" s="5">
        <f t="shared" si="10"/>
        <v>671958.18967206101</v>
      </c>
      <c r="N12" s="5">
        <f t="shared" si="6"/>
        <v>19571.597757438663</v>
      </c>
      <c r="O12" s="5">
        <f t="shared" si="7"/>
        <v>4018738.3408021224</v>
      </c>
      <c r="P12" s="5">
        <f t="shared" si="0"/>
        <v>3948738.3408021224</v>
      </c>
      <c r="Q12" s="5">
        <f t="shared" si="8"/>
        <v>23400000</v>
      </c>
      <c r="R12" s="5"/>
      <c r="S12" s="5"/>
      <c r="T12" s="5">
        <f t="shared" si="1"/>
        <v>3948738.3408021224</v>
      </c>
      <c r="U12" s="5">
        <f>T12/(1+'Variable adjustment'!A23)^A12</f>
        <v>1667989.7487581684</v>
      </c>
    </row>
    <row r="13" spans="1:21" x14ac:dyDescent="0.25">
      <c r="A13">
        <v>11</v>
      </c>
      <c r="B13">
        <f t="shared" si="2"/>
        <v>13</v>
      </c>
      <c r="C13">
        <f t="shared" si="3"/>
        <v>2028</v>
      </c>
      <c r="D13" s="5">
        <v>17628</v>
      </c>
      <c r="E13" s="5">
        <f>'Variable adjustment'!C22-16</f>
        <v>349</v>
      </c>
      <c r="F13" s="5">
        <f>D13*E13*'Variable adjustment'!J21</f>
        <v>7382606.3999999994</v>
      </c>
      <c r="G13" s="5">
        <f>'Variable adjustment'!F21*(1.01+'Variable adjustment'!B24)^(A13-1)*E13</f>
        <v>2066421.0217460091</v>
      </c>
      <c r="H13" s="5">
        <v>70000</v>
      </c>
      <c r="I13" s="5">
        <f t="shared" si="9"/>
        <v>1560000</v>
      </c>
      <c r="J13" s="5">
        <f t="shared" si="4"/>
        <v>3756185.3782539908</v>
      </c>
      <c r="K13" s="5">
        <f>J13*(1-'Variable adjustment'!D21)</f>
        <v>2441520.495865094</v>
      </c>
      <c r="L13" s="5">
        <f t="shared" si="5"/>
        <v>4001520.495865094</v>
      </c>
      <c r="M13" s="5">
        <f t="shared" si="10"/>
        <v>692116.93536222284</v>
      </c>
      <c r="N13" s="5">
        <f t="shared" si="6"/>
        <v>20158.745690161828</v>
      </c>
      <c r="O13" s="5">
        <f t="shared" si="7"/>
        <v>3981361.7501749322</v>
      </c>
      <c r="P13" s="5">
        <f t="shared" si="0"/>
        <v>3911361.7501749322</v>
      </c>
      <c r="Q13" s="5">
        <f t="shared" si="8"/>
        <v>21840000</v>
      </c>
      <c r="R13" s="5"/>
      <c r="S13" s="5"/>
      <c r="T13" s="5">
        <f t="shared" si="1"/>
        <v>3911361.7501749322</v>
      </c>
      <c r="U13" s="5">
        <f>T13/(1+'Variable adjustment'!A24)^A13</f>
        <v>1515781.1678461717</v>
      </c>
    </row>
    <row r="14" spans="1:21" x14ac:dyDescent="0.25">
      <c r="A14">
        <v>12</v>
      </c>
      <c r="B14">
        <f t="shared" si="2"/>
        <v>14</v>
      </c>
      <c r="C14">
        <f t="shared" si="3"/>
        <v>2029</v>
      </c>
      <c r="D14" s="5">
        <v>17831</v>
      </c>
      <c r="E14" s="5">
        <f>'Variable adjustment'!C23-16</f>
        <v>349</v>
      </c>
      <c r="F14" s="5">
        <f>D14*E14*'Variable adjustment'!J22</f>
        <v>7467622.7999999998</v>
      </c>
      <c r="G14" s="5">
        <f>'Variable adjustment'!F22*(1.01+'Variable adjustment'!B25)^(A14-1)*E14</f>
        <v>2149077.8626158494</v>
      </c>
      <c r="H14" s="5">
        <v>70000</v>
      </c>
      <c r="I14" s="5">
        <f t="shared" si="9"/>
        <v>1560000</v>
      </c>
      <c r="J14" s="5">
        <f t="shared" si="4"/>
        <v>3758544.9373841509</v>
      </c>
      <c r="K14" s="5">
        <f>J14*(1-'Variable adjustment'!D22)</f>
        <v>2443054.209299698</v>
      </c>
      <c r="L14" s="5">
        <f t="shared" si="5"/>
        <v>4003054.209299698</v>
      </c>
      <c r="M14" s="5">
        <f t="shared" si="10"/>
        <v>712880.44342308957</v>
      </c>
      <c r="N14" s="5">
        <f t="shared" si="6"/>
        <v>20763.508060866734</v>
      </c>
      <c r="O14" s="5">
        <f t="shared" si="7"/>
        <v>3982290.7012388315</v>
      </c>
      <c r="P14" s="5">
        <f t="shared" si="0"/>
        <v>3912290.7012388315</v>
      </c>
      <c r="Q14" s="5">
        <f t="shared" si="8"/>
        <v>20280000</v>
      </c>
      <c r="R14" s="5"/>
      <c r="S14" s="5"/>
      <c r="T14" s="5">
        <f t="shared" si="1"/>
        <v>3912290.7012388315</v>
      </c>
      <c r="U14" s="5">
        <f>T14/(1+'Variable adjustment'!A25)^A14</f>
        <v>1390955.1989906537</v>
      </c>
    </row>
    <row r="15" spans="1:21" x14ac:dyDescent="0.25">
      <c r="A15">
        <v>13</v>
      </c>
      <c r="B15">
        <f t="shared" si="2"/>
        <v>15</v>
      </c>
      <c r="C15">
        <f t="shared" si="3"/>
        <v>2030</v>
      </c>
      <c r="D15" s="5">
        <v>18036</v>
      </c>
      <c r="E15" s="5">
        <f>'Variable adjustment'!C24-16</f>
        <v>349</v>
      </c>
      <c r="F15" s="5">
        <f>D15*E15*'Variable adjustment'!J23</f>
        <v>7553476.7999999998</v>
      </c>
      <c r="G15" s="5">
        <f>'Variable adjustment'!F23*(1.01+'Variable adjustment'!B26)^(A15-1)*E15</f>
        <v>2235040.9771204838</v>
      </c>
      <c r="H15" s="5">
        <v>70000</v>
      </c>
      <c r="I15" s="5">
        <f t="shared" si="9"/>
        <v>1560000</v>
      </c>
      <c r="J15" s="5">
        <f t="shared" si="4"/>
        <v>3758435.8228795156</v>
      </c>
      <c r="K15" s="5">
        <f>J15*(1-'Variable adjustment'!D23)</f>
        <v>2442983.2848716853</v>
      </c>
      <c r="L15" s="5">
        <f t="shared" si="5"/>
        <v>4002983.2848716853</v>
      </c>
      <c r="M15" s="5">
        <f t="shared" si="10"/>
        <v>734266.85672578227</v>
      </c>
      <c r="N15" s="5">
        <f t="shared" si="6"/>
        <v>21386.413302692701</v>
      </c>
      <c r="O15" s="5">
        <f t="shared" si="7"/>
        <v>3981596.8715689927</v>
      </c>
      <c r="P15" s="5">
        <f t="shared" si="0"/>
        <v>3911596.8715689927</v>
      </c>
      <c r="Q15" s="5">
        <f t="shared" si="8"/>
        <v>18720000</v>
      </c>
      <c r="R15" s="5"/>
      <c r="S15" s="5"/>
      <c r="T15" s="5">
        <f t="shared" si="1"/>
        <v>3911596.8715689927</v>
      </c>
      <c r="U15" s="5">
        <f>T15/(1+'Variable adjustment'!A26)^A15</f>
        <v>1275879.3747245122</v>
      </c>
    </row>
    <row r="16" spans="1:21" x14ac:dyDescent="0.25">
      <c r="A16">
        <v>14</v>
      </c>
      <c r="B16">
        <f t="shared" si="2"/>
        <v>16</v>
      </c>
      <c r="C16">
        <f t="shared" si="3"/>
        <v>2031</v>
      </c>
      <c r="D16" s="5">
        <v>18243</v>
      </c>
      <c r="E16" s="5">
        <f>'Variable adjustment'!C25-16</f>
        <v>349</v>
      </c>
      <c r="F16" s="5">
        <f>D16*E16*'Variable adjustment'!J24</f>
        <v>7640168.3999999994</v>
      </c>
      <c r="G16" s="5">
        <f>'Variable adjustment'!F24*(1.01+'Variable adjustment'!B27)^(A16-1)*E16</f>
        <v>2324442.616205303</v>
      </c>
      <c r="H16" s="5">
        <v>70000</v>
      </c>
      <c r="I16" s="5">
        <f t="shared" si="9"/>
        <v>1560000</v>
      </c>
      <c r="J16" s="5">
        <f t="shared" si="4"/>
        <v>3755725.7837946964</v>
      </c>
      <c r="K16" s="5">
        <f>J16*(1-'Variable adjustment'!D24)</f>
        <v>2441221.7594665526</v>
      </c>
      <c r="L16" s="5">
        <f t="shared" si="5"/>
        <v>4001221.7594665526</v>
      </c>
      <c r="M16" s="5">
        <f t="shared" si="10"/>
        <v>756294.86242755572</v>
      </c>
      <c r="N16" s="5">
        <f t="shared" si="6"/>
        <v>22028.005701773451</v>
      </c>
      <c r="O16" s="5">
        <f t="shared" si="7"/>
        <v>3979193.7537647793</v>
      </c>
      <c r="P16" s="5">
        <f t="shared" si="0"/>
        <v>3909193.7537647793</v>
      </c>
      <c r="Q16" s="5">
        <f t="shared" si="8"/>
        <v>17160000</v>
      </c>
      <c r="R16" s="5"/>
      <c r="S16" s="5"/>
      <c r="T16" s="5">
        <f t="shared" si="1"/>
        <v>3909193.7537647793</v>
      </c>
      <c r="U16" s="5">
        <f>T16/(1+'Variable adjustment'!A27)^A16</f>
        <v>1169812.411936542</v>
      </c>
    </row>
    <row r="17" spans="1:23" x14ac:dyDescent="0.25">
      <c r="A17">
        <v>15</v>
      </c>
      <c r="B17">
        <f t="shared" si="2"/>
        <v>17</v>
      </c>
      <c r="C17">
        <f t="shared" si="3"/>
        <v>2032</v>
      </c>
      <c r="D17" s="5">
        <v>14762</v>
      </c>
      <c r="E17" s="5">
        <f>'Variable adjustment'!C26-16</f>
        <v>349</v>
      </c>
      <c r="F17" s="5">
        <f>D17*E17*'Variable adjustment'!J25</f>
        <v>6182325.5999999996</v>
      </c>
      <c r="G17" s="5">
        <f>'Variable adjustment'!F25*(1.01+'Variable adjustment'!B28)^(A17-1)*E17</f>
        <v>2417420.3208535151</v>
      </c>
      <c r="H17" s="5">
        <v>150000</v>
      </c>
      <c r="I17" s="5">
        <f t="shared" si="9"/>
        <v>1560000</v>
      </c>
      <c r="J17" s="5">
        <f t="shared" si="4"/>
        <v>2204905.2791464846</v>
      </c>
      <c r="K17" s="5">
        <f>J17*(1-'Variable adjustment'!D25)</f>
        <v>1433188.4314452151</v>
      </c>
      <c r="L17" s="5">
        <f t="shared" si="5"/>
        <v>2993188.4314452149</v>
      </c>
      <c r="M17" s="5">
        <f t="shared" si="10"/>
        <v>778983.70830038236</v>
      </c>
      <c r="N17" s="5">
        <f t="shared" si="6"/>
        <v>22688.845872826641</v>
      </c>
      <c r="O17" s="5">
        <f t="shared" si="7"/>
        <v>2970499.585572388</v>
      </c>
      <c r="P17" s="5">
        <f t="shared" si="0"/>
        <v>2820499.585572388</v>
      </c>
      <c r="Q17" s="5">
        <f t="shared" si="8"/>
        <v>15600000</v>
      </c>
      <c r="R17" s="5"/>
      <c r="S17" s="5"/>
      <c r="T17" s="5">
        <f t="shared" si="1"/>
        <v>2820499.585572388</v>
      </c>
      <c r="U17" s="5">
        <f>T17/(1+'Variable adjustment'!A28)^A17</f>
        <v>774334.43174750381</v>
      </c>
    </row>
    <row r="18" spans="1:23" x14ac:dyDescent="0.25">
      <c r="A18">
        <v>16</v>
      </c>
      <c r="B18">
        <f t="shared" si="2"/>
        <v>18</v>
      </c>
      <c r="C18">
        <f t="shared" si="3"/>
        <v>2033</v>
      </c>
      <c r="D18" s="5">
        <v>14932</v>
      </c>
      <c r="E18" s="5">
        <f>'Variable adjustment'!C27-16</f>
        <v>349</v>
      </c>
      <c r="F18" s="5">
        <f>D18*E18*'Variable adjustment'!J26</f>
        <v>6253521.5999999996</v>
      </c>
      <c r="G18" s="5">
        <f>'Variable adjustment'!F26*(1.01+'Variable adjustment'!B29)^(A18-1)*E18</f>
        <v>2514117.1336876559</v>
      </c>
      <c r="H18" s="5">
        <v>150000</v>
      </c>
      <c r="I18" s="5">
        <f t="shared" si="9"/>
        <v>1560000</v>
      </c>
      <c r="J18" s="5">
        <f t="shared" si="4"/>
        <v>2179404.4663123437</v>
      </c>
      <c r="K18" s="5">
        <f>J18*(1-'Variable adjustment'!D26)</f>
        <v>1416612.9031030235</v>
      </c>
      <c r="L18" s="5">
        <f t="shared" si="5"/>
        <v>2976612.9031030238</v>
      </c>
      <c r="M18" s="5">
        <f t="shared" si="10"/>
        <v>802353.21954939386</v>
      </c>
      <c r="N18" s="5">
        <f t="shared" si="6"/>
        <v>23369.511249011499</v>
      </c>
      <c r="O18" s="5">
        <f t="shared" si="7"/>
        <v>2953243.3918540124</v>
      </c>
      <c r="P18" s="5">
        <f t="shared" si="0"/>
        <v>2803243.3918540124</v>
      </c>
      <c r="Q18" s="5">
        <f t="shared" si="8"/>
        <v>14040000</v>
      </c>
      <c r="R18" s="5"/>
      <c r="S18" s="5"/>
      <c r="T18" s="5">
        <f t="shared" si="1"/>
        <v>2803243.3918540124</v>
      </c>
      <c r="U18" s="5">
        <f>T18/(1+'Variable adjustment'!A29)^A18</f>
        <v>706052.24781976256</v>
      </c>
    </row>
    <row r="19" spans="1:23" x14ac:dyDescent="0.25">
      <c r="A19">
        <v>17</v>
      </c>
      <c r="B19">
        <f t="shared" si="2"/>
        <v>19</v>
      </c>
      <c r="C19">
        <f t="shared" si="3"/>
        <v>2034</v>
      </c>
      <c r="D19" s="5">
        <v>15104</v>
      </c>
      <c r="E19" s="5">
        <f>'Variable adjustment'!C28-16</f>
        <v>349</v>
      </c>
      <c r="F19" s="5">
        <f>D19*E19*'Variable adjustment'!J27</f>
        <v>6325555.2000000002</v>
      </c>
      <c r="G19" s="5">
        <f>'Variable adjustment'!F27*(1.01+'Variable adjustment'!B30)^(A19-1)*E19</f>
        <v>2614681.8190351622</v>
      </c>
      <c r="H19" s="5">
        <v>150000</v>
      </c>
      <c r="I19" s="5">
        <f t="shared" si="9"/>
        <v>1560000</v>
      </c>
      <c r="J19" s="5">
        <f t="shared" si="4"/>
        <v>2150873.380964838</v>
      </c>
      <c r="K19" s="5">
        <f>J19*(1-'Variable adjustment'!D27)</f>
        <v>1398067.6976271446</v>
      </c>
      <c r="L19" s="5">
        <f t="shared" si="5"/>
        <v>2958067.6976271449</v>
      </c>
      <c r="M19" s="5">
        <f t="shared" si="10"/>
        <v>826423.81613587565</v>
      </c>
      <c r="N19" s="5">
        <f t="shared" si="6"/>
        <v>24070.596586481784</v>
      </c>
      <c r="O19" s="5">
        <f t="shared" si="7"/>
        <v>2933997.1010406632</v>
      </c>
      <c r="P19" s="5">
        <f t="shared" si="0"/>
        <v>2783997.1010406632</v>
      </c>
      <c r="Q19" s="5">
        <f t="shared" si="8"/>
        <v>12480000</v>
      </c>
      <c r="R19" s="5"/>
      <c r="S19" s="5"/>
      <c r="T19" s="5">
        <f t="shared" si="1"/>
        <v>2783997.1010406632</v>
      </c>
      <c r="U19" s="5">
        <f>T19/(1+'Variable adjustment'!A30)^A19</f>
        <v>643307.05423878599</v>
      </c>
    </row>
    <row r="20" spans="1:23" x14ac:dyDescent="0.25">
      <c r="A20">
        <v>18</v>
      </c>
      <c r="B20">
        <f t="shared" si="2"/>
        <v>20</v>
      </c>
      <c r="C20">
        <f t="shared" si="3"/>
        <v>2035</v>
      </c>
      <c r="D20" s="5">
        <v>15278</v>
      </c>
      <c r="E20" s="5">
        <f>'Variable adjustment'!C29-16</f>
        <v>349</v>
      </c>
      <c r="F20" s="5">
        <f>D20*E20*'Variable adjustment'!J28</f>
        <v>6398426.3999999994</v>
      </c>
      <c r="G20" s="5">
        <f>'Variable adjustment'!F28*(1.01+'Variable adjustment'!B31)^(A20-1)*E20</f>
        <v>2719269.0917965691</v>
      </c>
      <c r="H20" s="5">
        <v>150000</v>
      </c>
      <c r="I20" s="5">
        <f t="shared" si="9"/>
        <v>1560000</v>
      </c>
      <c r="J20" s="5">
        <f t="shared" si="4"/>
        <v>2119157.3082034304</v>
      </c>
      <c r="K20" s="5">
        <f>J20*(1-'Variable adjustment'!D28)</f>
        <v>1377452.2503322298</v>
      </c>
      <c r="L20" s="5">
        <f t="shared" si="5"/>
        <v>2937452.2503322298</v>
      </c>
      <c r="M20" s="5">
        <f t="shared" si="10"/>
        <v>851216.5306199519</v>
      </c>
      <c r="N20" s="5">
        <f t="shared" si="6"/>
        <v>24792.714484076248</v>
      </c>
      <c r="O20" s="5">
        <f t="shared" si="7"/>
        <v>2912659.5358481538</v>
      </c>
      <c r="P20" s="5">
        <f t="shared" si="0"/>
        <v>2762659.5358481538</v>
      </c>
      <c r="Q20" s="5">
        <f t="shared" si="8"/>
        <v>10920000</v>
      </c>
      <c r="R20" s="5"/>
      <c r="S20" s="5"/>
      <c r="T20" s="5">
        <f t="shared" si="1"/>
        <v>2762659.5358481538</v>
      </c>
      <c r="U20" s="5">
        <f>T20/(1+'Variable adjustment'!A31)^A20</f>
        <v>585666.52776637359</v>
      </c>
    </row>
    <row r="21" spans="1:23" x14ac:dyDescent="0.25">
      <c r="A21">
        <v>19</v>
      </c>
      <c r="B21">
        <f t="shared" si="2"/>
        <v>21</v>
      </c>
      <c r="C21">
        <f t="shared" si="3"/>
        <v>2036</v>
      </c>
      <c r="D21" s="5">
        <v>15454</v>
      </c>
      <c r="E21" s="5">
        <f>'Variable adjustment'!C30-16</f>
        <v>349</v>
      </c>
      <c r="F21" s="5">
        <f>D21*E21*'Variable adjustment'!J29</f>
        <v>6472135.2000000002</v>
      </c>
      <c r="G21" s="5">
        <f>'Variable adjustment'!F29*(1.01+'Variable adjustment'!B32)^(A21-1)*E21</f>
        <v>2828039.855468432</v>
      </c>
      <c r="H21" s="5">
        <v>150000</v>
      </c>
      <c r="I21" s="5">
        <f t="shared" si="9"/>
        <v>1560000</v>
      </c>
      <c r="J21" s="5">
        <f t="shared" si="4"/>
        <v>2084095.3445315682</v>
      </c>
      <c r="K21" s="5">
        <f>J21*(1-'Variable adjustment'!D29)</f>
        <v>1354661.9739455194</v>
      </c>
      <c r="L21" s="5">
        <f t="shared" si="5"/>
        <v>2914661.9739455194</v>
      </c>
      <c r="M21" s="5">
        <f t="shared" si="10"/>
        <v>876753.0265385505</v>
      </c>
      <c r="N21" s="5">
        <f t="shared" si="6"/>
        <v>25536.495918598608</v>
      </c>
      <c r="O21" s="5">
        <f t="shared" si="7"/>
        <v>2889125.4780269209</v>
      </c>
      <c r="P21" s="5">
        <f t="shared" si="0"/>
        <v>2739125.4780269209</v>
      </c>
      <c r="Q21" s="5">
        <f t="shared" si="8"/>
        <v>9360000</v>
      </c>
      <c r="R21" s="5"/>
      <c r="S21" s="5"/>
      <c r="T21" s="5">
        <f t="shared" si="1"/>
        <v>2739125.4780269209</v>
      </c>
      <c r="U21" s="5">
        <f>T21/(1+'Variable adjustment'!A32)^A21</f>
        <v>532731.60993388691</v>
      </c>
    </row>
    <row r="22" spans="1:23" x14ac:dyDescent="0.25">
      <c r="A22">
        <v>20</v>
      </c>
      <c r="B22">
        <f t="shared" si="2"/>
        <v>22</v>
      </c>
      <c r="C22">
        <f t="shared" si="3"/>
        <v>2037</v>
      </c>
      <c r="D22" s="5">
        <v>14654</v>
      </c>
      <c r="E22" s="5">
        <f>'Variable adjustment'!C31-16</f>
        <v>349</v>
      </c>
      <c r="F22" s="5">
        <f>D22*E22*'Variable adjustment'!J30</f>
        <v>6137095.2000000002</v>
      </c>
      <c r="G22" s="5">
        <f>'Variable adjustment'!F30*(1.01+'Variable adjustment'!B33)^(A22-1)*E22</f>
        <v>2941161.4496871689</v>
      </c>
      <c r="H22" s="5">
        <v>170000</v>
      </c>
      <c r="I22" s="5">
        <f t="shared" si="9"/>
        <v>1560000</v>
      </c>
      <c r="J22" s="5">
        <f t="shared" si="4"/>
        <v>1635933.7503128313</v>
      </c>
      <c r="K22" s="5">
        <f>J22*(1-'Variable adjustment'!D30)</f>
        <v>1063356.9377033403</v>
      </c>
      <c r="L22" s="5">
        <f t="shared" si="5"/>
        <v>2623356.9377033403</v>
      </c>
      <c r="M22" s="5">
        <f t="shared" si="10"/>
        <v>903055.61733470706</v>
      </c>
      <c r="N22" s="5">
        <f t="shared" si="6"/>
        <v>26302.590796156554</v>
      </c>
      <c r="O22" s="5">
        <f t="shared" si="7"/>
        <v>2597054.3469071835</v>
      </c>
      <c r="P22" s="5">
        <f t="shared" si="0"/>
        <v>2427054.3469071835</v>
      </c>
      <c r="Q22" s="5">
        <f t="shared" si="8"/>
        <v>7800000</v>
      </c>
      <c r="R22" s="5"/>
      <c r="S22" s="5"/>
      <c r="T22" s="5">
        <f t="shared" si="1"/>
        <v>2427054.3469071835</v>
      </c>
      <c r="U22" s="5">
        <f>T22/(1+'Variable adjustment'!A33)^A22</f>
        <v>433061.46666856779</v>
      </c>
    </row>
    <row r="23" spans="1:23" x14ac:dyDescent="0.25">
      <c r="A23">
        <v>21</v>
      </c>
      <c r="B23">
        <f t="shared" si="2"/>
        <v>23</v>
      </c>
      <c r="C23">
        <f t="shared" si="3"/>
        <v>2038</v>
      </c>
      <c r="D23" s="5">
        <v>14823</v>
      </c>
      <c r="E23" s="5">
        <f>'Variable adjustment'!C32-16</f>
        <v>349</v>
      </c>
      <c r="F23" s="5">
        <f>D23*E23*'Variable adjustment'!J31</f>
        <v>6207872.3999999994</v>
      </c>
      <c r="G23" s="5">
        <f>'Variable adjustment'!F31*(1.01+'Variable adjustment'!B34)^(A23-1)*E23</f>
        <v>3058807.9076746562</v>
      </c>
      <c r="H23" s="5">
        <v>170000</v>
      </c>
      <c r="I23" s="5">
        <f t="shared" si="9"/>
        <v>1560000</v>
      </c>
      <c r="J23" s="5">
        <f t="shared" si="4"/>
        <v>1589064.4923253432</v>
      </c>
      <c r="K23" s="5">
        <f>J23*(1-'Variable adjustment'!D31)</f>
        <v>1032891.9200114731</v>
      </c>
      <c r="L23" s="5">
        <f t="shared" si="5"/>
        <v>2592891.9200114729</v>
      </c>
      <c r="M23" s="5">
        <f t="shared" si="10"/>
        <v>930147.28585474833</v>
      </c>
      <c r="N23" s="5">
        <f t="shared" si="6"/>
        <v>27091.668520041276</v>
      </c>
      <c r="O23" s="5">
        <f t="shared" si="7"/>
        <v>2565800.2514914316</v>
      </c>
      <c r="P23" s="5">
        <f t="shared" si="0"/>
        <v>2395800.2514914316</v>
      </c>
      <c r="Q23" s="5">
        <f t="shared" si="8"/>
        <v>6240000</v>
      </c>
      <c r="R23" s="5"/>
      <c r="S23" s="5"/>
      <c r="T23" s="5">
        <f t="shared" si="1"/>
        <v>2395800.2514914316</v>
      </c>
      <c r="U23" s="5">
        <f>T23/(1+'Variable adjustment'!A34)^A23</f>
        <v>392187.86294880294</v>
      </c>
    </row>
    <row r="24" spans="1:23" x14ac:dyDescent="0.25">
      <c r="A24">
        <v>22</v>
      </c>
      <c r="B24">
        <f t="shared" si="2"/>
        <v>24</v>
      </c>
      <c r="C24">
        <f t="shared" si="3"/>
        <v>2039</v>
      </c>
      <c r="D24" s="5">
        <v>14993</v>
      </c>
      <c r="E24" s="5">
        <f>'Variable adjustment'!C33-16</f>
        <v>349</v>
      </c>
      <c r="F24" s="5">
        <f>D24*E24*'Variable adjustment'!J32</f>
        <v>6279068.3999999994</v>
      </c>
      <c r="G24" s="5">
        <f>'Variable adjustment'!F32*(1.01+'Variable adjustment'!B35)^(A24-1)*E24</f>
        <v>3181160.2239816431</v>
      </c>
      <c r="H24" s="5">
        <v>170000</v>
      </c>
      <c r="I24" s="5">
        <f t="shared" si="9"/>
        <v>1560000</v>
      </c>
      <c r="J24" s="5">
        <f t="shared" si="4"/>
        <v>1537908.1760183563</v>
      </c>
      <c r="K24" s="5">
        <f>J24*(1-'Variable adjustment'!D32)</f>
        <v>999640.31441193167</v>
      </c>
      <c r="L24" s="5">
        <f t="shared" si="5"/>
        <v>2559640.3144119317</v>
      </c>
      <c r="M24" s="5">
        <f t="shared" si="10"/>
        <v>958051.70443039085</v>
      </c>
      <c r="N24" s="5">
        <f t="shared" si="6"/>
        <v>27904.418575642514</v>
      </c>
      <c r="O24" s="5">
        <f t="shared" si="7"/>
        <v>2531735.895836289</v>
      </c>
      <c r="P24" s="5">
        <f t="shared" si="0"/>
        <v>2361735.895836289</v>
      </c>
      <c r="Q24" s="5">
        <f t="shared" si="8"/>
        <v>4680000</v>
      </c>
      <c r="R24" s="5"/>
      <c r="S24" s="5"/>
      <c r="T24" s="5">
        <f t="shared" si="1"/>
        <v>2361735.895836289</v>
      </c>
      <c r="U24" s="5">
        <f>T24/(1+'Variable adjustment'!A35)^A24</f>
        <v>354689.53566601168</v>
      </c>
    </row>
    <row r="25" spans="1:23" x14ac:dyDescent="0.25">
      <c r="A25">
        <v>23</v>
      </c>
      <c r="B25">
        <f t="shared" si="2"/>
        <v>25</v>
      </c>
      <c r="C25">
        <f t="shared" si="3"/>
        <v>2040</v>
      </c>
      <c r="D25" s="5">
        <v>15166</v>
      </c>
      <c r="E25" s="5">
        <f>'Variable adjustment'!C34-16</f>
        <v>349</v>
      </c>
      <c r="F25" s="5">
        <f>D25*E25*'Variable adjustment'!J33</f>
        <v>6351520.7999999998</v>
      </c>
      <c r="G25" s="5">
        <f>'Variable adjustment'!F33*(1.01+'Variable adjustment'!B36)^(A25-1)*E25</f>
        <v>3308406.6329409084</v>
      </c>
      <c r="H25" s="5">
        <v>170000</v>
      </c>
      <c r="I25" s="5">
        <f t="shared" si="9"/>
        <v>1560000</v>
      </c>
      <c r="J25" s="5">
        <f t="shared" si="4"/>
        <v>1483114.1670590914</v>
      </c>
      <c r="K25" s="5">
        <f>J25*(1-'Variable adjustment'!D33)</f>
        <v>964024.20858840947</v>
      </c>
      <c r="L25" s="5">
        <f t="shared" si="5"/>
        <v>2524024.2085884092</v>
      </c>
      <c r="M25" s="5">
        <f t="shared" si="10"/>
        <v>986793.25556330255</v>
      </c>
      <c r="N25" s="5">
        <f t="shared" si="6"/>
        <v>28741.5511329117</v>
      </c>
      <c r="O25" s="5">
        <f t="shared" si="7"/>
        <v>2495282.6574554974</v>
      </c>
      <c r="P25" s="5">
        <f t="shared" si="0"/>
        <v>2325282.6574554974</v>
      </c>
      <c r="Q25" s="5">
        <f t="shared" si="8"/>
        <v>3120000</v>
      </c>
      <c r="R25" s="5"/>
      <c r="S25" s="5"/>
      <c r="T25" s="5">
        <f t="shared" si="1"/>
        <v>2325282.6574554974</v>
      </c>
      <c r="U25" s="5">
        <f>T25/(1+'Variable adjustment'!A36)^A25</f>
        <v>320380.66604304517</v>
      </c>
    </row>
    <row r="26" spans="1:23" x14ac:dyDescent="0.25">
      <c r="A26">
        <v>24</v>
      </c>
      <c r="B26">
        <f t="shared" si="2"/>
        <v>26</v>
      </c>
      <c r="C26">
        <f t="shared" si="3"/>
        <v>2041</v>
      </c>
      <c r="D26" s="5">
        <v>15341</v>
      </c>
      <c r="E26" s="5">
        <f>'Variable adjustment'!C35-16</f>
        <v>349</v>
      </c>
      <c r="F26" s="5">
        <f>D26*E26*'Variable adjustment'!J34</f>
        <v>6424810.7999999998</v>
      </c>
      <c r="G26" s="5">
        <f>'Variable adjustment'!F34*(1.01+'Variable adjustment'!B37)^(A26-1)*E26</f>
        <v>3440742.898258545</v>
      </c>
      <c r="H26" s="5">
        <v>170000</v>
      </c>
      <c r="I26" s="5">
        <f t="shared" si="9"/>
        <v>1560000</v>
      </c>
      <c r="J26" s="5">
        <f t="shared" si="4"/>
        <v>1424067.9017414548</v>
      </c>
      <c r="K26" s="5">
        <f>J26*(1-'Variable adjustment'!D34)</f>
        <v>925644.13613194565</v>
      </c>
      <c r="L26" s="5">
        <f t="shared" si="5"/>
        <v>2485644.1361319455</v>
      </c>
      <c r="M26" s="5">
        <f t="shared" si="10"/>
        <v>1016397.0532302016</v>
      </c>
      <c r="N26" s="5">
        <f t="shared" si="6"/>
        <v>29603.797666899045</v>
      </c>
      <c r="O26" s="5">
        <f t="shared" si="7"/>
        <v>2456040.3384650466</v>
      </c>
      <c r="P26" s="5">
        <f t="shared" si="0"/>
        <v>2286040.3384650466</v>
      </c>
      <c r="Q26" s="5">
        <f t="shared" si="8"/>
        <v>1560000</v>
      </c>
      <c r="R26" s="5"/>
      <c r="S26" s="5"/>
      <c r="T26" s="5">
        <f t="shared" si="1"/>
        <v>2286040.3384650466</v>
      </c>
      <c r="U26" s="5">
        <f>T26/(1+'Variable adjustment'!A37)^A26</f>
        <v>288966.79354619322</v>
      </c>
      <c r="W26" s="5" t="s">
        <v>25</v>
      </c>
    </row>
    <row r="27" spans="1:23" x14ac:dyDescent="0.25">
      <c r="A27">
        <v>25</v>
      </c>
      <c r="B27">
        <f t="shared" si="2"/>
        <v>27</v>
      </c>
      <c r="C27">
        <f t="shared" si="3"/>
        <v>2042</v>
      </c>
      <c r="D27" s="5">
        <v>13448</v>
      </c>
      <c r="E27" s="5">
        <f>'Variable adjustment'!C36-16</f>
        <v>349</v>
      </c>
      <c r="F27" s="5">
        <f>D27*E27*'Variable adjustment'!J35</f>
        <v>5632022.3999999994</v>
      </c>
      <c r="G27" s="5">
        <f>'Variable adjustment'!F35*(1.01+'Variable adjustment'!B38)^(A27-1)*E27</f>
        <v>3578372.6141888872</v>
      </c>
      <c r="H27" s="5"/>
      <c r="I27" s="5">
        <f t="shared" si="9"/>
        <v>1560000</v>
      </c>
      <c r="J27" s="5">
        <f t="shared" si="4"/>
        <v>493649.78581111226</v>
      </c>
      <c r="K27" s="5">
        <f>J27*(1-'Variable adjustment'!D35)</f>
        <v>320872.36077722296</v>
      </c>
      <c r="L27" s="5">
        <f t="shared" si="5"/>
        <v>1880872.360777223</v>
      </c>
      <c r="M27" s="5">
        <v>0</v>
      </c>
      <c r="N27" s="5">
        <f t="shared" si="6"/>
        <v>-1016397.0532302016</v>
      </c>
      <c r="O27" s="5">
        <f t="shared" si="7"/>
        <v>2897269.4140074244</v>
      </c>
      <c r="P27" s="5">
        <f t="shared" si="0"/>
        <v>2897269.4140074244</v>
      </c>
      <c r="Q27" s="5">
        <f t="shared" si="8"/>
        <v>0</v>
      </c>
      <c r="R27" s="5">
        <f>5*10^6</f>
        <v>5000000</v>
      </c>
      <c r="S27" s="5">
        <f>R27-0.35*(R27-Q27)</f>
        <v>3250000</v>
      </c>
      <c r="T27" s="5">
        <f t="shared" si="1"/>
        <v>6147269.4140074244</v>
      </c>
      <c r="U27" s="5">
        <f>T27/(1+'Variable adjustment'!A38)^A27</f>
        <v>712885.52851365693</v>
      </c>
      <c r="W27" s="5">
        <f>SUM(U2:U27)</f>
        <v>1572825.9092567649</v>
      </c>
    </row>
    <row r="28" spans="1:23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3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3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3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3" x14ac:dyDescent="0.25">
      <c r="P32" s="4"/>
    </row>
    <row r="33" spans="16:16" x14ac:dyDescent="0.25">
      <c r="P33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53B-9506-4EF1-BAB7-F0F8A21C8778}">
  <dimension ref="A3:J39"/>
  <sheetViews>
    <sheetView tabSelected="1" workbookViewId="0">
      <selection activeCell="J12" sqref="J12"/>
    </sheetView>
  </sheetViews>
  <sheetFormatPr defaultRowHeight="13.2" x14ac:dyDescent="0.25"/>
  <cols>
    <col min="1" max="1" width="17.5546875" customWidth="1"/>
    <col min="2" max="2" width="9.21875" bestFit="1" customWidth="1"/>
  </cols>
  <sheetData>
    <row r="3" spans="1:10" x14ac:dyDescent="0.25">
      <c r="A3" t="s">
        <v>27</v>
      </c>
      <c r="B3" s="5">
        <v>500000</v>
      </c>
    </row>
    <row r="4" spans="1:10" x14ac:dyDescent="0.25">
      <c r="A4" s="2" t="s">
        <v>24</v>
      </c>
      <c r="B4" s="1">
        <v>0.09</v>
      </c>
      <c r="C4" s="1"/>
      <c r="D4" s="1"/>
    </row>
    <row r="5" spans="1:10" x14ac:dyDescent="0.25">
      <c r="A5" s="2" t="s">
        <v>23</v>
      </c>
      <c r="B5" s="1">
        <v>0.03</v>
      </c>
      <c r="C5" s="1" t="s">
        <v>12</v>
      </c>
      <c r="D5" s="1">
        <v>1560000</v>
      </c>
    </row>
    <row r="6" spans="1:10" x14ac:dyDescent="0.25">
      <c r="A6" s="2" t="s">
        <v>22</v>
      </c>
      <c r="B6" s="1">
        <v>365</v>
      </c>
      <c r="C6" s="1"/>
      <c r="D6" s="1"/>
    </row>
    <row r="7" spans="1:10" x14ac:dyDescent="0.25">
      <c r="A7" s="2" t="s">
        <v>21</v>
      </c>
      <c r="B7" s="1">
        <v>0.35</v>
      </c>
      <c r="C7" s="1"/>
      <c r="D7" s="1"/>
    </row>
    <row r="10" spans="1:10" x14ac:dyDescent="0.25">
      <c r="A10" t="s">
        <v>26</v>
      </c>
      <c r="B10" s="2" t="s">
        <v>23</v>
      </c>
      <c r="C10" s="2" t="s">
        <v>22</v>
      </c>
      <c r="D10" s="2" t="s">
        <v>21</v>
      </c>
    </row>
    <row r="11" spans="1:10" x14ac:dyDescent="0.25">
      <c r="A11">
        <f>B4</f>
        <v>0.09</v>
      </c>
      <c r="B11">
        <f>B5</f>
        <v>0.03</v>
      </c>
      <c r="C11" s="2">
        <f>B6</f>
        <v>365</v>
      </c>
      <c r="D11">
        <f>B7</f>
        <v>0.35</v>
      </c>
      <c r="F11">
        <v>4000</v>
      </c>
      <c r="H11">
        <v>365</v>
      </c>
      <c r="J11">
        <v>1.2</v>
      </c>
    </row>
    <row r="12" spans="1:10" x14ac:dyDescent="0.25">
      <c r="A12">
        <f t="shared" ref="A12:A38" si="0">A11</f>
        <v>0.09</v>
      </c>
      <c r="B12">
        <f t="shared" ref="B12:B38" si="1">B11</f>
        <v>0.03</v>
      </c>
      <c r="C12">
        <f t="shared" ref="C12:C38" si="2">C11</f>
        <v>365</v>
      </c>
      <c r="D12">
        <f t="shared" ref="D12:D38" si="3">D11</f>
        <v>0.35</v>
      </c>
      <c r="F12">
        <f>F11</f>
        <v>4000</v>
      </c>
      <c r="H12">
        <f>H11</f>
        <v>365</v>
      </c>
      <c r="J12">
        <f>J11</f>
        <v>1.2</v>
      </c>
    </row>
    <row r="13" spans="1:10" x14ac:dyDescent="0.25">
      <c r="A13">
        <f t="shared" si="0"/>
        <v>0.09</v>
      </c>
      <c r="B13">
        <f t="shared" si="1"/>
        <v>0.03</v>
      </c>
      <c r="C13">
        <f t="shared" si="2"/>
        <v>365</v>
      </c>
      <c r="D13">
        <f t="shared" si="3"/>
        <v>0.35</v>
      </c>
      <c r="F13">
        <f t="shared" ref="F13:F38" si="4">F12</f>
        <v>4000</v>
      </c>
      <c r="H13">
        <f t="shared" ref="H13:H39" si="5">H12</f>
        <v>365</v>
      </c>
      <c r="J13">
        <f t="shared" ref="J13:J38" si="6">J12</f>
        <v>1.2</v>
      </c>
    </row>
    <row r="14" spans="1:10" x14ac:dyDescent="0.25">
      <c r="A14">
        <f t="shared" si="0"/>
        <v>0.09</v>
      </c>
      <c r="B14">
        <f t="shared" si="1"/>
        <v>0.03</v>
      </c>
      <c r="C14">
        <f t="shared" si="2"/>
        <v>365</v>
      </c>
      <c r="D14">
        <f t="shared" si="3"/>
        <v>0.35</v>
      </c>
      <c r="F14">
        <f t="shared" si="4"/>
        <v>4000</v>
      </c>
      <c r="H14">
        <f t="shared" si="5"/>
        <v>365</v>
      </c>
      <c r="J14">
        <f t="shared" si="6"/>
        <v>1.2</v>
      </c>
    </row>
    <row r="15" spans="1:10" x14ac:dyDescent="0.25">
      <c r="A15">
        <f t="shared" si="0"/>
        <v>0.09</v>
      </c>
      <c r="B15">
        <f t="shared" si="1"/>
        <v>0.03</v>
      </c>
      <c r="C15">
        <f t="shared" si="2"/>
        <v>365</v>
      </c>
      <c r="D15">
        <f t="shared" si="3"/>
        <v>0.35</v>
      </c>
      <c r="F15">
        <f t="shared" si="4"/>
        <v>4000</v>
      </c>
      <c r="H15">
        <f t="shared" si="5"/>
        <v>365</v>
      </c>
      <c r="J15">
        <f t="shared" si="6"/>
        <v>1.2</v>
      </c>
    </row>
    <row r="16" spans="1:10" x14ac:dyDescent="0.25">
      <c r="A16">
        <f t="shared" si="0"/>
        <v>0.09</v>
      </c>
      <c r="B16">
        <f t="shared" si="1"/>
        <v>0.03</v>
      </c>
      <c r="C16">
        <f t="shared" si="2"/>
        <v>365</v>
      </c>
      <c r="D16">
        <f t="shared" si="3"/>
        <v>0.35</v>
      </c>
      <c r="F16">
        <f t="shared" si="4"/>
        <v>4000</v>
      </c>
      <c r="H16">
        <f t="shared" si="5"/>
        <v>365</v>
      </c>
      <c r="J16">
        <f t="shared" si="6"/>
        <v>1.2</v>
      </c>
    </row>
    <row r="17" spans="1:10" x14ac:dyDescent="0.25">
      <c r="A17">
        <f t="shared" si="0"/>
        <v>0.09</v>
      </c>
      <c r="B17">
        <f t="shared" si="1"/>
        <v>0.03</v>
      </c>
      <c r="C17">
        <f t="shared" si="2"/>
        <v>365</v>
      </c>
      <c r="D17">
        <f t="shared" si="3"/>
        <v>0.35</v>
      </c>
      <c r="F17">
        <f t="shared" si="4"/>
        <v>4000</v>
      </c>
      <c r="H17">
        <f t="shared" si="5"/>
        <v>365</v>
      </c>
      <c r="J17">
        <f t="shared" si="6"/>
        <v>1.2</v>
      </c>
    </row>
    <row r="18" spans="1:10" x14ac:dyDescent="0.25">
      <c r="A18">
        <f t="shared" si="0"/>
        <v>0.09</v>
      </c>
      <c r="B18">
        <f t="shared" si="1"/>
        <v>0.03</v>
      </c>
      <c r="C18">
        <f t="shared" si="2"/>
        <v>365</v>
      </c>
      <c r="D18">
        <f t="shared" si="3"/>
        <v>0.35</v>
      </c>
      <c r="F18">
        <f t="shared" si="4"/>
        <v>4000</v>
      </c>
      <c r="H18">
        <f t="shared" si="5"/>
        <v>365</v>
      </c>
      <c r="J18">
        <f t="shared" si="6"/>
        <v>1.2</v>
      </c>
    </row>
    <row r="19" spans="1:10" x14ac:dyDescent="0.25">
      <c r="A19">
        <f t="shared" si="0"/>
        <v>0.09</v>
      </c>
      <c r="B19">
        <f t="shared" si="1"/>
        <v>0.03</v>
      </c>
      <c r="C19">
        <f t="shared" si="2"/>
        <v>365</v>
      </c>
      <c r="D19">
        <f t="shared" si="3"/>
        <v>0.35</v>
      </c>
      <c r="F19">
        <f t="shared" si="4"/>
        <v>4000</v>
      </c>
      <c r="H19">
        <f t="shared" si="5"/>
        <v>365</v>
      </c>
      <c r="J19">
        <f t="shared" si="6"/>
        <v>1.2</v>
      </c>
    </row>
    <row r="20" spans="1:10" x14ac:dyDescent="0.25">
      <c r="A20">
        <f t="shared" si="0"/>
        <v>0.09</v>
      </c>
      <c r="B20">
        <f t="shared" si="1"/>
        <v>0.03</v>
      </c>
      <c r="C20">
        <f t="shared" si="2"/>
        <v>365</v>
      </c>
      <c r="D20">
        <f t="shared" si="3"/>
        <v>0.35</v>
      </c>
      <c r="F20">
        <f t="shared" si="4"/>
        <v>4000</v>
      </c>
      <c r="H20">
        <f t="shared" si="5"/>
        <v>365</v>
      </c>
      <c r="J20">
        <f t="shared" si="6"/>
        <v>1.2</v>
      </c>
    </row>
    <row r="21" spans="1:10" x14ac:dyDescent="0.25">
      <c r="A21">
        <f t="shared" si="0"/>
        <v>0.09</v>
      </c>
      <c r="B21">
        <f t="shared" si="1"/>
        <v>0.03</v>
      </c>
      <c r="C21">
        <f t="shared" si="2"/>
        <v>365</v>
      </c>
      <c r="D21">
        <f t="shared" si="3"/>
        <v>0.35</v>
      </c>
      <c r="F21">
        <f t="shared" si="4"/>
        <v>4000</v>
      </c>
      <c r="H21">
        <f t="shared" si="5"/>
        <v>365</v>
      </c>
      <c r="J21">
        <f t="shared" si="6"/>
        <v>1.2</v>
      </c>
    </row>
    <row r="22" spans="1:10" x14ac:dyDescent="0.25">
      <c r="A22">
        <f t="shared" si="0"/>
        <v>0.09</v>
      </c>
      <c r="B22">
        <f t="shared" si="1"/>
        <v>0.03</v>
      </c>
      <c r="C22">
        <f t="shared" si="2"/>
        <v>365</v>
      </c>
      <c r="D22">
        <f t="shared" si="3"/>
        <v>0.35</v>
      </c>
      <c r="F22">
        <f t="shared" si="4"/>
        <v>4000</v>
      </c>
      <c r="H22">
        <f t="shared" si="5"/>
        <v>365</v>
      </c>
      <c r="J22">
        <f t="shared" si="6"/>
        <v>1.2</v>
      </c>
    </row>
    <row r="23" spans="1:10" x14ac:dyDescent="0.25">
      <c r="A23">
        <f t="shared" si="0"/>
        <v>0.09</v>
      </c>
      <c r="B23">
        <f t="shared" si="1"/>
        <v>0.03</v>
      </c>
      <c r="C23">
        <f t="shared" si="2"/>
        <v>365</v>
      </c>
      <c r="D23">
        <f t="shared" si="3"/>
        <v>0.35</v>
      </c>
      <c r="F23">
        <f t="shared" si="4"/>
        <v>4000</v>
      </c>
      <c r="H23">
        <f t="shared" si="5"/>
        <v>365</v>
      </c>
      <c r="J23">
        <f t="shared" si="6"/>
        <v>1.2</v>
      </c>
    </row>
    <row r="24" spans="1:10" x14ac:dyDescent="0.25">
      <c r="A24">
        <f t="shared" si="0"/>
        <v>0.09</v>
      </c>
      <c r="B24">
        <f t="shared" si="1"/>
        <v>0.03</v>
      </c>
      <c r="C24">
        <f t="shared" si="2"/>
        <v>365</v>
      </c>
      <c r="D24">
        <f t="shared" si="3"/>
        <v>0.35</v>
      </c>
      <c r="F24">
        <f t="shared" si="4"/>
        <v>4000</v>
      </c>
      <c r="H24">
        <f t="shared" si="5"/>
        <v>365</v>
      </c>
      <c r="J24">
        <f t="shared" si="6"/>
        <v>1.2</v>
      </c>
    </row>
    <row r="25" spans="1:10" x14ac:dyDescent="0.25">
      <c r="A25">
        <f t="shared" si="0"/>
        <v>0.09</v>
      </c>
      <c r="B25">
        <f t="shared" si="1"/>
        <v>0.03</v>
      </c>
      <c r="C25">
        <f t="shared" si="2"/>
        <v>365</v>
      </c>
      <c r="D25">
        <f t="shared" si="3"/>
        <v>0.35</v>
      </c>
      <c r="F25">
        <f t="shared" si="4"/>
        <v>4000</v>
      </c>
      <c r="H25">
        <f t="shared" si="5"/>
        <v>365</v>
      </c>
      <c r="J25">
        <f t="shared" si="6"/>
        <v>1.2</v>
      </c>
    </row>
    <row r="26" spans="1:10" x14ac:dyDescent="0.25">
      <c r="A26">
        <f t="shared" si="0"/>
        <v>0.09</v>
      </c>
      <c r="B26">
        <f t="shared" si="1"/>
        <v>0.03</v>
      </c>
      <c r="C26">
        <f t="shared" si="2"/>
        <v>365</v>
      </c>
      <c r="D26">
        <f t="shared" si="3"/>
        <v>0.35</v>
      </c>
      <c r="F26">
        <f t="shared" si="4"/>
        <v>4000</v>
      </c>
      <c r="H26">
        <f t="shared" si="5"/>
        <v>365</v>
      </c>
      <c r="J26">
        <f t="shared" si="6"/>
        <v>1.2</v>
      </c>
    </row>
    <row r="27" spans="1:10" x14ac:dyDescent="0.25">
      <c r="A27">
        <f t="shared" si="0"/>
        <v>0.09</v>
      </c>
      <c r="B27">
        <f t="shared" si="1"/>
        <v>0.03</v>
      </c>
      <c r="C27">
        <f t="shared" si="2"/>
        <v>365</v>
      </c>
      <c r="D27">
        <f t="shared" si="3"/>
        <v>0.35</v>
      </c>
      <c r="F27">
        <f t="shared" si="4"/>
        <v>4000</v>
      </c>
      <c r="H27">
        <f t="shared" si="5"/>
        <v>365</v>
      </c>
      <c r="J27">
        <f t="shared" si="6"/>
        <v>1.2</v>
      </c>
    </row>
    <row r="28" spans="1:10" x14ac:dyDescent="0.25">
      <c r="A28">
        <f t="shared" si="0"/>
        <v>0.09</v>
      </c>
      <c r="B28">
        <f t="shared" si="1"/>
        <v>0.03</v>
      </c>
      <c r="C28">
        <f t="shared" si="2"/>
        <v>365</v>
      </c>
      <c r="D28">
        <f t="shared" si="3"/>
        <v>0.35</v>
      </c>
      <c r="F28">
        <f t="shared" si="4"/>
        <v>4000</v>
      </c>
      <c r="H28">
        <f t="shared" si="5"/>
        <v>365</v>
      </c>
      <c r="J28">
        <f t="shared" si="6"/>
        <v>1.2</v>
      </c>
    </row>
    <row r="29" spans="1:10" x14ac:dyDescent="0.25">
      <c r="A29">
        <f t="shared" si="0"/>
        <v>0.09</v>
      </c>
      <c r="B29">
        <f t="shared" si="1"/>
        <v>0.03</v>
      </c>
      <c r="C29">
        <f t="shared" si="2"/>
        <v>365</v>
      </c>
      <c r="D29">
        <f t="shared" si="3"/>
        <v>0.35</v>
      </c>
      <c r="F29">
        <f t="shared" si="4"/>
        <v>4000</v>
      </c>
      <c r="H29">
        <f t="shared" si="5"/>
        <v>365</v>
      </c>
      <c r="J29">
        <f t="shared" si="6"/>
        <v>1.2</v>
      </c>
    </row>
    <row r="30" spans="1:10" x14ac:dyDescent="0.25">
      <c r="A30">
        <f t="shared" si="0"/>
        <v>0.09</v>
      </c>
      <c r="B30">
        <f t="shared" si="1"/>
        <v>0.03</v>
      </c>
      <c r="C30">
        <f t="shared" si="2"/>
        <v>365</v>
      </c>
      <c r="D30">
        <f t="shared" si="3"/>
        <v>0.35</v>
      </c>
      <c r="F30">
        <f t="shared" si="4"/>
        <v>4000</v>
      </c>
      <c r="H30">
        <f t="shared" si="5"/>
        <v>365</v>
      </c>
      <c r="J30">
        <f t="shared" si="6"/>
        <v>1.2</v>
      </c>
    </row>
    <row r="31" spans="1:10" x14ac:dyDescent="0.25">
      <c r="A31">
        <f t="shared" si="0"/>
        <v>0.09</v>
      </c>
      <c r="B31">
        <f t="shared" si="1"/>
        <v>0.03</v>
      </c>
      <c r="C31">
        <f t="shared" si="2"/>
        <v>365</v>
      </c>
      <c r="D31">
        <f t="shared" si="3"/>
        <v>0.35</v>
      </c>
      <c r="F31">
        <f t="shared" si="4"/>
        <v>4000</v>
      </c>
      <c r="H31">
        <f t="shared" si="5"/>
        <v>365</v>
      </c>
      <c r="J31">
        <f t="shared" si="6"/>
        <v>1.2</v>
      </c>
    </row>
    <row r="32" spans="1:10" x14ac:dyDescent="0.25">
      <c r="A32">
        <f t="shared" si="0"/>
        <v>0.09</v>
      </c>
      <c r="B32">
        <f t="shared" si="1"/>
        <v>0.03</v>
      </c>
      <c r="C32">
        <f t="shared" si="2"/>
        <v>365</v>
      </c>
      <c r="D32">
        <f t="shared" si="3"/>
        <v>0.35</v>
      </c>
      <c r="F32">
        <f t="shared" si="4"/>
        <v>4000</v>
      </c>
      <c r="H32">
        <f t="shared" si="5"/>
        <v>365</v>
      </c>
      <c r="J32">
        <f t="shared" si="6"/>
        <v>1.2</v>
      </c>
    </row>
    <row r="33" spans="1:10" x14ac:dyDescent="0.25">
      <c r="A33">
        <f t="shared" si="0"/>
        <v>0.09</v>
      </c>
      <c r="B33">
        <f t="shared" si="1"/>
        <v>0.03</v>
      </c>
      <c r="C33">
        <f t="shared" si="2"/>
        <v>365</v>
      </c>
      <c r="D33">
        <f t="shared" si="3"/>
        <v>0.35</v>
      </c>
      <c r="F33">
        <f t="shared" si="4"/>
        <v>4000</v>
      </c>
      <c r="H33">
        <f t="shared" si="5"/>
        <v>365</v>
      </c>
      <c r="J33">
        <f t="shared" si="6"/>
        <v>1.2</v>
      </c>
    </row>
    <row r="34" spans="1:10" x14ac:dyDescent="0.25">
      <c r="A34">
        <f t="shared" si="0"/>
        <v>0.09</v>
      </c>
      <c r="B34">
        <f t="shared" si="1"/>
        <v>0.03</v>
      </c>
      <c r="C34">
        <f t="shared" si="2"/>
        <v>365</v>
      </c>
      <c r="D34">
        <f t="shared" si="3"/>
        <v>0.35</v>
      </c>
      <c r="F34">
        <f t="shared" si="4"/>
        <v>4000</v>
      </c>
      <c r="H34">
        <f t="shared" si="5"/>
        <v>365</v>
      </c>
      <c r="J34">
        <f t="shared" si="6"/>
        <v>1.2</v>
      </c>
    </row>
    <row r="35" spans="1:10" x14ac:dyDescent="0.25">
      <c r="A35">
        <f t="shared" si="0"/>
        <v>0.09</v>
      </c>
      <c r="B35">
        <f t="shared" si="1"/>
        <v>0.03</v>
      </c>
      <c r="C35">
        <f t="shared" si="2"/>
        <v>365</v>
      </c>
      <c r="D35">
        <f t="shared" si="3"/>
        <v>0.35</v>
      </c>
      <c r="F35">
        <f t="shared" si="4"/>
        <v>4000</v>
      </c>
      <c r="H35">
        <f t="shared" si="5"/>
        <v>365</v>
      </c>
      <c r="J35">
        <f t="shared" si="6"/>
        <v>1.2</v>
      </c>
    </row>
    <row r="36" spans="1:10" x14ac:dyDescent="0.25">
      <c r="A36">
        <f t="shared" si="0"/>
        <v>0.09</v>
      </c>
      <c r="B36">
        <f t="shared" si="1"/>
        <v>0.03</v>
      </c>
      <c r="C36">
        <f t="shared" si="2"/>
        <v>365</v>
      </c>
      <c r="D36">
        <f t="shared" si="3"/>
        <v>0.35</v>
      </c>
      <c r="F36">
        <f t="shared" si="4"/>
        <v>4000</v>
      </c>
      <c r="H36">
        <f t="shared" si="5"/>
        <v>365</v>
      </c>
      <c r="J36">
        <f t="shared" si="6"/>
        <v>1.2</v>
      </c>
    </row>
    <row r="37" spans="1:10" x14ac:dyDescent="0.25">
      <c r="A37">
        <f t="shared" si="0"/>
        <v>0.09</v>
      </c>
      <c r="B37">
        <f t="shared" si="1"/>
        <v>0.03</v>
      </c>
      <c r="C37">
        <f t="shared" si="2"/>
        <v>365</v>
      </c>
      <c r="D37">
        <f t="shared" si="3"/>
        <v>0.35</v>
      </c>
      <c r="F37">
        <f t="shared" si="4"/>
        <v>4000</v>
      </c>
      <c r="H37">
        <f t="shared" si="5"/>
        <v>365</v>
      </c>
      <c r="J37">
        <f t="shared" si="6"/>
        <v>1.2</v>
      </c>
    </row>
    <row r="38" spans="1:10" x14ac:dyDescent="0.25">
      <c r="A38">
        <f t="shared" si="0"/>
        <v>0.09</v>
      </c>
      <c r="B38">
        <f t="shared" si="1"/>
        <v>0.03</v>
      </c>
      <c r="C38">
        <f t="shared" si="2"/>
        <v>365</v>
      </c>
      <c r="D38">
        <f t="shared" si="3"/>
        <v>0.35</v>
      </c>
      <c r="F38">
        <f t="shared" si="4"/>
        <v>4000</v>
      </c>
      <c r="H38">
        <f t="shared" si="5"/>
        <v>365</v>
      </c>
      <c r="J38">
        <f t="shared" si="6"/>
        <v>1.2</v>
      </c>
    </row>
    <row r="39" spans="1:10" x14ac:dyDescent="0.25">
      <c r="H39">
        <f t="shared" si="5"/>
        <v>365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Cash flow template</vt:lpstr>
      <vt:lpstr>Variable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Windows User</cp:lastModifiedBy>
  <dcterms:created xsi:type="dcterms:W3CDTF">2020-11-20T09:28:34Z</dcterms:created>
  <dcterms:modified xsi:type="dcterms:W3CDTF">2021-05-21T07:11:22Z</dcterms:modified>
</cp:coreProperties>
</file>