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all study and no paly make Jack a dull boy\2021 春\Corporate Finance\Case Analysis-APC\Solution\"/>
    </mc:Choice>
  </mc:AlternateContent>
  <xr:revisionPtr revIDLastSave="0" documentId="13_ncr:1_{1DF75239-9E8A-4A9E-B4DB-BC098FA71B56}" xr6:coauthVersionLast="36" xr6:coauthVersionMax="36" xr10:uidLastSave="{00000000-0000-0000-0000-000000000000}"/>
  <bookViews>
    <workbookView xWindow="0" yWindow="0" windowWidth="23040" windowHeight="9012" activeTab="5" xr2:uid="{00000000-000D-0000-FFFF-FFFF00000000}"/>
  </bookViews>
  <sheets>
    <sheet name="Cash flow template" sheetId="1" r:id="rId1"/>
    <sheet name="TAX rate=0" sheetId="2" r:id="rId2"/>
    <sheet name=" scraped at 15th year" sheetId="3" r:id="rId3"/>
    <sheet name="Sheet1" sheetId="4" r:id="rId4"/>
    <sheet name="Sheet2" sheetId="5" r:id="rId5"/>
    <sheet name="Sheet4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14" i="1"/>
  <c r="P13" i="1" l="1"/>
  <c r="Q13" i="1" s="1"/>
  <c r="Q13" i="2"/>
  <c r="P13" i="3"/>
  <c r="U38" i="1" l="1"/>
  <c r="U27" i="3"/>
  <c r="T27" i="3"/>
  <c r="R14" i="3" l="1"/>
  <c r="Q14" i="3"/>
  <c r="G38" i="3"/>
  <c r="G37" i="3"/>
  <c r="G36" i="3"/>
  <c r="G35" i="3"/>
  <c r="G34" i="3"/>
  <c r="G33" i="3"/>
  <c r="G32" i="3"/>
  <c r="G31" i="3"/>
  <c r="G30" i="3"/>
  <c r="G29" i="3"/>
  <c r="G28" i="3"/>
  <c r="G27" i="3"/>
  <c r="I27" i="3" s="1"/>
  <c r="G26" i="3"/>
  <c r="I26" i="3" s="1"/>
  <c r="G25" i="3"/>
  <c r="I25" i="3" s="1"/>
  <c r="G24" i="3"/>
  <c r="I24" i="3" s="1"/>
  <c r="G23" i="3"/>
  <c r="I23" i="3" s="1"/>
  <c r="G22" i="3"/>
  <c r="I22" i="3" s="1"/>
  <c r="G21" i="3"/>
  <c r="I21" i="3" s="1"/>
  <c r="G20" i="3"/>
  <c r="I20" i="3" s="1"/>
  <c r="G19" i="3"/>
  <c r="I19" i="3" s="1"/>
  <c r="G18" i="3"/>
  <c r="I18" i="3" s="1"/>
  <c r="G17" i="3"/>
  <c r="I17" i="3" s="1"/>
  <c r="G16" i="3"/>
  <c r="I16" i="3" s="1"/>
  <c r="G15" i="3"/>
  <c r="I15" i="3" s="1"/>
  <c r="O14" i="3"/>
  <c r="O15" i="3" s="1"/>
  <c r="K14" i="3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G14" i="3"/>
  <c r="I14" i="3" s="1"/>
  <c r="S13" i="3"/>
  <c r="Q13" i="3"/>
  <c r="R13" i="3" s="1"/>
  <c r="V13" i="3" s="1"/>
  <c r="W13" i="3" s="1"/>
  <c r="J13" i="3"/>
  <c r="J14" i="3" s="1"/>
  <c r="E12" i="3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D12" i="3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N14" i="2"/>
  <c r="O14" i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14" i="2"/>
  <c r="T38" i="2"/>
  <c r="G38" i="2"/>
  <c r="I38" i="2" s="1"/>
  <c r="G37" i="2"/>
  <c r="I37" i="2" s="1"/>
  <c r="G36" i="2"/>
  <c r="I36" i="2" s="1"/>
  <c r="G35" i="2"/>
  <c r="I35" i="2" s="1"/>
  <c r="H34" i="2"/>
  <c r="L34" i="2" s="1"/>
  <c r="G34" i="2"/>
  <c r="I34" i="2" s="1"/>
  <c r="H33" i="2"/>
  <c r="G33" i="2"/>
  <c r="I33" i="2" s="1"/>
  <c r="G32" i="2"/>
  <c r="I32" i="2" s="1"/>
  <c r="G31" i="2"/>
  <c r="I31" i="2" s="1"/>
  <c r="G30" i="2"/>
  <c r="I30" i="2" s="1"/>
  <c r="G29" i="2"/>
  <c r="I29" i="2" s="1"/>
  <c r="G28" i="2"/>
  <c r="I28" i="2" s="1"/>
  <c r="G27" i="2"/>
  <c r="I27" i="2" s="1"/>
  <c r="G26" i="2"/>
  <c r="H26" i="2" s="1"/>
  <c r="G25" i="2"/>
  <c r="I25" i="2" s="1"/>
  <c r="G24" i="2"/>
  <c r="I24" i="2" s="1"/>
  <c r="G23" i="2"/>
  <c r="I23" i="2" s="1"/>
  <c r="G22" i="2"/>
  <c r="H22" i="2" s="1"/>
  <c r="G21" i="2"/>
  <c r="H21" i="2" s="1"/>
  <c r="G20" i="2"/>
  <c r="H20" i="2" s="1"/>
  <c r="G19" i="2"/>
  <c r="I19" i="2" s="1"/>
  <c r="G18" i="2"/>
  <c r="H18" i="2" s="1"/>
  <c r="G17" i="2"/>
  <c r="H17" i="2" s="1"/>
  <c r="G16" i="2"/>
  <c r="I16" i="2" s="1"/>
  <c r="O15" i="2"/>
  <c r="O16" i="2" s="1"/>
  <c r="G15" i="2"/>
  <c r="I15" i="2" s="1"/>
  <c r="P14" i="2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G14" i="2"/>
  <c r="H14" i="2" s="1"/>
  <c r="S13" i="2"/>
  <c r="S14" i="2" s="1"/>
  <c r="R13" i="2"/>
  <c r="V13" i="2" s="1"/>
  <c r="W13" i="2" s="1"/>
  <c r="J13" i="2"/>
  <c r="J14" i="2" s="1"/>
  <c r="E12" i="2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D12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S15" i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14" i="1"/>
  <c r="R13" i="1"/>
  <c r="V13" i="1" s="1"/>
  <c r="W13" i="1" s="1"/>
  <c r="J13" i="1"/>
  <c r="J14" i="1" s="1"/>
  <c r="S13" i="1"/>
  <c r="T38" i="1"/>
  <c r="K38" i="1"/>
  <c r="L38" i="1" s="1"/>
  <c r="M38" i="1" s="1"/>
  <c r="N38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L27" i="1"/>
  <c r="M27" i="1" s="1"/>
  <c r="N27" i="1" s="1"/>
  <c r="L28" i="1"/>
  <c r="M28" i="1" s="1"/>
  <c r="N28" i="1" s="1"/>
  <c r="L29" i="1"/>
  <c r="M29" i="1" s="1"/>
  <c r="N29" i="1" s="1"/>
  <c r="L30" i="1"/>
  <c r="M30" i="1" s="1"/>
  <c r="N30" i="1" s="1"/>
  <c r="L31" i="1"/>
  <c r="M31" i="1" s="1"/>
  <c r="N31" i="1" s="1"/>
  <c r="L32" i="1"/>
  <c r="M32" i="1" s="1"/>
  <c r="N32" i="1" s="1"/>
  <c r="L33" i="1"/>
  <c r="M33" i="1" s="1"/>
  <c r="N33" i="1" s="1"/>
  <c r="L34" i="1"/>
  <c r="M34" i="1" s="1"/>
  <c r="N34" i="1" s="1"/>
  <c r="L35" i="1"/>
  <c r="M35" i="1" s="1"/>
  <c r="N35" i="1" s="1"/>
  <c r="L36" i="1"/>
  <c r="M36" i="1" s="1"/>
  <c r="N36" i="1" s="1"/>
  <c r="L37" i="1"/>
  <c r="M37" i="1" s="1"/>
  <c r="N37" i="1" s="1"/>
  <c r="L14" i="1"/>
  <c r="M14" i="1" s="1"/>
  <c r="N14" i="1" s="1"/>
  <c r="G29" i="1"/>
  <c r="H29" i="1"/>
  <c r="G30" i="1"/>
  <c r="H30" i="1"/>
  <c r="G31" i="1"/>
  <c r="H31" i="1" s="1"/>
  <c r="G32" i="1"/>
  <c r="H32" i="1"/>
  <c r="G33" i="1"/>
  <c r="H33" i="1"/>
  <c r="G34" i="1"/>
  <c r="H34" i="1"/>
  <c r="G35" i="1"/>
  <c r="H35" i="1"/>
  <c r="G36" i="1"/>
  <c r="H36" i="1" s="1"/>
  <c r="G37" i="1"/>
  <c r="H37" i="1"/>
  <c r="G38" i="1"/>
  <c r="H38" i="1"/>
  <c r="K18" i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16" i="1"/>
  <c r="K17" i="1" s="1"/>
  <c r="K15" i="1"/>
  <c r="K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4" i="1"/>
  <c r="G25" i="1"/>
  <c r="G26" i="1"/>
  <c r="G27" i="1"/>
  <c r="G28" i="1"/>
  <c r="G24" i="1"/>
  <c r="G20" i="1"/>
  <c r="G21" i="1"/>
  <c r="G22" i="1"/>
  <c r="G23" i="1"/>
  <c r="G19" i="1"/>
  <c r="G15" i="1"/>
  <c r="G16" i="1"/>
  <c r="G17" i="1"/>
  <c r="G18" i="1"/>
  <c r="G14" i="1"/>
  <c r="O16" i="3" l="1"/>
  <c r="P15" i="3"/>
  <c r="H14" i="3"/>
  <c r="L14" i="3" s="1"/>
  <c r="M14" i="3" s="1"/>
  <c r="N14" i="3" s="1"/>
  <c r="V14" i="3" s="1"/>
  <c r="W14" i="3" s="1"/>
  <c r="P14" i="3"/>
  <c r="H15" i="3"/>
  <c r="L15" i="3" s="1"/>
  <c r="M15" i="3" s="1"/>
  <c r="N15" i="3" s="1"/>
  <c r="H16" i="3"/>
  <c r="L16" i="3" s="1"/>
  <c r="M16" i="3" s="1"/>
  <c r="N16" i="3" s="1"/>
  <c r="H17" i="3"/>
  <c r="L17" i="3" s="1"/>
  <c r="M17" i="3" s="1"/>
  <c r="N17" i="3" s="1"/>
  <c r="H18" i="3"/>
  <c r="L18" i="3" s="1"/>
  <c r="M18" i="3" s="1"/>
  <c r="N18" i="3" s="1"/>
  <c r="H19" i="3"/>
  <c r="L19" i="3" s="1"/>
  <c r="M19" i="3" s="1"/>
  <c r="N19" i="3" s="1"/>
  <c r="H20" i="3"/>
  <c r="L20" i="3" s="1"/>
  <c r="M20" i="3" s="1"/>
  <c r="N20" i="3" s="1"/>
  <c r="H21" i="3"/>
  <c r="L21" i="3" s="1"/>
  <c r="M21" i="3" s="1"/>
  <c r="N21" i="3" s="1"/>
  <c r="H22" i="3"/>
  <c r="L22" i="3" s="1"/>
  <c r="M22" i="3" s="1"/>
  <c r="N22" i="3" s="1"/>
  <c r="H23" i="3"/>
  <c r="L23" i="3" s="1"/>
  <c r="M23" i="3" s="1"/>
  <c r="N23" i="3" s="1"/>
  <c r="H24" i="3"/>
  <c r="L24" i="3" s="1"/>
  <c r="M24" i="3" s="1"/>
  <c r="N24" i="3" s="1"/>
  <c r="H25" i="3"/>
  <c r="L25" i="3" s="1"/>
  <c r="M25" i="3" s="1"/>
  <c r="N25" i="3" s="1"/>
  <c r="H26" i="3"/>
  <c r="L26" i="3" s="1"/>
  <c r="M26" i="3" s="1"/>
  <c r="N26" i="3" s="1"/>
  <c r="H27" i="3"/>
  <c r="L27" i="3" s="1"/>
  <c r="M27" i="3" s="1"/>
  <c r="N27" i="3" s="1"/>
  <c r="L28" i="3"/>
  <c r="M28" i="3" s="1"/>
  <c r="N28" i="3" s="1"/>
  <c r="L29" i="3"/>
  <c r="M29" i="3" s="1"/>
  <c r="N29" i="3" s="1"/>
  <c r="L30" i="3"/>
  <c r="M30" i="3" s="1"/>
  <c r="N30" i="3" s="1"/>
  <c r="L31" i="3"/>
  <c r="M31" i="3" s="1"/>
  <c r="N31" i="3" s="1"/>
  <c r="L32" i="3"/>
  <c r="M32" i="3" s="1"/>
  <c r="N32" i="3" s="1"/>
  <c r="L33" i="3"/>
  <c r="M33" i="3" s="1"/>
  <c r="N33" i="3" s="1"/>
  <c r="L34" i="3"/>
  <c r="M34" i="3" s="1"/>
  <c r="N34" i="3" s="1"/>
  <c r="L35" i="3"/>
  <c r="M35" i="3" s="1"/>
  <c r="N35" i="3" s="1"/>
  <c r="L36" i="3"/>
  <c r="M36" i="3" s="1"/>
  <c r="N36" i="3" s="1"/>
  <c r="L37" i="3"/>
  <c r="M37" i="3" s="1"/>
  <c r="N37" i="3" s="1"/>
  <c r="L38" i="3"/>
  <c r="M38" i="3" s="1"/>
  <c r="N38" i="3" s="1"/>
  <c r="S14" i="3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P15" i="2"/>
  <c r="L33" i="2"/>
  <c r="O17" i="2"/>
  <c r="P16" i="2"/>
  <c r="N34" i="2"/>
  <c r="S15" i="2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U38" i="2" s="1"/>
  <c r="L17" i="2"/>
  <c r="H16" i="2"/>
  <c r="L16" i="2" s="1"/>
  <c r="H19" i="2"/>
  <c r="L19" i="2" s="1"/>
  <c r="H23" i="2"/>
  <c r="L23" i="2" s="1"/>
  <c r="H25" i="2"/>
  <c r="L25" i="2" s="1"/>
  <c r="H27" i="2"/>
  <c r="L27" i="2" s="1"/>
  <c r="H28" i="2"/>
  <c r="L28" i="2" s="1"/>
  <c r="H29" i="2"/>
  <c r="L29" i="2" s="1"/>
  <c r="H30" i="2"/>
  <c r="L30" i="2" s="1"/>
  <c r="H31" i="2"/>
  <c r="L31" i="2" s="1"/>
  <c r="H32" i="2"/>
  <c r="L32" i="2" s="1"/>
  <c r="H35" i="2"/>
  <c r="L35" i="2" s="1"/>
  <c r="H36" i="2"/>
  <c r="L36" i="2" s="1"/>
  <c r="H37" i="2"/>
  <c r="L37" i="2" s="1"/>
  <c r="H38" i="2"/>
  <c r="L38" i="2" s="1"/>
  <c r="H15" i="2"/>
  <c r="L15" i="2" s="1"/>
  <c r="H24" i="2"/>
  <c r="L24" i="2" s="1"/>
  <c r="I14" i="2"/>
  <c r="L14" i="2" s="1"/>
  <c r="I17" i="2"/>
  <c r="I18" i="2"/>
  <c r="L18" i="2" s="1"/>
  <c r="I20" i="2"/>
  <c r="L20" i="2" s="1"/>
  <c r="I21" i="2"/>
  <c r="L21" i="2" s="1"/>
  <c r="I22" i="2"/>
  <c r="L22" i="2" s="1"/>
  <c r="I26" i="2"/>
  <c r="L26" i="2" s="1"/>
  <c r="P15" i="1"/>
  <c r="Q15" i="1" s="1"/>
  <c r="R15" i="1" s="1"/>
  <c r="V15" i="1" s="1"/>
  <c r="W15" i="1" s="1"/>
  <c r="P16" i="1"/>
  <c r="Q16" i="1" s="1"/>
  <c r="R16" i="1" s="1"/>
  <c r="V16" i="1" s="1"/>
  <c r="W16" i="1" s="1"/>
  <c r="P17" i="1"/>
  <c r="Q17" i="1" s="1"/>
  <c r="R17" i="1" s="1"/>
  <c r="V17" i="1" s="1"/>
  <c r="W17" i="1" s="1"/>
  <c r="P18" i="1"/>
  <c r="Q18" i="1" s="1"/>
  <c r="R18" i="1" s="1"/>
  <c r="V18" i="1" s="1"/>
  <c r="W18" i="1" s="1"/>
  <c r="P19" i="1"/>
  <c r="Q19" i="1" s="1"/>
  <c r="R19" i="1" s="1"/>
  <c r="V19" i="1" s="1"/>
  <c r="W19" i="1" s="1"/>
  <c r="P20" i="1"/>
  <c r="Q20" i="1" s="1"/>
  <c r="R20" i="1" s="1"/>
  <c r="V20" i="1" s="1"/>
  <c r="W20" i="1" s="1"/>
  <c r="P21" i="1"/>
  <c r="Q21" i="1" s="1"/>
  <c r="R21" i="1" s="1"/>
  <c r="V21" i="1" s="1"/>
  <c r="W21" i="1" s="1"/>
  <c r="P22" i="1"/>
  <c r="Q22" i="1" s="1"/>
  <c r="R22" i="1" s="1"/>
  <c r="V22" i="1" s="1"/>
  <c r="W22" i="1" s="1"/>
  <c r="P23" i="1"/>
  <c r="Q23" i="1" s="1"/>
  <c r="R23" i="1" s="1"/>
  <c r="V23" i="1" s="1"/>
  <c r="W23" i="1" s="1"/>
  <c r="P24" i="1"/>
  <c r="Q24" i="1" s="1"/>
  <c r="R24" i="1" s="1"/>
  <c r="V24" i="1" s="1"/>
  <c r="W24" i="1" s="1"/>
  <c r="P25" i="1"/>
  <c r="Q25" i="1" s="1"/>
  <c r="R25" i="1" s="1"/>
  <c r="V25" i="1" s="1"/>
  <c r="W25" i="1" s="1"/>
  <c r="P26" i="1"/>
  <c r="Q26" i="1" s="1"/>
  <c r="R26" i="1" s="1"/>
  <c r="V26" i="1" s="1"/>
  <c r="W26" i="1" s="1"/>
  <c r="P27" i="1"/>
  <c r="Q27" i="1" s="1"/>
  <c r="R27" i="1" s="1"/>
  <c r="V27" i="1" s="1"/>
  <c r="W27" i="1" s="1"/>
  <c r="P28" i="1"/>
  <c r="Q28" i="1" s="1"/>
  <c r="R28" i="1" s="1"/>
  <c r="V28" i="1" s="1"/>
  <c r="W28" i="1" s="1"/>
  <c r="P29" i="1"/>
  <c r="Q29" i="1" s="1"/>
  <c r="R29" i="1" s="1"/>
  <c r="V29" i="1" s="1"/>
  <c r="W29" i="1" s="1"/>
  <c r="P30" i="1"/>
  <c r="Q30" i="1" s="1"/>
  <c r="R30" i="1" s="1"/>
  <c r="V30" i="1" s="1"/>
  <c r="W30" i="1" s="1"/>
  <c r="P31" i="1"/>
  <c r="Q31" i="1" s="1"/>
  <c r="R31" i="1" s="1"/>
  <c r="V31" i="1" s="1"/>
  <c r="W31" i="1" s="1"/>
  <c r="P32" i="1"/>
  <c r="Q32" i="1" s="1"/>
  <c r="R32" i="1" s="1"/>
  <c r="V32" i="1" s="1"/>
  <c r="W32" i="1" s="1"/>
  <c r="P33" i="1"/>
  <c r="Q33" i="1" s="1"/>
  <c r="R33" i="1" s="1"/>
  <c r="V33" i="1" s="1"/>
  <c r="W33" i="1" s="1"/>
  <c r="P34" i="1"/>
  <c r="Q34" i="1" s="1"/>
  <c r="R34" i="1" s="1"/>
  <c r="V34" i="1" s="1"/>
  <c r="W34" i="1" s="1"/>
  <c r="P35" i="1"/>
  <c r="Q35" i="1" s="1"/>
  <c r="R35" i="1" s="1"/>
  <c r="V35" i="1" s="1"/>
  <c r="W35" i="1" s="1"/>
  <c r="P36" i="1"/>
  <c r="Q36" i="1" s="1"/>
  <c r="R36" i="1" s="1"/>
  <c r="V36" i="1" s="1"/>
  <c r="W36" i="1" s="1"/>
  <c r="P37" i="1"/>
  <c r="Q37" i="1" s="1"/>
  <c r="R37" i="1" s="1"/>
  <c r="V37" i="1" s="1"/>
  <c r="W37" i="1" s="1"/>
  <c r="P38" i="1"/>
  <c r="Q38" i="1" s="1"/>
  <c r="R38" i="1" s="1"/>
  <c r="V38" i="1" s="1"/>
  <c r="W38" i="1" s="1"/>
  <c r="P14" i="1"/>
  <c r="Q14" i="1" s="1"/>
  <c r="R14" i="1" s="1"/>
  <c r="V14" i="1" s="1"/>
  <c r="W14" i="1" s="1"/>
  <c r="O17" i="3" l="1"/>
  <c r="P16" i="3"/>
  <c r="Q15" i="3"/>
  <c r="R15" i="3" s="1"/>
  <c r="V15" i="3" s="1"/>
  <c r="W15" i="3" s="1"/>
  <c r="Q16" i="3"/>
  <c r="R16" i="3" s="1"/>
  <c r="V16" i="3" s="1"/>
  <c r="W16" i="3" s="1"/>
  <c r="W42" i="1"/>
  <c r="N26" i="2"/>
  <c r="R14" i="2"/>
  <c r="V14" i="2" s="1"/>
  <c r="W14" i="2" s="1"/>
  <c r="N22" i="2"/>
  <c r="N21" i="2"/>
  <c r="N20" i="2"/>
  <c r="N18" i="2"/>
  <c r="R16" i="2"/>
  <c r="V16" i="2" s="1"/>
  <c r="W16" i="2" s="1"/>
  <c r="N16" i="2"/>
  <c r="O18" i="2"/>
  <c r="P17" i="2"/>
  <c r="N31" i="2"/>
  <c r="N24" i="2"/>
  <c r="N30" i="2"/>
  <c r="N36" i="2"/>
  <c r="N15" i="2"/>
  <c r="R15" i="2"/>
  <c r="N29" i="2"/>
  <c r="N17" i="2"/>
  <c r="N38" i="2"/>
  <c r="N33" i="2"/>
  <c r="N28" i="2"/>
  <c r="N37" i="2"/>
  <c r="N27" i="2"/>
  <c r="N25" i="2"/>
  <c r="N35" i="2"/>
  <c r="N23" i="2"/>
  <c r="N32" i="2"/>
  <c r="N19" i="2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O18" i="3" l="1"/>
  <c r="P17" i="3"/>
  <c r="Q17" i="3" s="1"/>
  <c r="R17" i="3" s="1"/>
  <c r="V17" i="3" s="1"/>
  <c r="W17" i="3" s="1"/>
  <c r="V15" i="2"/>
  <c r="W15" i="2" s="1"/>
  <c r="R17" i="2"/>
  <c r="V17" i="2" s="1"/>
  <c r="W17" i="2" s="1"/>
  <c r="O19" i="2"/>
  <c r="P18" i="2"/>
  <c r="R18" i="2" s="1"/>
  <c r="V18" i="2" s="1"/>
  <c r="W18" i="2" s="1"/>
  <c r="O19" i="3" l="1"/>
  <c r="P18" i="3"/>
  <c r="Q18" i="3" s="1"/>
  <c r="R18" i="3" s="1"/>
  <c r="V18" i="3" s="1"/>
  <c r="W18" i="3" s="1"/>
  <c r="O20" i="2"/>
  <c r="P19" i="2"/>
  <c r="R19" i="2" s="1"/>
  <c r="V19" i="2" s="1"/>
  <c r="W19" i="2" s="1"/>
  <c r="O20" i="3" l="1"/>
  <c r="P19" i="3"/>
  <c r="Q19" i="3" s="1"/>
  <c r="R19" i="3" s="1"/>
  <c r="V19" i="3" s="1"/>
  <c r="W19" i="3" s="1"/>
  <c r="O21" i="2"/>
  <c r="P20" i="2"/>
  <c r="R20" i="2" s="1"/>
  <c r="V20" i="2" s="1"/>
  <c r="W20" i="2" s="1"/>
  <c r="O21" i="3" l="1"/>
  <c r="P20" i="3"/>
  <c r="Q20" i="3" s="1"/>
  <c r="R20" i="3" s="1"/>
  <c r="V20" i="3" s="1"/>
  <c r="W20" i="3" s="1"/>
  <c r="O22" i="2"/>
  <c r="P21" i="2"/>
  <c r="R21" i="2" s="1"/>
  <c r="V21" i="2" s="1"/>
  <c r="W21" i="2" s="1"/>
  <c r="O22" i="3" l="1"/>
  <c r="P21" i="3"/>
  <c r="Q21" i="3" s="1"/>
  <c r="R21" i="3" s="1"/>
  <c r="V21" i="3" s="1"/>
  <c r="W21" i="3" s="1"/>
  <c r="O23" i="2"/>
  <c r="P22" i="2"/>
  <c r="R22" i="2" s="1"/>
  <c r="V22" i="2" s="1"/>
  <c r="W22" i="2" s="1"/>
  <c r="O23" i="3" l="1"/>
  <c r="P22" i="3"/>
  <c r="Q22" i="3" s="1"/>
  <c r="R22" i="3" s="1"/>
  <c r="V22" i="3" s="1"/>
  <c r="W22" i="3" s="1"/>
  <c r="O24" i="2"/>
  <c r="P23" i="2"/>
  <c r="R23" i="2" s="1"/>
  <c r="V23" i="2" s="1"/>
  <c r="W23" i="2" s="1"/>
  <c r="O24" i="3" l="1"/>
  <c r="P23" i="3"/>
  <c r="Q23" i="3" s="1"/>
  <c r="R23" i="3" s="1"/>
  <c r="V23" i="3" s="1"/>
  <c r="W23" i="3" s="1"/>
  <c r="O25" i="2"/>
  <c r="P24" i="2"/>
  <c r="R24" i="2" s="1"/>
  <c r="V24" i="2" s="1"/>
  <c r="W24" i="2" s="1"/>
  <c r="O25" i="3" l="1"/>
  <c r="P24" i="3"/>
  <c r="Q24" i="3" s="1"/>
  <c r="R24" i="3" s="1"/>
  <c r="V24" i="3" s="1"/>
  <c r="W24" i="3" s="1"/>
  <c r="O26" i="2"/>
  <c r="P25" i="2"/>
  <c r="R25" i="2" s="1"/>
  <c r="V25" i="2" s="1"/>
  <c r="W25" i="2" s="1"/>
  <c r="O26" i="3" l="1"/>
  <c r="P25" i="3"/>
  <c r="Q25" i="3" s="1"/>
  <c r="R25" i="3" s="1"/>
  <c r="V25" i="3" s="1"/>
  <c r="W25" i="3" s="1"/>
  <c r="O27" i="2"/>
  <c r="P26" i="2"/>
  <c r="R26" i="2" s="1"/>
  <c r="V26" i="2" s="1"/>
  <c r="W26" i="2" s="1"/>
  <c r="P26" i="3" l="1"/>
  <c r="Q26" i="3" s="1"/>
  <c r="R26" i="3" s="1"/>
  <c r="V26" i="3" s="1"/>
  <c r="W26" i="3" s="1"/>
  <c r="O28" i="2"/>
  <c r="P27" i="2"/>
  <c r="R27" i="2" s="1"/>
  <c r="V27" i="2" s="1"/>
  <c r="W27" i="2" s="1"/>
  <c r="P27" i="3" l="1"/>
  <c r="Q27" i="3" s="1"/>
  <c r="R27" i="3" s="1"/>
  <c r="V27" i="3" s="1"/>
  <c r="W27" i="3" s="1"/>
  <c r="O29" i="2"/>
  <c r="P28" i="2"/>
  <c r="R28" i="2" s="1"/>
  <c r="V28" i="2" s="1"/>
  <c r="W28" i="2" s="1"/>
  <c r="P28" i="3" l="1"/>
  <c r="O30" i="2"/>
  <c r="P29" i="2"/>
  <c r="R29" i="2" s="1"/>
  <c r="V29" i="2" s="1"/>
  <c r="W29" i="2" s="1"/>
  <c r="Q28" i="3" l="1"/>
  <c r="R28" i="3" s="1"/>
  <c r="V28" i="3" s="1"/>
  <c r="W28" i="3" s="1"/>
  <c r="P29" i="3"/>
  <c r="Q29" i="3" s="1"/>
  <c r="R29" i="3" s="1"/>
  <c r="V29" i="3" s="1"/>
  <c r="W29" i="3" s="1"/>
  <c r="O31" i="2"/>
  <c r="P30" i="2"/>
  <c r="R30" i="2" s="1"/>
  <c r="V30" i="2" s="1"/>
  <c r="W30" i="2" s="1"/>
  <c r="P30" i="3" l="1"/>
  <c r="Q30" i="3" s="1"/>
  <c r="R30" i="3" s="1"/>
  <c r="V30" i="3" s="1"/>
  <c r="W30" i="3" s="1"/>
  <c r="O32" i="2"/>
  <c r="P31" i="2"/>
  <c r="R31" i="2" s="1"/>
  <c r="V31" i="2" s="1"/>
  <c r="W31" i="2" s="1"/>
  <c r="P31" i="3" l="1"/>
  <c r="Q31" i="3" s="1"/>
  <c r="R31" i="3" s="1"/>
  <c r="V31" i="3" s="1"/>
  <c r="W31" i="3" s="1"/>
  <c r="O33" i="2"/>
  <c r="P32" i="2"/>
  <c r="R32" i="2" s="1"/>
  <c r="V32" i="2" s="1"/>
  <c r="W32" i="2" s="1"/>
  <c r="P32" i="3" l="1"/>
  <c r="Q32" i="3" s="1"/>
  <c r="R32" i="3" s="1"/>
  <c r="V32" i="3" s="1"/>
  <c r="W32" i="3" s="1"/>
  <c r="O34" i="2"/>
  <c r="P33" i="2"/>
  <c r="R33" i="2" s="1"/>
  <c r="V33" i="2" s="1"/>
  <c r="W33" i="2" s="1"/>
  <c r="P33" i="3" l="1"/>
  <c r="Q33" i="3" s="1"/>
  <c r="R33" i="3" s="1"/>
  <c r="V33" i="3" s="1"/>
  <c r="W33" i="3" s="1"/>
  <c r="O35" i="2"/>
  <c r="P34" i="2"/>
  <c r="R34" i="2" s="1"/>
  <c r="V34" i="2" s="1"/>
  <c r="W34" i="2" s="1"/>
  <c r="P34" i="3" l="1"/>
  <c r="Q34" i="3" s="1"/>
  <c r="R34" i="3" s="1"/>
  <c r="V34" i="3" s="1"/>
  <c r="W34" i="3" s="1"/>
  <c r="O36" i="2"/>
  <c r="P35" i="2"/>
  <c r="R35" i="2" s="1"/>
  <c r="V35" i="2" s="1"/>
  <c r="W35" i="2" s="1"/>
  <c r="P35" i="3" l="1"/>
  <c r="Q35" i="3" s="1"/>
  <c r="R35" i="3" s="1"/>
  <c r="V35" i="3" s="1"/>
  <c r="W35" i="3" s="1"/>
  <c r="O37" i="2"/>
  <c r="P36" i="2"/>
  <c r="R36" i="2" s="1"/>
  <c r="V36" i="2" s="1"/>
  <c r="W36" i="2" s="1"/>
  <c r="P36" i="3" l="1"/>
  <c r="Q36" i="3" s="1"/>
  <c r="R36" i="3" s="1"/>
  <c r="V36" i="3" s="1"/>
  <c r="W36" i="3" s="1"/>
  <c r="P38" i="2"/>
  <c r="R38" i="2" s="1"/>
  <c r="V38" i="2" s="1"/>
  <c r="W38" i="2" s="1"/>
  <c r="P37" i="2"/>
  <c r="R37" i="2" s="1"/>
  <c r="V37" i="2" s="1"/>
  <c r="W37" i="2" s="1"/>
  <c r="P38" i="3" l="1"/>
  <c r="Q38" i="3" s="1"/>
  <c r="R38" i="3" s="1"/>
  <c r="V38" i="3" s="1"/>
  <c r="W38" i="3" s="1"/>
  <c r="P37" i="3"/>
  <c r="Q37" i="3" s="1"/>
  <c r="R37" i="3" s="1"/>
  <c r="V37" i="3" s="1"/>
  <c r="W37" i="3" s="1"/>
  <c r="W42" i="2"/>
  <c r="W42" i="3" l="1"/>
</calcChain>
</file>

<file path=xl/sharedStrings.xml><?xml version="1.0" encoding="utf-8"?>
<sst xmlns="http://schemas.openxmlformats.org/spreadsheetml/2006/main" count="98" uniqueCount="38">
  <si>
    <t>PV</t>
  </si>
  <si>
    <t>CF if sale at age 25</t>
  </si>
  <si>
    <t>after tax sale</t>
  </si>
  <si>
    <t>scrap value</t>
  </si>
  <si>
    <t>Book Value</t>
  </si>
  <si>
    <t>EBIAT+DEPR-change in NWC-CAPX</t>
  </si>
  <si>
    <t>EBIAT+DEPR-change in NWC</t>
  </si>
  <si>
    <t>change in NWC</t>
  </si>
  <si>
    <t>NWC</t>
  </si>
  <si>
    <t>EBIAT+DEPR</t>
  </si>
  <si>
    <t>EBIAT</t>
  </si>
  <si>
    <t>EBIT</t>
  </si>
  <si>
    <t>DEPR</t>
  </si>
  <si>
    <t>CAPX</t>
  </si>
  <si>
    <t>operating cost</t>
  </si>
  <si>
    <t>revenue</t>
  </si>
  <si>
    <t>days hired</t>
  </si>
  <si>
    <t>daily hire rate</t>
  </si>
  <si>
    <t>calendar year</t>
  </si>
  <si>
    <t>event year</t>
  </si>
  <si>
    <t>age of ship</t>
  </si>
  <si>
    <t>tax</t>
  </si>
  <si>
    <t>days</t>
  </si>
  <si>
    <t>inflation</t>
  </si>
  <si>
    <t>discount rate</t>
  </si>
  <si>
    <t>NPV</t>
    <phoneticPr fontId="2" type="noConversion"/>
  </si>
  <si>
    <t>This page shows the result when tax rate=0</t>
    <phoneticPr fontId="2" type="noConversion"/>
  </si>
  <si>
    <t>This page shows the result when the ship is scraped at 15th year</t>
    <phoneticPr fontId="2" type="noConversion"/>
  </si>
  <si>
    <t>Parameter</t>
    <phoneticPr fontId="2" type="noConversion"/>
  </si>
  <si>
    <t>Cost of Capital</t>
    <phoneticPr fontId="2" type="noConversion"/>
  </si>
  <si>
    <t>Initial Assuption</t>
    <phoneticPr fontId="2" type="noConversion"/>
  </si>
  <si>
    <t>Worst case</t>
    <phoneticPr fontId="2" type="noConversion"/>
  </si>
  <si>
    <t xml:space="preserve">Best Case </t>
    <phoneticPr fontId="2" type="noConversion"/>
  </si>
  <si>
    <t>Tax Rate</t>
    <phoneticPr fontId="2" type="noConversion"/>
  </si>
  <si>
    <r>
      <t>Initial NWC/</t>
    </r>
    <r>
      <rPr>
        <sz val="10"/>
        <rFont val="微软雅黑"/>
        <family val="2"/>
        <charset val="134"/>
      </rPr>
      <t>＄</t>
    </r>
    <phoneticPr fontId="2" type="noConversion"/>
  </si>
  <si>
    <r>
      <t>Initial Operating Cost
(per day)/</t>
    </r>
    <r>
      <rPr>
        <sz val="10"/>
        <rFont val="微软雅黑"/>
        <family val="2"/>
        <charset val="134"/>
      </rPr>
      <t>＄</t>
    </r>
    <phoneticPr fontId="2" type="noConversion"/>
  </si>
  <si>
    <r>
      <t>Initial NWC/</t>
    </r>
    <r>
      <rPr>
        <b/>
        <sz val="10"/>
        <rFont val="微软雅黑"/>
        <family val="2"/>
        <charset val="134"/>
      </rPr>
      <t>＄</t>
    </r>
    <phoneticPr fontId="2" type="noConversion"/>
  </si>
  <si>
    <r>
      <t>Initial Operating Cost
(per day)/</t>
    </r>
    <r>
      <rPr>
        <b/>
        <sz val="10"/>
        <rFont val="微软雅黑"/>
        <family val="2"/>
        <charset val="134"/>
      </rPr>
      <t>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</si>
</sst>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* #,##0_ ;_ * \-#,##0_ ;_ * &quot;-&quot;??_ ;_ @_ "/>
    <numFmt numFmtId="182" formatCode="0_);[Red]\(0\)"/>
  </numFmts>
  <fonts count="6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Arial"/>
      <family val="2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176" fontId="0" fillId="0" borderId="0" xfId="2" applyNumberFormat="1" applyFont="1" applyAlignment="1">
      <alignment wrapText="1"/>
    </xf>
    <xf numFmtId="176" fontId="0" fillId="0" borderId="0" xfId="2" applyNumberFormat="1" applyFont="1" applyAlignment="1"/>
    <xf numFmtId="43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82" fontId="0" fillId="3" borderId="0" xfId="1" applyNumberFormat="1" applyFont="1" applyFill="1" applyBorder="1" applyAlignment="1">
      <alignment horizontal="center" vertical="center" wrapText="1"/>
    </xf>
    <xf numFmtId="182" fontId="0" fillId="3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initial assumption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Sheet4!$A$2:$A$5</c:f>
              <c:strCache>
                <c:ptCount val="4"/>
                <c:pt idx="0">
                  <c:v>Cost of Capital</c:v>
                </c:pt>
                <c:pt idx="1">
                  <c:v>Tax Rate</c:v>
                </c:pt>
                <c:pt idx="2">
                  <c:v>Initial NWC/＄</c:v>
                </c:pt>
                <c:pt idx="3">
                  <c:v>Initial Operating Cost
(per day)/＄</c:v>
                </c:pt>
              </c:strCache>
            </c:strRef>
          </c:cat>
          <c:val>
            <c:numRef>
              <c:f>Sheet4!$B$2:$B$5</c:f>
              <c:numCache>
                <c:formatCode>_ * #,##0_ ;_ * \-#,##0_ ;_ * "-"??_ ;_ @_ </c:formatCode>
                <c:ptCount val="4"/>
                <c:pt idx="0">
                  <c:v>-6482434.3777810317</c:v>
                </c:pt>
                <c:pt idx="1">
                  <c:v>-6482434.3777810317</c:v>
                </c:pt>
                <c:pt idx="2">
                  <c:v>-6482434.3777810317</c:v>
                </c:pt>
                <c:pt idx="3">
                  <c:v>-6482434.3777810317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7-4F3F-B731-AF58613A8A97}"/>
            </c:ext>
          </c:extLst>
        </c:ser>
        <c:ser>
          <c:idx val="1"/>
          <c:order val="1"/>
          <c:tx>
            <c:v>Worst case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Sheet4!$A$2:$A$5</c:f>
              <c:strCache>
                <c:ptCount val="4"/>
                <c:pt idx="0">
                  <c:v>Cost of Capital</c:v>
                </c:pt>
                <c:pt idx="1">
                  <c:v>Tax Rate</c:v>
                </c:pt>
                <c:pt idx="2">
                  <c:v>Initial NWC/＄</c:v>
                </c:pt>
                <c:pt idx="3">
                  <c:v>Initial Operating Cost
(per day)/＄</c:v>
                </c:pt>
              </c:strCache>
            </c:strRef>
          </c:cat>
          <c:val>
            <c:numRef>
              <c:f>Sheet4!$C$2:$C$5</c:f>
              <c:numCache>
                <c:formatCode>_ * #,##0_ ;_ * \-#,##0_ ;_ * "-"??_ ;_ @_ </c:formatCode>
                <c:ptCount val="4"/>
                <c:pt idx="0">
                  <c:v>-11587836.4527153</c:v>
                </c:pt>
                <c:pt idx="1">
                  <c:v>-7340681.5674663503</c:v>
                </c:pt>
                <c:pt idx="2">
                  <c:v>-6582434.3777810317</c:v>
                </c:pt>
                <c:pt idx="3">
                  <c:v>-9647182.4402465597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7-4F3F-B731-AF58613A8A97}"/>
            </c:ext>
          </c:extLst>
        </c:ser>
        <c:ser>
          <c:idx val="2"/>
          <c:order val="2"/>
          <c:tx>
            <c:v>Best case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Sheet4!$A$2:$A$5</c:f>
              <c:strCache>
                <c:ptCount val="4"/>
                <c:pt idx="0">
                  <c:v>Cost of Capital</c:v>
                </c:pt>
                <c:pt idx="1">
                  <c:v>Tax Rate</c:v>
                </c:pt>
                <c:pt idx="2">
                  <c:v>Initial NWC/＄</c:v>
                </c:pt>
                <c:pt idx="3">
                  <c:v>Initial Operating Cost
(per day)/＄</c:v>
                </c:pt>
              </c:strCache>
            </c:strRef>
          </c:cat>
          <c:val>
            <c:numRef>
              <c:f>Sheet4!$D$2:$D$5</c:f>
              <c:numCache>
                <c:formatCode>_ * #,##0_ ;_ * \-#,##0_ ;_ * "-"??_ ;_ @_ </c:formatCode>
                <c:ptCount val="4"/>
                <c:pt idx="0">
                  <c:v>2162278.3615618101</c:v>
                </c:pt>
                <c:pt idx="1">
                  <c:v>-1907692.80872508</c:v>
                </c:pt>
                <c:pt idx="2">
                  <c:v>-6368856.0119761396</c:v>
                </c:pt>
                <c:pt idx="3">
                  <c:v>3011809.8096155557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37-4F3F-B731-AF58613A8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9652575"/>
        <c:axId val="469124831"/>
        <c:axId val="0"/>
      </c:bar3DChart>
      <c:catAx>
        <c:axId val="469652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124831"/>
        <c:crosses val="autoZero"/>
        <c:auto val="1"/>
        <c:lblAlgn val="ctr"/>
        <c:lblOffset val="100"/>
        <c:noMultiLvlLbl val="0"/>
      </c:catAx>
      <c:valAx>
        <c:axId val="46912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NPV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52728346456692909"/>
              <c:y val="0.6054974041418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652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243840</xdr:rowOff>
    </xdr:from>
    <xdr:to>
      <xdr:col>16</xdr:col>
      <xdr:colOff>381000</xdr:colOff>
      <xdr:row>15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DEAB482-5489-40A6-B57B-E19EC0F6E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W44"/>
  <sheetViews>
    <sheetView topLeftCell="K11" workbookViewId="0">
      <selection activeCell="W42" sqref="W42"/>
    </sheetView>
  </sheetViews>
  <sheetFormatPr defaultRowHeight="13.2"/>
  <cols>
    <col min="6" max="6" width="11.88671875" bestFit="1" customWidth="1"/>
    <col min="7" max="7" width="9.21875" bestFit="1" customWidth="1"/>
    <col min="8" max="8" width="16.109375" style="3" bestFit="1" customWidth="1"/>
    <col min="9" max="9" width="14.77734375" bestFit="1" customWidth="1"/>
    <col min="10" max="10" width="15.88671875" bestFit="1" customWidth="1"/>
    <col min="11" max="14" width="14.77734375" bestFit="1" customWidth="1"/>
    <col min="15" max="15" width="13.88671875" bestFit="1" customWidth="1"/>
    <col min="16" max="16" width="13.77734375" bestFit="1" customWidth="1"/>
    <col min="17" max="17" width="14.77734375" bestFit="1" customWidth="1"/>
    <col min="18" max="18" width="15.21875" customWidth="1"/>
    <col min="19" max="19" width="15.88671875" bestFit="1" customWidth="1"/>
    <col min="20" max="21" width="14.77734375" bestFit="1" customWidth="1"/>
    <col min="22" max="23" width="16.5546875" bestFit="1" customWidth="1"/>
  </cols>
  <sheetData>
    <row r="6" spans="3:23">
      <c r="C6" s="1"/>
      <c r="D6" s="1"/>
      <c r="E6" s="1"/>
      <c r="F6" s="1"/>
      <c r="G6" s="1"/>
      <c r="H6" s="2" t="s">
        <v>24</v>
      </c>
      <c r="I6" s="1">
        <v>0.09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3:23">
      <c r="C7" s="1"/>
      <c r="D7" s="1"/>
      <c r="E7" s="1"/>
      <c r="F7" s="1"/>
      <c r="G7" s="1"/>
      <c r="H7" s="2" t="s">
        <v>23</v>
      </c>
      <c r="I7" s="1">
        <v>0.03</v>
      </c>
      <c r="J7" s="1" t="s">
        <v>12</v>
      </c>
      <c r="K7" s="1">
        <v>1560000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3:23">
      <c r="C8" s="1"/>
      <c r="D8" s="1"/>
      <c r="E8" s="1"/>
      <c r="F8" s="1"/>
      <c r="G8" s="1"/>
      <c r="H8" s="2" t="s">
        <v>22</v>
      </c>
      <c r="I8" s="1">
        <v>365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3:23">
      <c r="C9" s="1"/>
      <c r="D9" s="1"/>
      <c r="E9" s="1"/>
      <c r="F9" s="1"/>
      <c r="G9" s="1"/>
      <c r="H9" s="2" t="s">
        <v>21</v>
      </c>
      <c r="I9" s="1">
        <v>0.35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3:23" ht="39.6">
      <c r="C10" s="1" t="s">
        <v>20</v>
      </c>
      <c r="D10" s="1" t="s">
        <v>19</v>
      </c>
      <c r="E10" s="1" t="s">
        <v>18</v>
      </c>
      <c r="F10" s="1" t="s">
        <v>17</v>
      </c>
      <c r="G10" s="1" t="s">
        <v>16</v>
      </c>
      <c r="H10" s="2" t="s">
        <v>15</v>
      </c>
      <c r="I10" s="1" t="s">
        <v>14</v>
      </c>
      <c r="J10" s="1" t="s">
        <v>13</v>
      </c>
      <c r="K10" s="1" t="s">
        <v>12</v>
      </c>
      <c r="L10" s="1" t="s">
        <v>11</v>
      </c>
      <c r="M10" s="1" t="s">
        <v>10</v>
      </c>
      <c r="N10" s="1" t="s">
        <v>9</v>
      </c>
      <c r="O10" s="1" t="s">
        <v>8</v>
      </c>
      <c r="P10" s="1" t="s">
        <v>7</v>
      </c>
      <c r="Q10" s="1" t="s">
        <v>6</v>
      </c>
      <c r="R10" s="1" t="s">
        <v>5</v>
      </c>
      <c r="S10" s="1" t="s">
        <v>4</v>
      </c>
      <c r="T10" s="1" t="s">
        <v>3</v>
      </c>
      <c r="U10" s="1" t="s">
        <v>2</v>
      </c>
      <c r="V10" s="1" t="s">
        <v>1</v>
      </c>
      <c r="W10" s="1" t="s">
        <v>0</v>
      </c>
    </row>
    <row r="11" spans="3:23">
      <c r="D11">
        <v>0</v>
      </c>
      <c r="E11">
        <v>2015</v>
      </c>
      <c r="F11" s="5"/>
      <c r="G11" s="5"/>
      <c r="H11" s="5"/>
      <c r="I11" s="5"/>
      <c r="J11" s="5"/>
      <c r="K11" s="5"/>
      <c r="L11" s="5"/>
      <c r="M11" s="5"/>
      <c r="N11" s="5"/>
      <c r="O11" s="5">
        <v>0</v>
      </c>
      <c r="P11" s="5"/>
      <c r="Q11" s="5"/>
      <c r="R11" s="5"/>
      <c r="S11" s="5"/>
      <c r="T11" s="5"/>
      <c r="U11" s="5"/>
      <c r="V11" s="5"/>
      <c r="W11" s="5"/>
    </row>
    <row r="12" spans="3:23">
      <c r="D12">
        <f t="shared" ref="D12:D38" si="0">D11+1</f>
        <v>1</v>
      </c>
      <c r="E12">
        <f t="shared" ref="E12:E38" si="1">E11+1</f>
        <v>2016</v>
      </c>
      <c r="F12" s="5"/>
      <c r="G12" s="5"/>
      <c r="H12" s="5"/>
      <c r="I12" s="5"/>
      <c r="J12" s="5"/>
      <c r="K12" s="5"/>
      <c r="L12" s="5"/>
      <c r="M12" s="5"/>
      <c r="N12" s="5"/>
      <c r="O12" s="5">
        <v>0</v>
      </c>
      <c r="P12" s="5"/>
      <c r="Q12" s="5"/>
      <c r="R12" s="5"/>
      <c r="S12" s="5"/>
      <c r="T12" s="5"/>
      <c r="U12" s="5"/>
      <c r="V12" s="5"/>
      <c r="W12" s="5"/>
    </row>
    <row r="13" spans="3:23">
      <c r="C13">
        <v>0</v>
      </c>
      <c r="D13">
        <f t="shared" si="0"/>
        <v>2</v>
      </c>
      <c r="E13">
        <f t="shared" si="1"/>
        <v>2017</v>
      </c>
      <c r="F13" s="5"/>
      <c r="G13" s="5"/>
      <c r="H13" s="5"/>
      <c r="I13" s="5"/>
      <c r="J13" s="5">
        <f>39*10^6*0.9</f>
        <v>35100000</v>
      </c>
      <c r="K13" s="5"/>
      <c r="L13" s="5"/>
      <c r="M13" s="5"/>
      <c r="N13" s="5"/>
      <c r="O13" s="5">
        <v>500000</v>
      </c>
      <c r="P13" s="5">
        <f>O13</f>
        <v>500000</v>
      </c>
      <c r="Q13" s="5">
        <f>M13-P13</f>
        <v>-500000</v>
      </c>
      <c r="R13" s="5">
        <f>Q13-J13</f>
        <v>-35600000</v>
      </c>
      <c r="S13" s="5">
        <f>39*10^6</f>
        <v>39000000</v>
      </c>
      <c r="T13" s="5"/>
      <c r="U13" s="5"/>
      <c r="V13" s="5">
        <f>R13+U13</f>
        <v>-35600000</v>
      </c>
      <c r="W13" s="5">
        <f>V13/(1+0.09)^C13</f>
        <v>-35600000</v>
      </c>
    </row>
    <row r="14" spans="3:23">
      <c r="C14">
        <v>1</v>
      </c>
      <c r="D14">
        <f t="shared" si="0"/>
        <v>3</v>
      </c>
      <c r="E14">
        <f t="shared" si="1"/>
        <v>2018</v>
      </c>
      <c r="F14" s="5">
        <v>20000</v>
      </c>
      <c r="G14" s="5">
        <f>365-8</f>
        <v>357</v>
      </c>
      <c r="H14" s="5">
        <f>F14*G14</f>
        <v>7140000</v>
      </c>
      <c r="I14" s="5">
        <f>1000*1.04^(C14-1)*G14</f>
        <v>357000</v>
      </c>
      <c r="J14" s="5">
        <f>J13/9</f>
        <v>3900000</v>
      </c>
      <c r="K14" s="5">
        <f>K7</f>
        <v>1560000</v>
      </c>
      <c r="L14" s="5">
        <f>H14-I14-K14</f>
        <v>5223000</v>
      </c>
      <c r="M14" s="5">
        <f>L14*(1-0.35)</f>
        <v>3394950</v>
      </c>
      <c r="N14" s="5">
        <f>M14+K14</f>
        <v>4954950</v>
      </c>
      <c r="O14" s="5">
        <f>O13*1.03</f>
        <v>515000</v>
      </c>
      <c r="P14" s="5">
        <f>O14-O13</f>
        <v>15000</v>
      </c>
      <c r="Q14" s="5">
        <f>N14-P14</f>
        <v>4939950</v>
      </c>
      <c r="R14" s="5">
        <f>Q14-J14</f>
        <v>1039950</v>
      </c>
      <c r="S14" s="5">
        <f>S13-K14</f>
        <v>37440000</v>
      </c>
      <c r="T14" s="5"/>
      <c r="U14" s="5"/>
      <c r="V14" s="5">
        <f t="shared" ref="V14:V38" si="2">R14+U14</f>
        <v>1039950</v>
      </c>
      <c r="W14" s="5">
        <f t="shared" ref="W14:W38" si="3">V14/(1+0.09)^C14</f>
        <v>954082.56880733941</v>
      </c>
    </row>
    <row r="15" spans="3:23">
      <c r="C15">
        <v>2</v>
      </c>
      <c r="D15">
        <f t="shared" si="0"/>
        <v>4</v>
      </c>
      <c r="E15">
        <f t="shared" si="1"/>
        <v>2019</v>
      </c>
      <c r="F15" s="5">
        <v>20200</v>
      </c>
      <c r="G15" s="5">
        <f t="shared" ref="G15:G18" si="4">365-8</f>
        <v>357</v>
      </c>
      <c r="H15" s="5">
        <f t="shared" ref="H15:H38" si="5">F15*G15</f>
        <v>7211400</v>
      </c>
      <c r="I15" s="5">
        <f t="shared" ref="I15:I38" si="6">1000*1.04^(C15-1)*G15</f>
        <v>371280</v>
      </c>
      <c r="J15" s="5">
        <v>0</v>
      </c>
      <c r="K15" s="5">
        <f>K14</f>
        <v>1560000</v>
      </c>
      <c r="L15" s="5">
        <f t="shared" ref="L15:L37" si="7">H15-I15-K15</f>
        <v>5280120</v>
      </c>
      <c r="M15" s="5">
        <f t="shared" ref="M15:M38" si="8">L15*(1-0.35)</f>
        <v>3432078</v>
      </c>
      <c r="N15" s="5">
        <f t="shared" ref="N15:N38" si="9">M15+K15</f>
        <v>4992078</v>
      </c>
      <c r="O15" s="5">
        <f>O14*1.03</f>
        <v>530450</v>
      </c>
      <c r="P15" s="5">
        <f t="shared" ref="P15:P38" si="10">O15-O14</f>
        <v>15450</v>
      </c>
      <c r="Q15" s="5">
        <f t="shared" ref="Q15:Q38" si="11">N15-P15</f>
        <v>4976628</v>
      </c>
      <c r="R15" s="5">
        <f t="shared" ref="R15:R38" si="12">Q15-J15</f>
        <v>4976628</v>
      </c>
      <c r="S15" s="5">
        <f t="shared" ref="S15:S38" si="13">S14-K15</f>
        <v>35880000</v>
      </c>
      <c r="T15" s="5"/>
      <c r="U15" s="5"/>
      <c r="V15" s="5">
        <f t="shared" si="2"/>
        <v>4976628</v>
      </c>
      <c r="W15" s="5">
        <f t="shared" si="3"/>
        <v>4188728.2215301739</v>
      </c>
    </row>
    <row r="16" spans="3:23">
      <c r="C16">
        <v>3</v>
      </c>
      <c r="D16">
        <f t="shared" si="0"/>
        <v>5</v>
      </c>
      <c r="E16">
        <f t="shared" si="1"/>
        <v>2020</v>
      </c>
      <c r="F16" s="5">
        <v>20400</v>
      </c>
      <c r="G16" s="5">
        <f t="shared" si="4"/>
        <v>357</v>
      </c>
      <c r="H16" s="5">
        <f t="shared" si="5"/>
        <v>7282800</v>
      </c>
      <c r="I16" s="5">
        <f t="shared" si="6"/>
        <v>386131.20000000007</v>
      </c>
      <c r="J16" s="5">
        <v>0</v>
      </c>
      <c r="K16" s="5">
        <f t="shared" ref="K16:K38" si="14">K15</f>
        <v>1560000</v>
      </c>
      <c r="L16" s="5">
        <f t="shared" si="7"/>
        <v>5336668.8</v>
      </c>
      <c r="M16" s="5">
        <f t="shared" si="8"/>
        <v>3468834.72</v>
      </c>
      <c r="N16" s="5">
        <f t="shared" si="9"/>
        <v>5028834.7200000007</v>
      </c>
      <c r="O16" s="5">
        <f t="shared" ref="O16:O37" si="15">O15*1.03</f>
        <v>546363.5</v>
      </c>
      <c r="P16" s="5">
        <f t="shared" si="10"/>
        <v>15913.5</v>
      </c>
      <c r="Q16" s="5">
        <f t="shared" si="11"/>
        <v>5012921.2200000007</v>
      </c>
      <c r="R16" s="5">
        <f t="shared" si="12"/>
        <v>5012921.2200000007</v>
      </c>
      <c r="S16" s="5">
        <f t="shared" si="13"/>
        <v>34320000</v>
      </c>
      <c r="T16" s="5"/>
      <c r="U16" s="5"/>
      <c r="V16" s="5">
        <f t="shared" si="2"/>
        <v>5012921.2200000007</v>
      </c>
      <c r="W16" s="5">
        <f t="shared" si="3"/>
        <v>3870894.9529315559</v>
      </c>
    </row>
    <row r="17" spans="3:23">
      <c r="C17">
        <v>4</v>
      </c>
      <c r="D17">
        <f t="shared" si="0"/>
        <v>6</v>
      </c>
      <c r="E17">
        <f t="shared" si="1"/>
        <v>2021</v>
      </c>
      <c r="F17" s="5">
        <v>18714</v>
      </c>
      <c r="G17" s="5">
        <f t="shared" si="4"/>
        <v>357</v>
      </c>
      <c r="H17" s="5">
        <f t="shared" si="5"/>
        <v>6680898</v>
      </c>
      <c r="I17" s="5">
        <f t="shared" si="6"/>
        <v>401576.44800000003</v>
      </c>
      <c r="J17" s="5">
        <v>0</v>
      </c>
      <c r="K17" s="5">
        <f t="shared" si="14"/>
        <v>1560000</v>
      </c>
      <c r="L17" s="5">
        <f t="shared" si="7"/>
        <v>4719321.5520000001</v>
      </c>
      <c r="M17" s="5">
        <f t="shared" si="8"/>
        <v>3067559.0088000004</v>
      </c>
      <c r="N17" s="5">
        <f t="shared" si="9"/>
        <v>4627559.0088</v>
      </c>
      <c r="O17" s="5">
        <f t="shared" si="15"/>
        <v>562754.40500000003</v>
      </c>
      <c r="P17" s="5">
        <f t="shared" si="10"/>
        <v>16390.905000000028</v>
      </c>
      <c r="Q17" s="5">
        <f t="shared" si="11"/>
        <v>4611168.1037999997</v>
      </c>
      <c r="R17" s="5">
        <f t="shared" si="12"/>
        <v>4611168.1037999997</v>
      </c>
      <c r="S17" s="5">
        <f t="shared" si="13"/>
        <v>32760000</v>
      </c>
      <c r="T17" s="5"/>
      <c r="U17" s="5"/>
      <c r="V17" s="5">
        <f>R17+U17</f>
        <v>4611168.1037999997</v>
      </c>
      <c r="W17" s="5">
        <f t="shared" si="3"/>
        <v>3266667.7371916166</v>
      </c>
    </row>
    <row r="18" spans="3:23">
      <c r="C18">
        <v>5</v>
      </c>
      <c r="D18">
        <f t="shared" si="0"/>
        <v>7</v>
      </c>
      <c r="E18">
        <f t="shared" si="1"/>
        <v>2022</v>
      </c>
      <c r="F18" s="5">
        <v>17283</v>
      </c>
      <c r="G18" s="5">
        <f t="shared" si="4"/>
        <v>357</v>
      </c>
      <c r="H18" s="5">
        <f t="shared" si="5"/>
        <v>6170031</v>
      </c>
      <c r="I18" s="5">
        <f t="shared" si="6"/>
        <v>417639.50592000003</v>
      </c>
      <c r="J18" s="5">
        <v>60000</v>
      </c>
      <c r="K18" s="5">
        <f t="shared" si="14"/>
        <v>1560000</v>
      </c>
      <c r="L18" s="5">
        <f t="shared" si="7"/>
        <v>4192391.4940799996</v>
      </c>
      <c r="M18" s="5">
        <f t="shared" si="8"/>
        <v>2725054.4711519997</v>
      </c>
      <c r="N18" s="5">
        <f t="shared" si="9"/>
        <v>4285054.4711520001</v>
      </c>
      <c r="O18" s="5">
        <f t="shared" si="15"/>
        <v>579637.03714999999</v>
      </c>
      <c r="P18" s="5">
        <f t="shared" si="10"/>
        <v>16882.632149999961</v>
      </c>
      <c r="Q18" s="5">
        <f t="shared" si="11"/>
        <v>4268171.8390020002</v>
      </c>
      <c r="R18" s="5">
        <f t="shared" si="12"/>
        <v>4208171.8390020002</v>
      </c>
      <c r="S18" s="5">
        <f t="shared" si="13"/>
        <v>31200000</v>
      </c>
      <c r="T18" s="5"/>
      <c r="U18" s="5"/>
      <c r="V18" s="5">
        <f t="shared" si="2"/>
        <v>4208171.8390020002</v>
      </c>
      <c r="W18" s="5">
        <f t="shared" si="3"/>
        <v>2735022.957104227</v>
      </c>
    </row>
    <row r="19" spans="3:23">
      <c r="C19">
        <v>6</v>
      </c>
      <c r="D19">
        <f t="shared" si="0"/>
        <v>8</v>
      </c>
      <c r="E19">
        <f t="shared" si="1"/>
        <v>2023</v>
      </c>
      <c r="F19" s="5">
        <v>17481</v>
      </c>
      <c r="G19" s="5">
        <f>365-12</f>
        <v>353</v>
      </c>
      <c r="H19" s="5">
        <f t="shared" si="5"/>
        <v>6170793</v>
      </c>
      <c r="I19" s="5">
        <f t="shared" si="6"/>
        <v>429478.47454720014</v>
      </c>
      <c r="J19" s="5">
        <v>60000</v>
      </c>
      <c r="K19" s="5">
        <f t="shared" si="14"/>
        <v>1560000</v>
      </c>
      <c r="L19" s="5">
        <f t="shared" si="7"/>
        <v>4181314.5254528001</v>
      </c>
      <c r="M19" s="5">
        <f t="shared" si="8"/>
        <v>2717854.44154432</v>
      </c>
      <c r="N19" s="5">
        <f t="shared" si="9"/>
        <v>4277854.4415443204</v>
      </c>
      <c r="O19" s="5">
        <f t="shared" si="15"/>
        <v>597026.14826449996</v>
      </c>
      <c r="P19" s="5">
        <f t="shared" si="10"/>
        <v>17389.111114499974</v>
      </c>
      <c r="Q19" s="5">
        <f t="shared" si="11"/>
        <v>4260465.3304298203</v>
      </c>
      <c r="R19" s="5">
        <f t="shared" si="12"/>
        <v>4200465.3304298203</v>
      </c>
      <c r="S19" s="5">
        <f t="shared" si="13"/>
        <v>29640000</v>
      </c>
      <c r="T19" s="5"/>
      <c r="U19" s="5"/>
      <c r="V19" s="5">
        <f t="shared" si="2"/>
        <v>4200465.3304298203</v>
      </c>
      <c r="W19" s="5">
        <f t="shared" si="3"/>
        <v>2504600.234224211</v>
      </c>
    </row>
    <row r="20" spans="3:23">
      <c r="C20">
        <v>7</v>
      </c>
      <c r="D20">
        <f t="shared" si="0"/>
        <v>9</v>
      </c>
      <c r="E20">
        <f t="shared" si="1"/>
        <v>2024</v>
      </c>
      <c r="F20" s="5">
        <v>17682</v>
      </c>
      <c r="G20" s="5">
        <f t="shared" ref="G20:G23" si="16">365-12</f>
        <v>353</v>
      </c>
      <c r="H20" s="5">
        <f t="shared" si="5"/>
        <v>6241746</v>
      </c>
      <c r="I20" s="5">
        <f t="shared" si="6"/>
        <v>446657.61352908815</v>
      </c>
      <c r="J20" s="5">
        <v>60000</v>
      </c>
      <c r="K20" s="5">
        <f t="shared" si="14"/>
        <v>1560000</v>
      </c>
      <c r="L20" s="5">
        <f t="shared" si="7"/>
        <v>4235088.386470912</v>
      </c>
      <c r="M20" s="5">
        <f t="shared" si="8"/>
        <v>2752807.4512060927</v>
      </c>
      <c r="N20" s="5">
        <f t="shared" si="9"/>
        <v>4312807.4512060927</v>
      </c>
      <c r="O20" s="5">
        <f t="shared" si="15"/>
        <v>614936.93271243502</v>
      </c>
      <c r="P20" s="5">
        <f t="shared" si="10"/>
        <v>17910.784447935061</v>
      </c>
      <c r="Q20" s="5">
        <f t="shared" si="11"/>
        <v>4294896.6667581573</v>
      </c>
      <c r="R20" s="5">
        <f t="shared" si="12"/>
        <v>4234896.6667581573</v>
      </c>
      <c r="S20" s="5">
        <f t="shared" si="13"/>
        <v>28080000</v>
      </c>
      <c r="T20" s="5"/>
      <c r="U20" s="5"/>
      <c r="V20" s="5">
        <f t="shared" si="2"/>
        <v>4234896.6667581573</v>
      </c>
      <c r="W20" s="5">
        <f t="shared" si="3"/>
        <v>2316633.5000895299</v>
      </c>
    </row>
    <row r="21" spans="3:23">
      <c r="C21">
        <v>8</v>
      </c>
      <c r="D21">
        <f t="shared" si="0"/>
        <v>10</v>
      </c>
      <c r="E21">
        <f t="shared" si="1"/>
        <v>2025</v>
      </c>
      <c r="F21" s="5">
        <v>17886</v>
      </c>
      <c r="G21" s="5">
        <f t="shared" si="16"/>
        <v>353</v>
      </c>
      <c r="H21" s="5">
        <f t="shared" si="5"/>
        <v>6313758</v>
      </c>
      <c r="I21" s="5">
        <f t="shared" si="6"/>
        <v>464523.91807025159</v>
      </c>
      <c r="J21" s="5">
        <v>60000</v>
      </c>
      <c r="K21" s="5">
        <f t="shared" si="14"/>
        <v>1560000</v>
      </c>
      <c r="L21" s="5">
        <f t="shared" si="7"/>
        <v>4289234.0819297489</v>
      </c>
      <c r="M21" s="5">
        <f t="shared" si="8"/>
        <v>2788002.1532543367</v>
      </c>
      <c r="N21" s="5">
        <f t="shared" si="9"/>
        <v>4348002.1532543367</v>
      </c>
      <c r="O21" s="5">
        <f t="shared" si="15"/>
        <v>633385.04069380811</v>
      </c>
      <c r="P21" s="5">
        <f t="shared" si="10"/>
        <v>18448.10798137309</v>
      </c>
      <c r="Q21" s="5">
        <f t="shared" si="11"/>
        <v>4329554.0452729631</v>
      </c>
      <c r="R21" s="5">
        <f t="shared" si="12"/>
        <v>4269554.0452729631</v>
      </c>
      <c r="S21" s="5">
        <f t="shared" si="13"/>
        <v>26520000</v>
      </c>
      <c r="T21" s="5"/>
      <c r="U21" s="5"/>
      <c r="V21" s="5">
        <f t="shared" si="2"/>
        <v>4269554.0452729631</v>
      </c>
      <c r="W21" s="5">
        <f t="shared" si="3"/>
        <v>2142745.2045629593</v>
      </c>
    </row>
    <row r="22" spans="3:23">
      <c r="C22">
        <v>9</v>
      </c>
      <c r="D22">
        <f t="shared" si="0"/>
        <v>11</v>
      </c>
      <c r="E22">
        <f t="shared" si="1"/>
        <v>2026</v>
      </c>
      <c r="F22" s="5">
        <v>18092</v>
      </c>
      <c r="G22" s="5">
        <f t="shared" si="16"/>
        <v>353</v>
      </c>
      <c r="H22" s="5">
        <f t="shared" si="5"/>
        <v>6386476</v>
      </c>
      <c r="I22" s="5">
        <f t="shared" si="6"/>
        <v>483104.87479306175</v>
      </c>
      <c r="J22" s="5">
        <v>60000</v>
      </c>
      <c r="K22" s="5">
        <f t="shared" si="14"/>
        <v>1560000</v>
      </c>
      <c r="L22" s="5">
        <f t="shared" si="7"/>
        <v>4343371.125206938</v>
      </c>
      <c r="M22" s="5">
        <f t="shared" si="8"/>
        <v>2823191.2313845097</v>
      </c>
      <c r="N22" s="5">
        <f t="shared" si="9"/>
        <v>4383191.2313845102</v>
      </c>
      <c r="O22" s="5">
        <f t="shared" si="15"/>
        <v>652386.59191462235</v>
      </c>
      <c r="P22" s="5">
        <f t="shared" si="10"/>
        <v>19001.551220814232</v>
      </c>
      <c r="Q22" s="5">
        <f t="shared" si="11"/>
        <v>4364189.6801636964</v>
      </c>
      <c r="R22" s="5">
        <f t="shared" si="12"/>
        <v>4304189.6801636964</v>
      </c>
      <c r="S22" s="5">
        <f t="shared" si="13"/>
        <v>24960000</v>
      </c>
      <c r="T22" s="5"/>
      <c r="U22" s="5"/>
      <c r="V22" s="5">
        <f t="shared" si="2"/>
        <v>4304189.6801636964</v>
      </c>
      <c r="W22" s="5">
        <f t="shared" si="3"/>
        <v>1981768.4970547485</v>
      </c>
    </row>
    <row r="23" spans="3:23">
      <c r="C23">
        <v>10</v>
      </c>
      <c r="D23">
        <f t="shared" si="0"/>
        <v>12</v>
      </c>
      <c r="E23">
        <f t="shared" si="1"/>
        <v>2027</v>
      </c>
      <c r="F23" s="5">
        <v>17428</v>
      </c>
      <c r="G23" s="5">
        <f t="shared" si="16"/>
        <v>353</v>
      </c>
      <c r="H23" s="5">
        <f t="shared" si="5"/>
        <v>6152084</v>
      </c>
      <c r="I23" s="5">
        <f t="shared" si="6"/>
        <v>502429.06978478428</v>
      </c>
      <c r="J23" s="5">
        <v>70000</v>
      </c>
      <c r="K23" s="5">
        <f t="shared" si="14"/>
        <v>1560000</v>
      </c>
      <c r="L23" s="5">
        <f t="shared" si="7"/>
        <v>4089654.9302152153</v>
      </c>
      <c r="M23" s="5">
        <f t="shared" si="8"/>
        <v>2658275.7046398902</v>
      </c>
      <c r="N23" s="5">
        <f t="shared" si="9"/>
        <v>4218275.7046398902</v>
      </c>
      <c r="O23" s="5">
        <f t="shared" si="15"/>
        <v>671958.18967206101</v>
      </c>
      <c r="P23" s="5">
        <f t="shared" si="10"/>
        <v>19571.597757438663</v>
      </c>
      <c r="Q23" s="5">
        <f t="shared" si="11"/>
        <v>4198704.1068824511</v>
      </c>
      <c r="R23" s="5">
        <f t="shared" si="12"/>
        <v>4128704.1068824511</v>
      </c>
      <c r="S23" s="5">
        <f t="shared" si="13"/>
        <v>23400000</v>
      </c>
      <c r="T23" s="5"/>
      <c r="U23" s="5"/>
      <c r="V23" s="5">
        <f t="shared" si="2"/>
        <v>4128704.1068824511</v>
      </c>
      <c r="W23" s="5">
        <f t="shared" si="3"/>
        <v>1744009.233221761</v>
      </c>
    </row>
    <row r="24" spans="3:23">
      <c r="C24">
        <v>11</v>
      </c>
      <c r="D24">
        <f t="shared" si="0"/>
        <v>13</v>
      </c>
      <c r="E24">
        <f t="shared" si="1"/>
        <v>2028</v>
      </c>
      <c r="F24" s="5">
        <v>17628</v>
      </c>
      <c r="G24" s="5">
        <f>365-16</f>
        <v>349</v>
      </c>
      <c r="H24" s="5">
        <f t="shared" si="5"/>
        <v>6152172</v>
      </c>
      <c r="I24" s="5">
        <f t="shared" si="6"/>
        <v>516605.25543650228</v>
      </c>
      <c r="J24" s="5">
        <v>70000</v>
      </c>
      <c r="K24" s="5">
        <f t="shared" si="14"/>
        <v>1560000</v>
      </c>
      <c r="L24" s="5">
        <f t="shared" si="7"/>
        <v>4075566.7445634976</v>
      </c>
      <c r="M24" s="5">
        <f t="shared" si="8"/>
        <v>2649118.3839662736</v>
      </c>
      <c r="N24" s="5">
        <f t="shared" si="9"/>
        <v>4209118.3839662736</v>
      </c>
      <c r="O24" s="5">
        <f t="shared" si="15"/>
        <v>692116.93536222284</v>
      </c>
      <c r="P24" s="5">
        <f t="shared" si="10"/>
        <v>20158.745690161828</v>
      </c>
      <c r="Q24" s="5">
        <f t="shared" si="11"/>
        <v>4188959.6382761118</v>
      </c>
      <c r="R24" s="5">
        <f t="shared" si="12"/>
        <v>4118959.6382761118</v>
      </c>
      <c r="S24" s="5">
        <f t="shared" si="13"/>
        <v>21840000</v>
      </c>
      <c r="T24" s="5"/>
      <c r="U24" s="5"/>
      <c r="V24" s="5">
        <f t="shared" si="2"/>
        <v>4118959.6382761118</v>
      </c>
      <c r="W24" s="5">
        <f t="shared" si="3"/>
        <v>1596232.1691513646</v>
      </c>
    </row>
    <row r="25" spans="3:23">
      <c r="C25">
        <v>12</v>
      </c>
      <c r="D25">
        <f t="shared" si="0"/>
        <v>14</v>
      </c>
      <c r="E25">
        <f t="shared" si="1"/>
        <v>2029</v>
      </c>
      <c r="F25" s="5">
        <v>17831</v>
      </c>
      <c r="G25" s="5">
        <f t="shared" ref="G25:G38" si="17">365-16</f>
        <v>349</v>
      </c>
      <c r="H25" s="5">
        <f t="shared" si="5"/>
        <v>6223019</v>
      </c>
      <c r="I25" s="5">
        <f t="shared" si="6"/>
        <v>537269.46565396234</v>
      </c>
      <c r="J25" s="5">
        <v>70000</v>
      </c>
      <c r="K25" s="5">
        <f t="shared" si="14"/>
        <v>1560000</v>
      </c>
      <c r="L25" s="5">
        <f t="shared" si="7"/>
        <v>4125749.5343460375</v>
      </c>
      <c r="M25" s="5">
        <f t="shared" si="8"/>
        <v>2681737.1973249246</v>
      </c>
      <c r="N25" s="5">
        <f t="shared" si="9"/>
        <v>4241737.1973249242</v>
      </c>
      <c r="O25" s="5">
        <f t="shared" si="15"/>
        <v>712880.44342308957</v>
      </c>
      <c r="P25" s="5">
        <f t="shared" si="10"/>
        <v>20763.508060866734</v>
      </c>
      <c r="Q25" s="5">
        <f t="shared" si="11"/>
        <v>4220973.6892640572</v>
      </c>
      <c r="R25" s="5">
        <f t="shared" si="12"/>
        <v>4150973.6892640572</v>
      </c>
      <c r="S25" s="5">
        <f t="shared" si="13"/>
        <v>20280000</v>
      </c>
      <c r="T25" s="5"/>
      <c r="U25" s="5"/>
      <c r="V25" s="5">
        <f t="shared" si="2"/>
        <v>4150973.6892640572</v>
      </c>
      <c r="W25" s="5">
        <f t="shared" si="3"/>
        <v>1475815.2895251284</v>
      </c>
    </row>
    <row r="26" spans="3:23">
      <c r="C26">
        <v>13</v>
      </c>
      <c r="D26">
        <f t="shared" si="0"/>
        <v>15</v>
      </c>
      <c r="E26">
        <f t="shared" si="1"/>
        <v>2030</v>
      </c>
      <c r="F26" s="5">
        <v>18036</v>
      </c>
      <c r="G26" s="5">
        <f t="shared" si="17"/>
        <v>349</v>
      </c>
      <c r="H26" s="5">
        <f t="shared" si="5"/>
        <v>6294564</v>
      </c>
      <c r="I26" s="5">
        <f t="shared" si="6"/>
        <v>558760.24428012094</v>
      </c>
      <c r="J26" s="5">
        <v>70000</v>
      </c>
      <c r="K26" s="5">
        <f t="shared" si="14"/>
        <v>1560000</v>
      </c>
      <c r="L26" s="5">
        <f t="shared" si="7"/>
        <v>4175803.7557198787</v>
      </c>
      <c r="M26" s="5">
        <f t="shared" si="8"/>
        <v>2714272.4412179212</v>
      </c>
      <c r="N26" s="5">
        <f t="shared" si="9"/>
        <v>4274272.4412179217</v>
      </c>
      <c r="O26" s="5">
        <f t="shared" si="15"/>
        <v>734266.85672578227</v>
      </c>
      <c r="P26" s="5">
        <f t="shared" si="10"/>
        <v>21386.413302692701</v>
      </c>
      <c r="Q26" s="5">
        <f t="shared" si="11"/>
        <v>4252886.0279152291</v>
      </c>
      <c r="R26" s="5">
        <f t="shared" si="12"/>
        <v>4182886.0279152291</v>
      </c>
      <c r="S26" s="5">
        <f t="shared" si="13"/>
        <v>18720000</v>
      </c>
      <c r="T26" s="5"/>
      <c r="U26" s="5"/>
      <c r="V26" s="5">
        <f t="shared" si="2"/>
        <v>4182886.0279152291</v>
      </c>
      <c r="W26" s="5">
        <f t="shared" si="3"/>
        <v>1364368.1046558609</v>
      </c>
    </row>
    <row r="27" spans="3:23">
      <c r="C27">
        <v>14</v>
      </c>
      <c r="D27">
        <f t="shared" si="0"/>
        <v>16</v>
      </c>
      <c r="E27">
        <f t="shared" si="1"/>
        <v>2031</v>
      </c>
      <c r="F27" s="5">
        <v>18243</v>
      </c>
      <c r="G27" s="5">
        <f t="shared" si="17"/>
        <v>349</v>
      </c>
      <c r="H27" s="5">
        <f t="shared" si="5"/>
        <v>6366807</v>
      </c>
      <c r="I27" s="5">
        <f t="shared" si="6"/>
        <v>581110.65405132575</v>
      </c>
      <c r="J27" s="5">
        <v>70000</v>
      </c>
      <c r="K27" s="5">
        <f t="shared" si="14"/>
        <v>1560000</v>
      </c>
      <c r="L27" s="5">
        <f t="shared" si="7"/>
        <v>4225696.3459486738</v>
      </c>
      <c r="M27" s="5">
        <f t="shared" si="8"/>
        <v>2746702.6248666379</v>
      </c>
      <c r="N27" s="5">
        <f t="shared" si="9"/>
        <v>4306702.6248666383</v>
      </c>
      <c r="O27" s="5">
        <f t="shared" si="15"/>
        <v>756294.86242755572</v>
      </c>
      <c r="P27" s="5">
        <f t="shared" si="10"/>
        <v>22028.005701773451</v>
      </c>
      <c r="Q27" s="5">
        <f t="shared" si="11"/>
        <v>4284674.6191648645</v>
      </c>
      <c r="R27" s="5">
        <f t="shared" si="12"/>
        <v>4214674.6191648645</v>
      </c>
      <c r="S27" s="5">
        <f t="shared" si="13"/>
        <v>17160000</v>
      </c>
      <c r="T27" s="5"/>
      <c r="U27" s="5"/>
      <c r="V27" s="5">
        <f t="shared" si="2"/>
        <v>4214674.6191648645</v>
      </c>
      <c r="W27" s="5">
        <f t="shared" si="3"/>
        <v>1261226.4810422193</v>
      </c>
    </row>
    <row r="28" spans="3:23">
      <c r="C28">
        <v>15</v>
      </c>
      <c r="D28">
        <f t="shared" si="0"/>
        <v>17</v>
      </c>
      <c r="E28">
        <f t="shared" si="1"/>
        <v>2032</v>
      </c>
      <c r="F28" s="5">
        <v>14762</v>
      </c>
      <c r="G28" s="5">
        <f t="shared" si="17"/>
        <v>349</v>
      </c>
      <c r="H28" s="5">
        <f t="shared" si="5"/>
        <v>5151938</v>
      </c>
      <c r="I28" s="5">
        <f t="shared" si="6"/>
        <v>604355.08021337877</v>
      </c>
      <c r="J28" s="5">
        <v>150000</v>
      </c>
      <c r="K28" s="5">
        <f t="shared" si="14"/>
        <v>1560000</v>
      </c>
      <c r="L28" s="5">
        <f t="shared" si="7"/>
        <v>2987582.9197866209</v>
      </c>
      <c r="M28" s="5">
        <f t="shared" si="8"/>
        <v>1941928.8978613035</v>
      </c>
      <c r="N28" s="5">
        <f t="shared" si="9"/>
        <v>3501928.8978613038</v>
      </c>
      <c r="O28" s="5">
        <f t="shared" si="15"/>
        <v>778983.70830038236</v>
      </c>
      <c r="P28" s="5">
        <f t="shared" si="10"/>
        <v>22688.845872826641</v>
      </c>
      <c r="Q28" s="5">
        <f t="shared" si="11"/>
        <v>3479240.0519884769</v>
      </c>
      <c r="R28" s="5">
        <f t="shared" si="12"/>
        <v>3329240.0519884769</v>
      </c>
      <c r="S28" s="5">
        <f t="shared" si="13"/>
        <v>15600000</v>
      </c>
      <c r="T28" s="5"/>
      <c r="U28" s="5"/>
      <c r="V28" s="5">
        <f t="shared" si="2"/>
        <v>3329240.0519884769</v>
      </c>
      <c r="W28" s="5">
        <f t="shared" si="3"/>
        <v>914003.04293409886</v>
      </c>
    </row>
    <row r="29" spans="3:23">
      <c r="C29">
        <v>16</v>
      </c>
      <c r="D29">
        <f t="shared" si="0"/>
        <v>18</v>
      </c>
      <c r="E29">
        <f t="shared" si="1"/>
        <v>2033</v>
      </c>
      <c r="F29" s="5">
        <v>14932</v>
      </c>
      <c r="G29" s="5">
        <f t="shared" si="17"/>
        <v>349</v>
      </c>
      <c r="H29" s="5">
        <f t="shared" si="5"/>
        <v>5211268</v>
      </c>
      <c r="I29" s="5">
        <f t="shared" si="6"/>
        <v>628529.28342191398</v>
      </c>
      <c r="J29" s="5">
        <v>150000</v>
      </c>
      <c r="K29" s="5">
        <f t="shared" si="14"/>
        <v>1560000</v>
      </c>
      <c r="L29" s="5">
        <f t="shared" si="7"/>
        <v>3022738.7165780859</v>
      </c>
      <c r="M29" s="5">
        <f t="shared" si="8"/>
        <v>1964780.1657757559</v>
      </c>
      <c r="N29" s="5">
        <f t="shared" si="9"/>
        <v>3524780.1657757559</v>
      </c>
      <c r="O29" s="5">
        <f t="shared" si="15"/>
        <v>802353.21954939386</v>
      </c>
      <c r="P29" s="5">
        <f t="shared" si="10"/>
        <v>23369.511249011499</v>
      </c>
      <c r="Q29" s="5">
        <f t="shared" si="11"/>
        <v>3501410.6545267445</v>
      </c>
      <c r="R29" s="5">
        <f t="shared" si="12"/>
        <v>3351410.6545267445</v>
      </c>
      <c r="S29" s="5">
        <f t="shared" si="13"/>
        <v>14040000</v>
      </c>
      <c r="T29" s="5"/>
      <c r="U29" s="5"/>
      <c r="V29" s="5">
        <f t="shared" si="2"/>
        <v>3351410.6545267445</v>
      </c>
      <c r="W29" s="5">
        <f t="shared" si="3"/>
        <v>844119.00617402419</v>
      </c>
    </row>
    <row r="30" spans="3:23">
      <c r="C30">
        <v>17</v>
      </c>
      <c r="D30">
        <f t="shared" si="0"/>
        <v>19</v>
      </c>
      <c r="E30">
        <f t="shared" si="1"/>
        <v>2034</v>
      </c>
      <c r="F30" s="5">
        <v>15104</v>
      </c>
      <c r="G30" s="5">
        <f t="shared" si="17"/>
        <v>349</v>
      </c>
      <c r="H30" s="5">
        <f t="shared" si="5"/>
        <v>5271296</v>
      </c>
      <c r="I30" s="5">
        <f t="shared" si="6"/>
        <v>653670.45475879055</v>
      </c>
      <c r="J30" s="5">
        <v>150000</v>
      </c>
      <c r="K30" s="5">
        <f t="shared" si="14"/>
        <v>1560000</v>
      </c>
      <c r="L30" s="5">
        <f t="shared" si="7"/>
        <v>3057625.5452412097</v>
      </c>
      <c r="M30" s="5">
        <f t="shared" si="8"/>
        <v>1987456.6044067864</v>
      </c>
      <c r="N30" s="5">
        <f t="shared" si="9"/>
        <v>3547456.6044067862</v>
      </c>
      <c r="O30" s="5">
        <f t="shared" si="15"/>
        <v>826423.81613587565</v>
      </c>
      <c r="P30" s="5">
        <f t="shared" si="10"/>
        <v>24070.596586481784</v>
      </c>
      <c r="Q30" s="5">
        <f t="shared" si="11"/>
        <v>3523386.0078203045</v>
      </c>
      <c r="R30" s="5">
        <f t="shared" si="12"/>
        <v>3373386.0078203045</v>
      </c>
      <c r="S30" s="5">
        <f t="shared" si="13"/>
        <v>12480000</v>
      </c>
      <c r="T30" s="5"/>
      <c r="U30" s="5"/>
      <c r="V30" s="5">
        <f t="shared" si="2"/>
        <v>3373386.0078203045</v>
      </c>
      <c r="W30" s="5">
        <f t="shared" si="3"/>
        <v>779499.02127772418</v>
      </c>
    </row>
    <row r="31" spans="3:23">
      <c r="C31">
        <v>18</v>
      </c>
      <c r="D31">
        <f t="shared" si="0"/>
        <v>20</v>
      </c>
      <c r="E31">
        <f t="shared" si="1"/>
        <v>2035</v>
      </c>
      <c r="F31" s="5">
        <v>15278</v>
      </c>
      <c r="G31" s="5">
        <f t="shared" si="17"/>
        <v>349</v>
      </c>
      <c r="H31" s="5">
        <f t="shared" si="5"/>
        <v>5332022</v>
      </c>
      <c r="I31" s="5">
        <f t="shared" si="6"/>
        <v>679817.27294914227</v>
      </c>
      <c r="J31" s="5">
        <v>150000</v>
      </c>
      <c r="K31" s="5">
        <f t="shared" si="14"/>
        <v>1560000</v>
      </c>
      <c r="L31" s="5">
        <f t="shared" si="7"/>
        <v>3092204.7270508576</v>
      </c>
      <c r="M31" s="5">
        <f t="shared" si="8"/>
        <v>2009933.0725830575</v>
      </c>
      <c r="N31" s="5">
        <f t="shared" si="9"/>
        <v>3569933.0725830575</v>
      </c>
      <c r="O31" s="5">
        <f t="shared" si="15"/>
        <v>851216.5306199519</v>
      </c>
      <c r="P31" s="5">
        <f t="shared" si="10"/>
        <v>24792.714484076248</v>
      </c>
      <c r="Q31" s="5">
        <f t="shared" si="11"/>
        <v>3545140.358098981</v>
      </c>
      <c r="R31" s="5">
        <f t="shared" si="12"/>
        <v>3395140.358098981</v>
      </c>
      <c r="S31" s="5">
        <f t="shared" si="13"/>
        <v>10920000</v>
      </c>
      <c r="T31" s="5"/>
      <c r="U31" s="5"/>
      <c r="V31" s="5">
        <f t="shared" si="2"/>
        <v>3395140.358098981</v>
      </c>
      <c r="W31" s="5">
        <f t="shared" si="3"/>
        <v>719748.50284867082</v>
      </c>
    </row>
    <row r="32" spans="3:23">
      <c r="C32">
        <v>19</v>
      </c>
      <c r="D32">
        <f t="shared" si="0"/>
        <v>21</v>
      </c>
      <c r="E32">
        <f t="shared" si="1"/>
        <v>2036</v>
      </c>
      <c r="F32" s="5">
        <v>15454</v>
      </c>
      <c r="G32" s="5">
        <f t="shared" si="17"/>
        <v>349</v>
      </c>
      <c r="H32" s="5">
        <f t="shared" si="5"/>
        <v>5393446</v>
      </c>
      <c r="I32" s="5">
        <f t="shared" si="6"/>
        <v>707009.96386710799</v>
      </c>
      <c r="J32" s="5">
        <v>150000</v>
      </c>
      <c r="K32" s="5">
        <f t="shared" si="14"/>
        <v>1560000</v>
      </c>
      <c r="L32" s="5">
        <f t="shared" si="7"/>
        <v>3126436.0361328917</v>
      </c>
      <c r="M32" s="5">
        <f t="shared" si="8"/>
        <v>2032183.4234863797</v>
      </c>
      <c r="N32" s="5">
        <f t="shared" si="9"/>
        <v>3592183.4234863799</v>
      </c>
      <c r="O32" s="5">
        <f t="shared" si="15"/>
        <v>876753.0265385505</v>
      </c>
      <c r="P32" s="5">
        <f t="shared" si="10"/>
        <v>25536.495918598608</v>
      </c>
      <c r="Q32" s="5">
        <f t="shared" si="11"/>
        <v>3566646.9275677814</v>
      </c>
      <c r="R32" s="5">
        <f t="shared" si="12"/>
        <v>3416646.9275677814</v>
      </c>
      <c r="S32" s="5">
        <f t="shared" si="13"/>
        <v>9360000</v>
      </c>
      <c r="T32" s="5"/>
      <c r="U32" s="5"/>
      <c r="V32" s="5">
        <f t="shared" si="2"/>
        <v>3416646.9275677814</v>
      </c>
      <c r="W32" s="5">
        <f t="shared" si="3"/>
        <v>664502.53297996719</v>
      </c>
    </row>
    <row r="33" spans="3:23">
      <c r="C33">
        <v>20</v>
      </c>
      <c r="D33">
        <f t="shared" si="0"/>
        <v>22</v>
      </c>
      <c r="E33">
        <f t="shared" si="1"/>
        <v>2037</v>
      </c>
      <c r="F33" s="5">
        <v>14654</v>
      </c>
      <c r="G33" s="5">
        <f t="shared" si="17"/>
        <v>349</v>
      </c>
      <c r="H33" s="5">
        <f t="shared" si="5"/>
        <v>5114246</v>
      </c>
      <c r="I33" s="5">
        <f t="shared" si="6"/>
        <v>735290.36242179223</v>
      </c>
      <c r="J33" s="5">
        <v>170000</v>
      </c>
      <c r="K33" s="5">
        <f t="shared" si="14"/>
        <v>1560000</v>
      </c>
      <c r="L33" s="5">
        <f t="shared" si="7"/>
        <v>2818955.637578208</v>
      </c>
      <c r="M33" s="5">
        <f t="shared" si="8"/>
        <v>1832321.1644258352</v>
      </c>
      <c r="N33" s="5">
        <f t="shared" si="9"/>
        <v>3392321.164425835</v>
      </c>
      <c r="O33" s="5">
        <f t="shared" si="15"/>
        <v>903055.61733470706</v>
      </c>
      <c r="P33" s="5">
        <f t="shared" si="10"/>
        <v>26302.590796156554</v>
      </c>
      <c r="Q33" s="5">
        <f t="shared" si="11"/>
        <v>3366018.5736296782</v>
      </c>
      <c r="R33" s="5">
        <f t="shared" si="12"/>
        <v>3196018.5736296782</v>
      </c>
      <c r="S33" s="5">
        <f t="shared" si="13"/>
        <v>7800000</v>
      </c>
      <c r="T33" s="5"/>
      <c r="U33" s="5"/>
      <c r="V33" s="5">
        <f t="shared" si="2"/>
        <v>3196018.5736296782</v>
      </c>
      <c r="W33" s="5">
        <f t="shared" si="3"/>
        <v>570268.43785339547</v>
      </c>
    </row>
    <row r="34" spans="3:23">
      <c r="C34">
        <v>21</v>
      </c>
      <c r="D34">
        <f t="shared" si="0"/>
        <v>23</v>
      </c>
      <c r="E34">
        <f t="shared" si="1"/>
        <v>2038</v>
      </c>
      <c r="F34" s="5">
        <v>14823</v>
      </c>
      <c r="G34" s="5">
        <f t="shared" si="17"/>
        <v>349</v>
      </c>
      <c r="H34" s="5">
        <f t="shared" si="5"/>
        <v>5173227</v>
      </c>
      <c r="I34" s="5">
        <f t="shared" si="6"/>
        <v>764701.97691866406</v>
      </c>
      <c r="J34" s="5">
        <v>170000</v>
      </c>
      <c r="K34" s="5">
        <f t="shared" si="14"/>
        <v>1560000</v>
      </c>
      <c r="L34" s="5">
        <f t="shared" si="7"/>
        <v>2848525.0230813362</v>
      </c>
      <c r="M34" s="5">
        <f t="shared" si="8"/>
        <v>1851541.2650028686</v>
      </c>
      <c r="N34" s="5">
        <f t="shared" si="9"/>
        <v>3411541.2650028686</v>
      </c>
      <c r="O34" s="5">
        <f t="shared" si="15"/>
        <v>930147.28585474833</v>
      </c>
      <c r="P34" s="5">
        <f t="shared" si="10"/>
        <v>27091.668520041276</v>
      </c>
      <c r="Q34" s="5">
        <f t="shared" si="11"/>
        <v>3384449.5964828273</v>
      </c>
      <c r="R34" s="5">
        <f t="shared" si="12"/>
        <v>3214449.5964828273</v>
      </c>
      <c r="S34" s="5">
        <f t="shared" si="13"/>
        <v>6240000</v>
      </c>
      <c r="T34" s="5"/>
      <c r="U34" s="5"/>
      <c r="V34" s="5">
        <f t="shared" si="2"/>
        <v>3214449.5964828273</v>
      </c>
      <c r="W34" s="5">
        <f t="shared" si="3"/>
        <v>526199.17583548627</v>
      </c>
    </row>
    <row r="35" spans="3:23">
      <c r="C35">
        <v>22</v>
      </c>
      <c r="D35">
        <f t="shared" si="0"/>
        <v>24</v>
      </c>
      <c r="E35">
        <f t="shared" si="1"/>
        <v>2039</v>
      </c>
      <c r="F35" s="5">
        <v>14993</v>
      </c>
      <c r="G35" s="5">
        <f t="shared" si="17"/>
        <v>349</v>
      </c>
      <c r="H35" s="5">
        <f t="shared" si="5"/>
        <v>5232557</v>
      </c>
      <c r="I35" s="5">
        <f t="shared" si="6"/>
        <v>795290.05599541077</v>
      </c>
      <c r="J35" s="5">
        <v>170000</v>
      </c>
      <c r="K35" s="5">
        <f t="shared" si="14"/>
        <v>1560000</v>
      </c>
      <c r="L35" s="5">
        <f t="shared" si="7"/>
        <v>2877266.9440045897</v>
      </c>
      <c r="M35" s="5">
        <f t="shared" si="8"/>
        <v>1870223.5136029834</v>
      </c>
      <c r="N35" s="5">
        <f t="shared" si="9"/>
        <v>3430223.5136029832</v>
      </c>
      <c r="O35" s="5">
        <f t="shared" si="15"/>
        <v>958051.70443039085</v>
      </c>
      <c r="P35" s="5">
        <f t="shared" si="10"/>
        <v>27904.418575642514</v>
      </c>
      <c r="Q35" s="5">
        <f t="shared" si="11"/>
        <v>3402319.0950273406</v>
      </c>
      <c r="R35" s="5">
        <f t="shared" si="12"/>
        <v>3232319.0950273406</v>
      </c>
      <c r="S35" s="5">
        <f t="shared" si="13"/>
        <v>4680000</v>
      </c>
      <c r="T35" s="5"/>
      <c r="U35" s="5"/>
      <c r="V35" s="5">
        <f t="shared" si="2"/>
        <v>3232319.0950273406</v>
      </c>
      <c r="W35" s="5">
        <f t="shared" si="3"/>
        <v>485435.20931398065</v>
      </c>
    </row>
    <row r="36" spans="3:23">
      <c r="C36">
        <v>23</v>
      </c>
      <c r="D36">
        <f t="shared" si="0"/>
        <v>25</v>
      </c>
      <c r="E36">
        <f t="shared" si="1"/>
        <v>2040</v>
      </c>
      <c r="F36" s="5">
        <v>15166</v>
      </c>
      <c r="G36" s="5">
        <f t="shared" si="17"/>
        <v>349</v>
      </c>
      <c r="H36" s="5">
        <f t="shared" si="5"/>
        <v>5292934</v>
      </c>
      <c r="I36" s="5">
        <f t="shared" si="6"/>
        <v>827101.65823522711</v>
      </c>
      <c r="J36" s="5">
        <v>170000</v>
      </c>
      <c r="K36" s="5">
        <f t="shared" si="14"/>
        <v>1560000</v>
      </c>
      <c r="L36" s="5">
        <f t="shared" si="7"/>
        <v>2905832.3417647732</v>
      </c>
      <c r="M36" s="5">
        <f t="shared" si="8"/>
        <v>1888791.0221471027</v>
      </c>
      <c r="N36" s="5">
        <f t="shared" si="9"/>
        <v>3448791.0221471027</v>
      </c>
      <c r="O36" s="5">
        <f t="shared" si="15"/>
        <v>986793.25556330255</v>
      </c>
      <c r="P36" s="5">
        <f t="shared" si="10"/>
        <v>28741.5511329117</v>
      </c>
      <c r="Q36" s="5">
        <f t="shared" si="11"/>
        <v>3420049.4710141909</v>
      </c>
      <c r="R36" s="5">
        <f t="shared" si="12"/>
        <v>3250049.4710141909</v>
      </c>
      <c r="S36" s="5">
        <f t="shared" si="13"/>
        <v>3120000</v>
      </c>
      <c r="T36" s="5"/>
      <c r="U36" s="5"/>
      <c r="V36" s="5">
        <f t="shared" si="2"/>
        <v>3250049.4710141909</v>
      </c>
      <c r="W36" s="5">
        <f t="shared" si="3"/>
        <v>447796.31880787865</v>
      </c>
    </row>
    <row r="37" spans="3:23">
      <c r="C37">
        <v>24</v>
      </c>
      <c r="D37">
        <f t="shared" si="0"/>
        <v>26</v>
      </c>
      <c r="E37">
        <f t="shared" si="1"/>
        <v>2041</v>
      </c>
      <c r="F37" s="5">
        <v>15341</v>
      </c>
      <c r="G37" s="5">
        <f t="shared" si="17"/>
        <v>349</v>
      </c>
      <c r="H37" s="5">
        <f t="shared" si="5"/>
        <v>5354009</v>
      </c>
      <c r="I37" s="5">
        <f t="shared" si="6"/>
        <v>860185.72456463624</v>
      </c>
      <c r="J37" s="5">
        <v>170000</v>
      </c>
      <c r="K37" s="5">
        <f t="shared" si="14"/>
        <v>1560000</v>
      </c>
      <c r="L37" s="5">
        <f t="shared" si="7"/>
        <v>2933823.2754353639</v>
      </c>
      <c r="M37" s="5">
        <f t="shared" si="8"/>
        <v>1906985.1290329865</v>
      </c>
      <c r="N37" s="5">
        <f t="shared" si="9"/>
        <v>3466985.1290329862</v>
      </c>
      <c r="O37" s="5">
        <f t="shared" si="15"/>
        <v>1016397.0532302016</v>
      </c>
      <c r="P37" s="5">
        <f t="shared" si="10"/>
        <v>29603.797666899045</v>
      </c>
      <c r="Q37" s="5">
        <f t="shared" si="11"/>
        <v>3437381.3313660873</v>
      </c>
      <c r="R37" s="5">
        <f t="shared" si="12"/>
        <v>3267381.3313660873</v>
      </c>
      <c r="S37" s="5">
        <f t="shared" si="13"/>
        <v>1560000</v>
      </c>
      <c r="T37" s="5"/>
      <c r="U37" s="5"/>
      <c r="V37" s="5">
        <f t="shared" si="2"/>
        <v>3267381.3313660873</v>
      </c>
      <c r="W37" s="5">
        <f t="shared" si="3"/>
        <v>413013.14361386379</v>
      </c>
    </row>
    <row r="38" spans="3:23">
      <c r="C38">
        <v>25</v>
      </c>
      <c r="D38">
        <f t="shared" si="0"/>
        <v>27</v>
      </c>
      <c r="E38">
        <f t="shared" si="1"/>
        <v>2042</v>
      </c>
      <c r="F38" s="5">
        <v>13448</v>
      </c>
      <c r="G38" s="5">
        <f t="shared" si="17"/>
        <v>349</v>
      </c>
      <c r="H38" s="5">
        <f t="shared" si="5"/>
        <v>4693352</v>
      </c>
      <c r="I38" s="5">
        <f t="shared" si="6"/>
        <v>894593.15354722179</v>
      </c>
      <c r="J38" s="5"/>
      <c r="K38" s="5">
        <f t="shared" si="14"/>
        <v>1560000</v>
      </c>
      <c r="L38" s="5">
        <f>H38-I38-K38</f>
        <v>2238758.8464527782</v>
      </c>
      <c r="M38" s="5">
        <f t="shared" si="8"/>
        <v>1455193.2501943058</v>
      </c>
      <c r="N38" s="5">
        <f t="shared" si="9"/>
        <v>3015193.2501943056</v>
      </c>
      <c r="O38" s="5">
        <v>0</v>
      </c>
      <c r="P38" s="5">
        <f t="shared" si="10"/>
        <v>-1016397.0532302016</v>
      </c>
      <c r="Q38" s="5">
        <f t="shared" si="11"/>
        <v>4031590.3034245074</v>
      </c>
      <c r="R38" s="5">
        <f t="shared" si="12"/>
        <v>4031590.3034245074</v>
      </c>
      <c r="S38" s="5">
        <f t="shared" si="13"/>
        <v>0</v>
      </c>
      <c r="T38" s="5">
        <f>5*10^6</f>
        <v>5000000</v>
      </c>
      <c r="U38" s="5">
        <f>T38-0.35*(T38-S38)</f>
        <v>3250000</v>
      </c>
      <c r="V38" s="5">
        <f t="shared" si="2"/>
        <v>7281590.3034245074</v>
      </c>
      <c r="W38" s="5">
        <f t="shared" si="3"/>
        <v>844430.2668837657</v>
      </c>
    </row>
    <row r="39" spans="3:23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3:23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3:23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25</v>
      </c>
    </row>
    <row r="42" spans="3:23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>SUM(W13:W38)</f>
        <v>3011809.8096155557</v>
      </c>
    </row>
    <row r="43" spans="3:23">
      <c r="R43" s="4"/>
    </row>
    <row r="44" spans="3:23">
      <c r="R44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88FA-F9DB-46CB-B82D-D3A368B33B36}">
  <dimension ref="A1:W45"/>
  <sheetViews>
    <sheetView topLeftCell="J1" workbookViewId="0">
      <selection activeCell="P13" sqref="P13"/>
    </sheetView>
  </sheetViews>
  <sheetFormatPr defaultRowHeight="13.2"/>
  <cols>
    <col min="8" max="8" width="17.33203125" customWidth="1"/>
    <col min="9" max="9" width="14.77734375" bestFit="1" customWidth="1"/>
    <col min="10" max="10" width="15.88671875" bestFit="1" customWidth="1"/>
    <col min="11" max="11" width="14.77734375" bestFit="1" customWidth="1"/>
    <col min="12" max="12" width="16.5546875" customWidth="1"/>
    <col min="13" max="14" width="14.77734375" bestFit="1" customWidth="1"/>
    <col min="15" max="15" width="13" customWidth="1"/>
    <col min="16" max="16" width="11.5546875" customWidth="1"/>
    <col min="17" max="17" width="13.5546875" customWidth="1"/>
    <col min="18" max="18" width="17" customWidth="1"/>
    <col min="19" max="19" width="15.88671875" bestFit="1" customWidth="1"/>
    <col min="20" max="21" width="14.77734375" bestFit="1" customWidth="1"/>
    <col min="22" max="22" width="15.21875" customWidth="1"/>
    <col min="23" max="23" width="17.6640625" bestFit="1" customWidth="1"/>
  </cols>
  <sheetData>
    <row r="1" spans="1:2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</row>
    <row r="2" spans="1:23">
      <c r="H2" s="3"/>
    </row>
    <row r="3" spans="1:23">
      <c r="H3" s="3"/>
    </row>
    <row r="4" spans="1:23">
      <c r="H4" s="3"/>
    </row>
    <row r="5" spans="1:23">
      <c r="H5" s="3"/>
    </row>
    <row r="6" spans="1:23">
      <c r="C6" s="1"/>
      <c r="D6" s="1"/>
      <c r="E6" s="1"/>
      <c r="F6" s="1"/>
      <c r="G6" s="1"/>
      <c r="H6" s="2" t="s">
        <v>24</v>
      </c>
      <c r="I6" s="1">
        <v>0.09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C7" s="1"/>
      <c r="D7" s="1"/>
      <c r="E7" s="1"/>
      <c r="F7" s="1"/>
      <c r="G7" s="1"/>
      <c r="H7" s="2" t="s">
        <v>23</v>
      </c>
      <c r="I7" s="1">
        <v>0.03</v>
      </c>
      <c r="J7" s="1" t="s">
        <v>12</v>
      </c>
      <c r="K7" s="1">
        <v>1560000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C8" s="1"/>
      <c r="D8" s="1"/>
      <c r="E8" s="1"/>
      <c r="F8" s="1"/>
      <c r="G8" s="1"/>
      <c r="H8" s="2" t="s">
        <v>22</v>
      </c>
      <c r="I8" s="1">
        <v>365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C9" s="1"/>
      <c r="D9" s="1"/>
      <c r="E9" s="1"/>
      <c r="F9" s="1"/>
      <c r="G9" s="1"/>
      <c r="H9" s="2" t="s">
        <v>21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.6">
      <c r="C10" s="1" t="s">
        <v>20</v>
      </c>
      <c r="D10" s="1" t="s">
        <v>19</v>
      </c>
      <c r="E10" s="1" t="s">
        <v>18</v>
      </c>
      <c r="F10" s="1" t="s">
        <v>17</v>
      </c>
      <c r="G10" s="1" t="s">
        <v>16</v>
      </c>
      <c r="H10" s="2" t="s">
        <v>15</v>
      </c>
      <c r="I10" s="1" t="s">
        <v>14</v>
      </c>
      <c r="J10" s="1" t="s">
        <v>13</v>
      </c>
      <c r="K10" s="1" t="s">
        <v>12</v>
      </c>
      <c r="L10" s="1" t="s">
        <v>11</v>
      </c>
      <c r="M10" s="1" t="s">
        <v>10</v>
      </c>
      <c r="N10" s="1" t="s">
        <v>9</v>
      </c>
      <c r="O10" s="1" t="s">
        <v>8</v>
      </c>
      <c r="P10" s="1" t="s">
        <v>7</v>
      </c>
      <c r="Q10" s="1" t="s">
        <v>6</v>
      </c>
      <c r="R10" s="1" t="s">
        <v>5</v>
      </c>
      <c r="S10" s="1" t="s">
        <v>4</v>
      </c>
      <c r="T10" s="1" t="s">
        <v>3</v>
      </c>
      <c r="U10" s="1" t="s">
        <v>2</v>
      </c>
      <c r="V10" s="1" t="s">
        <v>1</v>
      </c>
      <c r="W10" s="1" t="s">
        <v>0</v>
      </c>
    </row>
    <row r="11" spans="1:23">
      <c r="D11">
        <v>0</v>
      </c>
      <c r="E11">
        <v>2015</v>
      </c>
      <c r="H11" s="5"/>
      <c r="I11" s="5"/>
      <c r="J11" s="5"/>
      <c r="K11" s="5"/>
      <c r="L11" s="5"/>
      <c r="M11" s="5"/>
      <c r="N11" s="5"/>
      <c r="O11" s="5">
        <v>0</v>
      </c>
      <c r="P11" s="5"/>
      <c r="Q11" s="5"/>
      <c r="R11" s="5"/>
      <c r="S11" s="5"/>
      <c r="T11" s="5"/>
      <c r="U11" s="5"/>
      <c r="V11" s="5"/>
      <c r="W11" s="5"/>
    </row>
    <row r="12" spans="1:23">
      <c r="D12">
        <f t="shared" ref="D12:E27" si="0">D11+1</f>
        <v>1</v>
      </c>
      <c r="E12">
        <f t="shared" si="0"/>
        <v>2016</v>
      </c>
      <c r="H12" s="5"/>
      <c r="I12" s="5"/>
      <c r="J12" s="5"/>
      <c r="K12" s="5"/>
      <c r="L12" s="5"/>
      <c r="M12" s="5"/>
      <c r="N12" s="5"/>
      <c r="O12" s="5">
        <v>0</v>
      </c>
      <c r="P12" s="5"/>
      <c r="Q12" s="5"/>
      <c r="R12" s="5"/>
      <c r="S12" s="5"/>
      <c r="T12" s="5"/>
      <c r="U12" s="5"/>
      <c r="V12" s="5"/>
      <c r="W12" s="5"/>
    </row>
    <row r="13" spans="1:23">
      <c r="C13">
        <v>0</v>
      </c>
      <c r="D13">
        <f t="shared" si="0"/>
        <v>2</v>
      </c>
      <c r="E13">
        <f t="shared" si="0"/>
        <v>2017</v>
      </c>
      <c r="H13" s="5"/>
      <c r="I13" s="5"/>
      <c r="J13" s="5">
        <f>39*10^6*0.9</f>
        <v>35100000</v>
      </c>
      <c r="K13" s="5"/>
      <c r="L13" s="5"/>
      <c r="M13" s="5"/>
      <c r="N13" s="5"/>
      <c r="O13" s="5">
        <v>500000</v>
      </c>
      <c r="P13" s="5">
        <v>500000</v>
      </c>
      <c r="Q13" s="5">
        <f>M13-P13</f>
        <v>-500000</v>
      </c>
      <c r="R13" s="5">
        <f>Q13-J13</f>
        <v>-35600000</v>
      </c>
      <c r="S13" s="5">
        <f>39*10^6</f>
        <v>39000000</v>
      </c>
      <c r="T13" s="5"/>
      <c r="U13" s="5"/>
      <c r="V13" s="5">
        <f>R13+U13</f>
        <v>-35600000</v>
      </c>
      <c r="W13" s="5">
        <f>V13/(1+0.09)^C13</f>
        <v>-35600000</v>
      </c>
    </row>
    <row r="14" spans="1:23">
      <c r="C14">
        <v>1</v>
      </c>
      <c r="D14">
        <f t="shared" si="0"/>
        <v>3</v>
      </c>
      <c r="E14">
        <f t="shared" si="0"/>
        <v>2018</v>
      </c>
      <c r="F14">
        <v>20000</v>
      </c>
      <c r="G14">
        <f>365-8</f>
        <v>357</v>
      </c>
      <c r="H14" s="5">
        <f>F14*G14</f>
        <v>7140000</v>
      </c>
      <c r="I14" s="5">
        <f>4000*1.04^(C14-1)*G14</f>
        <v>1428000</v>
      </c>
      <c r="J14" s="5">
        <f>J13/9</f>
        <v>3900000</v>
      </c>
      <c r="K14" s="5">
        <f>K7</f>
        <v>1560000</v>
      </c>
      <c r="L14" s="5">
        <f>H14-I14-K14</f>
        <v>4152000</v>
      </c>
      <c r="M14" s="5">
        <f>L14*1</f>
        <v>4152000</v>
      </c>
      <c r="N14" s="5">
        <f>M14+K14</f>
        <v>5712000</v>
      </c>
      <c r="O14" s="5">
        <f>O13*1.03</f>
        <v>515000</v>
      </c>
      <c r="P14" s="5">
        <f>O14-O13</f>
        <v>15000</v>
      </c>
      <c r="Q14" s="5">
        <f>N14-P14</f>
        <v>5697000</v>
      </c>
      <c r="R14" s="5">
        <f>Q14-J14</f>
        <v>1797000</v>
      </c>
      <c r="S14" s="5">
        <f>S13-K14</f>
        <v>37440000</v>
      </c>
      <c r="T14" s="5"/>
      <c r="U14" s="5"/>
      <c r="V14" s="5">
        <f t="shared" ref="V14:V38" si="1">R14+U14</f>
        <v>1797000</v>
      </c>
      <c r="W14" s="5">
        <f t="shared" ref="W14:W38" si="2">V14/(1+0.09)^C14</f>
        <v>1648623.8532110089</v>
      </c>
    </row>
    <row r="15" spans="1:23">
      <c r="C15">
        <v>2</v>
      </c>
      <c r="D15">
        <f t="shared" si="0"/>
        <v>4</v>
      </c>
      <c r="E15">
        <f t="shared" si="0"/>
        <v>2019</v>
      </c>
      <c r="F15">
        <v>20200</v>
      </c>
      <c r="G15">
        <f t="shared" ref="G15:G18" si="3">365-8</f>
        <v>357</v>
      </c>
      <c r="H15" s="5">
        <f t="shared" ref="H15:H38" si="4">F15*G15</f>
        <v>7211400</v>
      </c>
      <c r="I15" s="5">
        <f t="shared" ref="I15:I38" si="5">4000*1.04^(C15-1)*G15</f>
        <v>1485120</v>
      </c>
      <c r="J15" s="5">
        <v>0</v>
      </c>
      <c r="K15" s="5">
        <f>K14</f>
        <v>1560000</v>
      </c>
      <c r="L15" s="5">
        <f t="shared" ref="L15:L37" si="6">H15-I15-K15</f>
        <v>4166280</v>
      </c>
      <c r="M15" s="5">
        <f t="shared" ref="M15:M38" si="7">L15*1</f>
        <v>4166280</v>
      </c>
      <c r="N15" s="5">
        <f t="shared" ref="N15:N38" si="8">M15+K15</f>
        <v>5726280</v>
      </c>
      <c r="O15" s="5">
        <f>O14*1.03</f>
        <v>530450</v>
      </c>
      <c r="P15" s="5">
        <f t="shared" ref="P15:P38" si="9">O15-O14</f>
        <v>15450</v>
      </c>
      <c r="Q15" s="5">
        <f t="shared" ref="Q15:Q38" si="10">N15-P15</f>
        <v>5710830</v>
      </c>
      <c r="R15" s="5">
        <f t="shared" ref="R15:R38" si="11">Q15-J15</f>
        <v>5710830</v>
      </c>
      <c r="S15" s="5">
        <f t="shared" ref="S15:S38" si="12">S14-K15</f>
        <v>35880000</v>
      </c>
      <c r="T15" s="5"/>
      <c r="U15" s="5"/>
      <c r="V15" s="5">
        <f>R15+U15</f>
        <v>5710830</v>
      </c>
      <c r="W15" s="5">
        <f t="shared" si="2"/>
        <v>4806691.3559464682</v>
      </c>
    </row>
    <row r="16" spans="1:23">
      <c r="C16">
        <v>3</v>
      </c>
      <c r="D16">
        <f t="shared" si="0"/>
        <v>5</v>
      </c>
      <c r="E16">
        <f t="shared" si="0"/>
        <v>2020</v>
      </c>
      <c r="F16">
        <v>20400</v>
      </c>
      <c r="G16">
        <f t="shared" si="3"/>
        <v>357</v>
      </c>
      <c r="H16" s="5">
        <f t="shared" si="4"/>
        <v>7282800</v>
      </c>
      <c r="I16" s="5">
        <f t="shared" si="5"/>
        <v>1544524.8000000003</v>
      </c>
      <c r="J16" s="5">
        <v>0</v>
      </c>
      <c r="K16" s="5">
        <f t="shared" ref="K16:K38" si="13">K15</f>
        <v>1560000</v>
      </c>
      <c r="L16" s="5">
        <f t="shared" si="6"/>
        <v>4178275.1999999993</v>
      </c>
      <c r="M16" s="5">
        <f t="shared" si="7"/>
        <v>4178275.1999999993</v>
      </c>
      <c r="N16" s="5">
        <f t="shared" si="8"/>
        <v>5738275.1999999993</v>
      </c>
      <c r="O16" s="5">
        <f t="shared" ref="O16:O37" si="14">O15*1.03</f>
        <v>546363.5</v>
      </c>
      <c r="P16" s="5">
        <f t="shared" si="9"/>
        <v>15913.5</v>
      </c>
      <c r="Q16" s="5">
        <f t="shared" si="10"/>
        <v>5722361.6999999993</v>
      </c>
      <c r="R16" s="5">
        <f t="shared" si="11"/>
        <v>5722361.6999999993</v>
      </c>
      <c r="S16" s="5">
        <f t="shared" si="12"/>
        <v>34320000</v>
      </c>
      <c r="T16" s="5"/>
      <c r="U16" s="5"/>
      <c r="V16" s="5">
        <f t="shared" si="1"/>
        <v>5722361.6999999993</v>
      </c>
      <c r="W16" s="5">
        <f t="shared" si="2"/>
        <v>4418713.1716741463</v>
      </c>
    </row>
    <row r="17" spans="3:23">
      <c r="C17">
        <v>4</v>
      </c>
      <c r="D17">
        <f t="shared" si="0"/>
        <v>6</v>
      </c>
      <c r="E17">
        <f t="shared" si="0"/>
        <v>2021</v>
      </c>
      <c r="F17">
        <v>18714</v>
      </c>
      <c r="G17">
        <f t="shared" si="3"/>
        <v>357</v>
      </c>
      <c r="H17" s="5">
        <f t="shared" si="4"/>
        <v>6680898</v>
      </c>
      <c r="I17" s="5">
        <f t="shared" si="5"/>
        <v>1606305.7920000001</v>
      </c>
      <c r="J17" s="5">
        <v>0</v>
      </c>
      <c r="K17" s="5">
        <f t="shared" si="13"/>
        <v>1560000</v>
      </c>
      <c r="L17" s="5">
        <f t="shared" si="6"/>
        <v>3514592.2079999996</v>
      </c>
      <c r="M17" s="5">
        <f t="shared" si="7"/>
        <v>3514592.2079999996</v>
      </c>
      <c r="N17" s="5">
        <f t="shared" si="8"/>
        <v>5074592.2079999996</v>
      </c>
      <c r="O17" s="5">
        <f t="shared" si="14"/>
        <v>562754.40500000003</v>
      </c>
      <c r="P17" s="5">
        <f t="shared" si="9"/>
        <v>16390.905000000028</v>
      </c>
      <c r="Q17" s="5">
        <f t="shared" si="10"/>
        <v>5058201.3029999994</v>
      </c>
      <c r="R17" s="5">
        <f t="shared" si="11"/>
        <v>5058201.3029999994</v>
      </c>
      <c r="S17" s="5">
        <f t="shared" si="12"/>
        <v>32760000</v>
      </c>
      <c r="T17" s="5"/>
      <c r="U17" s="5"/>
      <c r="V17" s="5">
        <f t="shared" si="1"/>
        <v>5058201.3029999994</v>
      </c>
      <c r="W17" s="5">
        <f t="shared" si="2"/>
        <v>3583357.3256880264</v>
      </c>
    </row>
    <row r="18" spans="3:23">
      <c r="C18">
        <v>5</v>
      </c>
      <c r="D18">
        <f t="shared" si="0"/>
        <v>7</v>
      </c>
      <c r="E18">
        <f t="shared" si="0"/>
        <v>2022</v>
      </c>
      <c r="F18">
        <v>17283</v>
      </c>
      <c r="G18">
        <f t="shared" si="3"/>
        <v>357</v>
      </c>
      <c r="H18" s="5">
        <f t="shared" si="4"/>
        <v>6170031</v>
      </c>
      <c r="I18" s="5">
        <f t="shared" si="5"/>
        <v>1670558.0236800001</v>
      </c>
      <c r="J18" s="5">
        <v>60000</v>
      </c>
      <c r="K18" s="5">
        <f t="shared" si="13"/>
        <v>1560000</v>
      </c>
      <c r="L18" s="5">
        <f t="shared" si="6"/>
        <v>2939472.9763200004</v>
      </c>
      <c r="M18" s="5">
        <f t="shared" si="7"/>
        <v>2939472.9763200004</v>
      </c>
      <c r="N18" s="5">
        <f t="shared" si="8"/>
        <v>4499472.9763200004</v>
      </c>
      <c r="O18" s="5">
        <f t="shared" si="14"/>
        <v>579637.03714999999</v>
      </c>
      <c r="P18" s="5">
        <f t="shared" si="9"/>
        <v>16882.632149999961</v>
      </c>
      <c r="Q18" s="5">
        <f t="shared" si="10"/>
        <v>4482590.3441700004</v>
      </c>
      <c r="R18" s="5">
        <f t="shared" si="11"/>
        <v>4422590.3441700004</v>
      </c>
      <c r="S18" s="5">
        <f t="shared" si="12"/>
        <v>31200000</v>
      </c>
      <c r="T18" s="5"/>
      <c r="U18" s="5"/>
      <c r="V18" s="5">
        <f t="shared" si="1"/>
        <v>4422590.3441700004</v>
      </c>
      <c r="W18" s="5">
        <f t="shared" si="2"/>
        <v>2874380.2734160842</v>
      </c>
    </row>
    <row r="19" spans="3:23">
      <c r="C19">
        <v>6</v>
      </c>
      <c r="D19">
        <f t="shared" si="0"/>
        <v>8</v>
      </c>
      <c r="E19">
        <f t="shared" si="0"/>
        <v>2023</v>
      </c>
      <c r="F19">
        <v>17481</v>
      </c>
      <c r="G19">
        <f>365-12</f>
        <v>353</v>
      </c>
      <c r="H19" s="5">
        <f t="shared" si="4"/>
        <v>6170793</v>
      </c>
      <c r="I19" s="5">
        <f t="shared" si="5"/>
        <v>1717913.8981888006</v>
      </c>
      <c r="J19" s="5">
        <v>60000</v>
      </c>
      <c r="K19" s="5">
        <f t="shared" si="13"/>
        <v>1560000</v>
      </c>
      <c r="L19" s="5">
        <f t="shared" si="6"/>
        <v>2892879.1018111994</v>
      </c>
      <c r="M19" s="5">
        <f t="shared" si="7"/>
        <v>2892879.1018111994</v>
      </c>
      <c r="N19" s="5">
        <f t="shared" si="8"/>
        <v>4452879.1018111994</v>
      </c>
      <c r="O19" s="5">
        <f t="shared" si="14"/>
        <v>597026.14826449996</v>
      </c>
      <c r="P19" s="5">
        <f t="shared" si="9"/>
        <v>17389.111114499974</v>
      </c>
      <c r="Q19" s="5">
        <f t="shared" si="10"/>
        <v>4435489.9906966994</v>
      </c>
      <c r="R19" s="5">
        <f t="shared" si="11"/>
        <v>4375489.9906966994</v>
      </c>
      <c r="S19" s="5">
        <f t="shared" si="12"/>
        <v>29640000</v>
      </c>
      <c r="T19" s="5"/>
      <c r="U19" s="5"/>
      <c r="V19" s="5">
        <f t="shared" si="1"/>
        <v>4375489.9906966994</v>
      </c>
      <c r="W19" s="5">
        <f t="shared" si="2"/>
        <v>2608961.7205394856</v>
      </c>
    </row>
    <row r="20" spans="3:23">
      <c r="C20">
        <v>7</v>
      </c>
      <c r="D20">
        <f t="shared" si="0"/>
        <v>9</v>
      </c>
      <c r="E20">
        <f t="shared" si="0"/>
        <v>2024</v>
      </c>
      <c r="F20">
        <v>17682</v>
      </c>
      <c r="G20">
        <f t="shared" ref="G20:G23" si="15">365-12</f>
        <v>353</v>
      </c>
      <c r="H20" s="5">
        <f t="shared" si="4"/>
        <v>6241746</v>
      </c>
      <c r="I20" s="5">
        <f t="shared" si="5"/>
        <v>1786630.4541163526</v>
      </c>
      <c r="J20" s="5">
        <v>60000</v>
      </c>
      <c r="K20" s="5">
        <f t="shared" si="13"/>
        <v>1560000</v>
      </c>
      <c r="L20" s="5">
        <f t="shared" si="6"/>
        <v>2895115.5458836472</v>
      </c>
      <c r="M20" s="5">
        <f t="shared" si="7"/>
        <v>2895115.5458836472</v>
      </c>
      <c r="N20" s="5">
        <f t="shared" si="8"/>
        <v>4455115.5458836472</v>
      </c>
      <c r="O20" s="5">
        <f t="shared" si="14"/>
        <v>614936.93271243502</v>
      </c>
      <c r="P20" s="5">
        <f t="shared" si="9"/>
        <v>17910.784447935061</v>
      </c>
      <c r="Q20" s="5">
        <f t="shared" si="10"/>
        <v>4437204.7614357118</v>
      </c>
      <c r="R20" s="5">
        <f t="shared" si="11"/>
        <v>4377204.7614357118</v>
      </c>
      <c r="S20" s="5">
        <f t="shared" si="12"/>
        <v>28080000</v>
      </c>
      <c r="T20" s="5"/>
      <c r="U20" s="5"/>
      <c r="V20" s="5">
        <f t="shared" si="1"/>
        <v>4377204.7614357118</v>
      </c>
      <c r="W20" s="5">
        <f t="shared" si="2"/>
        <v>2394480.9011965576</v>
      </c>
    </row>
    <row r="21" spans="3:23">
      <c r="C21">
        <v>8</v>
      </c>
      <c r="D21">
        <f t="shared" si="0"/>
        <v>10</v>
      </c>
      <c r="E21">
        <f t="shared" si="0"/>
        <v>2025</v>
      </c>
      <c r="F21">
        <v>17886</v>
      </c>
      <c r="G21">
        <f t="shared" si="15"/>
        <v>353</v>
      </c>
      <c r="H21" s="5">
        <f t="shared" si="4"/>
        <v>6313758</v>
      </c>
      <c r="I21" s="5">
        <f t="shared" si="5"/>
        <v>1858095.6722810064</v>
      </c>
      <c r="J21" s="5">
        <v>60000</v>
      </c>
      <c r="K21" s="5">
        <f t="shared" si="13"/>
        <v>1560000</v>
      </c>
      <c r="L21" s="5">
        <f t="shared" si="6"/>
        <v>2895662.3277189936</v>
      </c>
      <c r="M21" s="5">
        <f t="shared" si="7"/>
        <v>2895662.3277189936</v>
      </c>
      <c r="N21" s="5">
        <f t="shared" si="8"/>
        <v>4455662.3277189936</v>
      </c>
      <c r="O21" s="5">
        <f t="shared" si="14"/>
        <v>633385.04069380811</v>
      </c>
      <c r="P21" s="5">
        <f t="shared" si="9"/>
        <v>18448.10798137309</v>
      </c>
      <c r="Q21" s="5">
        <f t="shared" si="10"/>
        <v>4437214.219737621</v>
      </c>
      <c r="R21" s="5">
        <f t="shared" si="11"/>
        <v>4377214.219737621</v>
      </c>
      <c r="S21" s="5">
        <f t="shared" si="12"/>
        <v>26520000</v>
      </c>
      <c r="T21" s="5"/>
      <c r="U21" s="5"/>
      <c r="V21" s="5">
        <f t="shared" si="1"/>
        <v>4377214.219737621</v>
      </c>
      <c r="W21" s="5">
        <f t="shared" si="2"/>
        <v>2196776.2157904585</v>
      </c>
    </row>
    <row r="22" spans="3:23">
      <c r="C22">
        <v>9</v>
      </c>
      <c r="D22">
        <f t="shared" si="0"/>
        <v>11</v>
      </c>
      <c r="E22">
        <f t="shared" si="0"/>
        <v>2026</v>
      </c>
      <c r="F22">
        <v>18092</v>
      </c>
      <c r="G22">
        <f t="shared" si="15"/>
        <v>353</v>
      </c>
      <c r="H22" s="5">
        <f t="shared" si="4"/>
        <v>6386476</v>
      </c>
      <c r="I22" s="5">
        <f t="shared" si="5"/>
        <v>1932419.499172247</v>
      </c>
      <c r="J22" s="5">
        <v>60000</v>
      </c>
      <c r="K22" s="5">
        <f t="shared" si="13"/>
        <v>1560000</v>
      </c>
      <c r="L22" s="5">
        <f t="shared" si="6"/>
        <v>2894056.500827753</v>
      </c>
      <c r="M22" s="5">
        <f t="shared" si="7"/>
        <v>2894056.500827753</v>
      </c>
      <c r="N22" s="5">
        <f t="shared" si="8"/>
        <v>4454056.500827753</v>
      </c>
      <c r="O22" s="5">
        <f t="shared" si="14"/>
        <v>652386.59191462235</v>
      </c>
      <c r="P22" s="5">
        <f t="shared" si="9"/>
        <v>19001.551220814232</v>
      </c>
      <c r="Q22" s="5">
        <f t="shared" si="10"/>
        <v>4435054.9496069383</v>
      </c>
      <c r="R22" s="5">
        <f t="shared" si="11"/>
        <v>4375054.9496069383</v>
      </c>
      <c r="S22" s="5">
        <f t="shared" si="12"/>
        <v>24960000</v>
      </c>
      <c r="T22" s="5"/>
      <c r="U22" s="5"/>
      <c r="V22" s="5">
        <f t="shared" si="1"/>
        <v>4375054.9496069383</v>
      </c>
      <c r="W22" s="5">
        <f t="shared" si="2"/>
        <v>2014396.8357093246</v>
      </c>
    </row>
    <row r="23" spans="3:23">
      <c r="C23">
        <v>10</v>
      </c>
      <c r="D23">
        <f t="shared" si="0"/>
        <v>12</v>
      </c>
      <c r="E23">
        <f t="shared" si="0"/>
        <v>2027</v>
      </c>
      <c r="F23">
        <v>17428</v>
      </c>
      <c r="G23">
        <f t="shared" si="15"/>
        <v>353</v>
      </c>
      <c r="H23" s="5">
        <f t="shared" si="4"/>
        <v>6152084</v>
      </c>
      <c r="I23" s="5">
        <f t="shared" si="5"/>
        <v>2009716.2791391371</v>
      </c>
      <c r="J23" s="5">
        <v>70000</v>
      </c>
      <c r="K23" s="5">
        <f t="shared" si="13"/>
        <v>1560000</v>
      </c>
      <c r="L23" s="5">
        <f t="shared" si="6"/>
        <v>2582367.7208608631</v>
      </c>
      <c r="M23" s="5">
        <f t="shared" si="7"/>
        <v>2582367.7208608631</v>
      </c>
      <c r="N23" s="5">
        <f t="shared" si="8"/>
        <v>4142367.7208608631</v>
      </c>
      <c r="O23" s="5">
        <f t="shared" si="14"/>
        <v>671958.18967206101</v>
      </c>
      <c r="P23" s="5">
        <f t="shared" si="9"/>
        <v>19571.597757438663</v>
      </c>
      <c r="Q23" s="5">
        <f t="shared" si="10"/>
        <v>4122796.1231034244</v>
      </c>
      <c r="R23" s="5">
        <f t="shared" si="11"/>
        <v>4052796.1231034244</v>
      </c>
      <c r="S23" s="5">
        <f t="shared" si="12"/>
        <v>23400000</v>
      </c>
      <c r="T23" s="5"/>
      <c r="U23" s="5"/>
      <c r="V23" s="5">
        <f t="shared" si="1"/>
        <v>4052796.1231034244</v>
      </c>
      <c r="W23" s="5">
        <f t="shared" si="2"/>
        <v>1711944.8805438373</v>
      </c>
    </row>
    <row r="24" spans="3:23">
      <c r="C24">
        <v>11</v>
      </c>
      <c r="D24">
        <f t="shared" si="0"/>
        <v>13</v>
      </c>
      <c r="E24">
        <f t="shared" si="0"/>
        <v>2028</v>
      </c>
      <c r="F24">
        <v>17628</v>
      </c>
      <c r="G24">
        <f>365-16</f>
        <v>349</v>
      </c>
      <c r="H24" s="5">
        <f t="shared" si="4"/>
        <v>6152172</v>
      </c>
      <c r="I24" s="5">
        <f t="shared" si="5"/>
        <v>2066421.0217460091</v>
      </c>
      <c r="J24" s="5">
        <v>70000</v>
      </c>
      <c r="K24" s="5">
        <f t="shared" si="13"/>
        <v>1560000</v>
      </c>
      <c r="L24" s="5">
        <f t="shared" si="6"/>
        <v>2525750.9782539909</v>
      </c>
      <c r="M24" s="5">
        <f t="shared" si="7"/>
        <v>2525750.9782539909</v>
      </c>
      <c r="N24" s="5">
        <f t="shared" si="8"/>
        <v>4085750.9782539909</v>
      </c>
      <c r="O24" s="5">
        <f t="shared" si="14"/>
        <v>692116.93536222284</v>
      </c>
      <c r="P24" s="5">
        <f t="shared" si="9"/>
        <v>20158.745690161828</v>
      </c>
      <c r="Q24" s="5">
        <f t="shared" si="10"/>
        <v>4065592.232563829</v>
      </c>
      <c r="R24" s="5">
        <f t="shared" si="11"/>
        <v>3995592.232563829</v>
      </c>
      <c r="S24" s="5">
        <f t="shared" si="12"/>
        <v>21840000</v>
      </c>
      <c r="T24" s="5"/>
      <c r="U24" s="5"/>
      <c r="V24" s="5">
        <f t="shared" si="1"/>
        <v>3995592.232563829</v>
      </c>
      <c r="W24" s="5">
        <f t="shared" si="2"/>
        <v>1548423.2467737929</v>
      </c>
    </row>
    <row r="25" spans="3:23">
      <c r="C25">
        <v>12</v>
      </c>
      <c r="D25">
        <f t="shared" si="0"/>
        <v>14</v>
      </c>
      <c r="E25">
        <f t="shared" si="0"/>
        <v>2029</v>
      </c>
      <c r="F25">
        <v>17831</v>
      </c>
      <c r="G25">
        <f t="shared" ref="G25:G38" si="16">365-16</f>
        <v>349</v>
      </c>
      <c r="H25" s="5">
        <f t="shared" si="4"/>
        <v>6223019</v>
      </c>
      <c r="I25" s="5">
        <f t="shared" si="5"/>
        <v>2149077.8626158494</v>
      </c>
      <c r="J25" s="5">
        <v>70000</v>
      </c>
      <c r="K25" s="5">
        <f t="shared" si="13"/>
        <v>1560000</v>
      </c>
      <c r="L25" s="5">
        <f t="shared" si="6"/>
        <v>2513941.1373841506</v>
      </c>
      <c r="M25" s="5">
        <f t="shared" si="7"/>
        <v>2513941.1373841506</v>
      </c>
      <c r="N25" s="5">
        <f t="shared" si="8"/>
        <v>4073941.1373841506</v>
      </c>
      <c r="O25" s="5">
        <f t="shared" si="14"/>
        <v>712880.44342308957</v>
      </c>
      <c r="P25" s="5">
        <f t="shared" si="9"/>
        <v>20763.508060866734</v>
      </c>
      <c r="Q25" s="5">
        <f t="shared" si="10"/>
        <v>4053177.6293232841</v>
      </c>
      <c r="R25" s="5">
        <f t="shared" si="11"/>
        <v>3983177.6293232841</v>
      </c>
      <c r="S25" s="5">
        <f t="shared" si="12"/>
        <v>20280000</v>
      </c>
      <c r="T25" s="5"/>
      <c r="U25" s="5"/>
      <c r="V25" s="5">
        <f t="shared" si="1"/>
        <v>3983177.6293232841</v>
      </c>
      <c r="W25" s="5">
        <f t="shared" si="2"/>
        <v>1416157.9634806043</v>
      </c>
    </row>
    <row r="26" spans="3:23">
      <c r="C26">
        <v>13</v>
      </c>
      <c r="D26">
        <f t="shared" si="0"/>
        <v>15</v>
      </c>
      <c r="E26">
        <f t="shared" si="0"/>
        <v>2030</v>
      </c>
      <c r="F26">
        <v>18036</v>
      </c>
      <c r="G26">
        <f t="shared" si="16"/>
        <v>349</v>
      </c>
      <c r="H26" s="5">
        <f t="shared" si="4"/>
        <v>6294564</v>
      </c>
      <c r="I26" s="5">
        <f t="shared" si="5"/>
        <v>2235040.9771204838</v>
      </c>
      <c r="J26" s="5">
        <v>70000</v>
      </c>
      <c r="K26" s="5">
        <f t="shared" si="13"/>
        <v>1560000</v>
      </c>
      <c r="L26" s="5">
        <f t="shared" si="6"/>
        <v>2499523.0228795162</v>
      </c>
      <c r="M26" s="5">
        <f t="shared" si="7"/>
        <v>2499523.0228795162</v>
      </c>
      <c r="N26" s="5">
        <f t="shared" si="8"/>
        <v>4059523.0228795162</v>
      </c>
      <c r="O26" s="5">
        <f t="shared" si="14"/>
        <v>734266.85672578227</v>
      </c>
      <c r="P26" s="5">
        <f t="shared" si="9"/>
        <v>21386.413302692701</v>
      </c>
      <c r="Q26" s="5">
        <f t="shared" si="10"/>
        <v>4038136.6095768237</v>
      </c>
      <c r="R26" s="5">
        <f t="shared" si="11"/>
        <v>3968136.6095768237</v>
      </c>
      <c r="S26" s="5">
        <f t="shared" si="12"/>
        <v>18720000</v>
      </c>
      <c r="T26" s="5"/>
      <c r="U26" s="5"/>
      <c r="V26" s="5">
        <f t="shared" si="1"/>
        <v>3968136.6095768237</v>
      </c>
      <c r="W26" s="5">
        <f t="shared" si="2"/>
        <v>1294321.4299630891</v>
      </c>
    </row>
    <row r="27" spans="3:23">
      <c r="C27">
        <v>14</v>
      </c>
      <c r="D27">
        <f t="shared" si="0"/>
        <v>16</v>
      </c>
      <c r="E27">
        <f t="shared" si="0"/>
        <v>2031</v>
      </c>
      <c r="F27">
        <v>18243</v>
      </c>
      <c r="G27">
        <f t="shared" si="16"/>
        <v>349</v>
      </c>
      <c r="H27" s="5">
        <f t="shared" si="4"/>
        <v>6366807</v>
      </c>
      <c r="I27" s="5">
        <f t="shared" si="5"/>
        <v>2324442.616205303</v>
      </c>
      <c r="J27" s="5">
        <v>70000</v>
      </c>
      <c r="K27" s="5">
        <f t="shared" si="13"/>
        <v>1560000</v>
      </c>
      <c r="L27" s="5">
        <f t="shared" si="6"/>
        <v>2482364.383794697</v>
      </c>
      <c r="M27" s="5">
        <f t="shared" si="7"/>
        <v>2482364.383794697</v>
      </c>
      <c r="N27" s="5">
        <f t="shared" si="8"/>
        <v>4042364.383794697</v>
      </c>
      <c r="O27" s="5">
        <f t="shared" si="14"/>
        <v>756294.86242755572</v>
      </c>
      <c r="P27" s="5">
        <f t="shared" si="9"/>
        <v>22028.005701773451</v>
      </c>
      <c r="Q27" s="5">
        <f t="shared" si="10"/>
        <v>4020336.3780929237</v>
      </c>
      <c r="R27" s="5">
        <f t="shared" si="11"/>
        <v>3950336.3780929237</v>
      </c>
      <c r="S27" s="5">
        <f t="shared" si="12"/>
        <v>17160000</v>
      </c>
      <c r="T27" s="5"/>
      <c r="U27" s="5"/>
      <c r="V27" s="5">
        <f t="shared" si="1"/>
        <v>3950336.3780929237</v>
      </c>
      <c r="W27" s="5">
        <f t="shared" si="2"/>
        <v>1182124.1968288498</v>
      </c>
    </row>
    <row r="28" spans="3:23">
      <c r="C28">
        <v>15</v>
      </c>
      <c r="D28">
        <f t="shared" ref="D28:E38" si="17">D27+1</f>
        <v>17</v>
      </c>
      <c r="E28">
        <f t="shared" si="17"/>
        <v>2032</v>
      </c>
      <c r="F28">
        <v>14762</v>
      </c>
      <c r="G28">
        <f t="shared" si="16"/>
        <v>349</v>
      </c>
      <c r="H28" s="5">
        <f t="shared" si="4"/>
        <v>5151938</v>
      </c>
      <c r="I28" s="5">
        <f t="shared" si="5"/>
        <v>2417420.3208535151</v>
      </c>
      <c r="J28" s="5">
        <v>150000</v>
      </c>
      <c r="K28" s="5">
        <f t="shared" si="13"/>
        <v>1560000</v>
      </c>
      <c r="L28" s="5">
        <f t="shared" si="6"/>
        <v>1174517.6791464849</v>
      </c>
      <c r="M28" s="5">
        <f t="shared" si="7"/>
        <v>1174517.6791464849</v>
      </c>
      <c r="N28" s="5">
        <f t="shared" si="8"/>
        <v>2734517.6791464849</v>
      </c>
      <c r="O28" s="5">
        <f t="shared" si="14"/>
        <v>778983.70830038236</v>
      </c>
      <c r="P28" s="5">
        <f t="shared" si="9"/>
        <v>22688.845872826641</v>
      </c>
      <c r="Q28" s="5">
        <f t="shared" si="10"/>
        <v>2711828.8332736585</v>
      </c>
      <c r="R28" s="5">
        <f t="shared" si="11"/>
        <v>2561828.8332736585</v>
      </c>
      <c r="S28" s="5">
        <f t="shared" si="12"/>
        <v>15600000</v>
      </c>
      <c r="T28" s="5"/>
      <c r="U28" s="5"/>
      <c r="V28" s="5">
        <f t="shared" si="1"/>
        <v>2561828.8332736585</v>
      </c>
      <c r="W28" s="5">
        <f t="shared" si="2"/>
        <v>703319.47006641992</v>
      </c>
    </row>
    <row r="29" spans="3:23">
      <c r="C29">
        <v>16</v>
      </c>
      <c r="D29">
        <f t="shared" si="17"/>
        <v>18</v>
      </c>
      <c r="E29">
        <f t="shared" si="17"/>
        <v>2033</v>
      </c>
      <c r="F29">
        <v>14932</v>
      </c>
      <c r="G29">
        <f t="shared" si="16"/>
        <v>349</v>
      </c>
      <c r="H29" s="5">
        <f t="shared" si="4"/>
        <v>5211268</v>
      </c>
      <c r="I29" s="5">
        <f t="shared" si="5"/>
        <v>2514117.1336876559</v>
      </c>
      <c r="J29" s="5">
        <v>150000</v>
      </c>
      <c r="K29" s="5">
        <f t="shared" si="13"/>
        <v>1560000</v>
      </c>
      <c r="L29" s="5">
        <f t="shared" si="6"/>
        <v>1137150.8663123441</v>
      </c>
      <c r="M29" s="5">
        <f t="shared" si="7"/>
        <v>1137150.8663123441</v>
      </c>
      <c r="N29" s="5">
        <f t="shared" si="8"/>
        <v>2697150.8663123441</v>
      </c>
      <c r="O29" s="5">
        <f t="shared" si="14"/>
        <v>802353.21954939386</v>
      </c>
      <c r="P29" s="5">
        <f t="shared" si="9"/>
        <v>23369.511249011499</v>
      </c>
      <c r="Q29" s="5">
        <f t="shared" si="10"/>
        <v>2673781.3550633327</v>
      </c>
      <c r="R29" s="5">
        <f t="shared" si="11"/>
        <v>2523781.3550633327</v>
      </c>
      <c r="S29" s="5">
        <f t="shared" si="12"/>
        <v>14040000</v>
      </c>
      <c r="T29" s="5"/>
      <c r="U29" s="5"/>
      <c r="V29" s="5">
        <f t="shared" si="1"/>
        <v>2523781.3550633327</v>
      </c>
      <c r="W29" s="5">
        <f t="shared" si="2"/>
        <v>635664.21093729686</v>
      </c>
    </row>
    <row r="30" spans="3:23">
      <c r="C30">
        <v>17</v>
      </c>
      <c r="D30">
        <f t="shared" si="17"/>
        <v>19</v>
      </c>
      <c r="E30">
        <f t="shared" si="17"/>
        <v>2034</v>
      </c>
      <c r="F30">
        <v>15104</v>
      </c>
      <c r="G30">
        <f t="shared" si="16"/>
        <v>349</v>
      </c>
      <c r="H30" s="5">
        <f t="shared" si="4"/>
        <v>5271296</v>
      </c>
      <c r="I30" s="5">
        <f t="shared" si="5"/>
        <v>2614681.8190351622</v>
      </c>
      <c r="J30" s="5">
        <v>150000</v>
      </c>
      <c r="K30" s="5">
        <f t="shared" si="13"/>
        <v>1560000</v>
      </c>
      <c r="L30" s="5">
        <f t="shared" si="6"/>
        <v>1096614.1809648378</v>
      </c>
      <c r="M30" s="5">
        <f t="shared" si="7"/>
        <v>1096614.1809648378</v>
      </c>
      <c r="N30" s="5">
        <f t="shared" si="8"/>
        <v>2656614.1809648378</v>
      </c>
      <c r="O30" s="5">
        <f t="shared" si="14"/>
        <v>826423.81613587565</v>
      </c>
      <c r="P30" s="5">
        <f t="shared" si="9"/>
        <v>24070.596586481784</v>
      </c>
      <c r="Q30" s="5">
        <f t="shared" si="10"/>
        <v>2632543.5843783561</v>
      </c>
      <c r="R30" s="5">
        <f t="shared" si="11"/>
        <v>2482543.5843783561</v>
      </c>
      <c r="S30" s="5">
        <f t="shared" si="12"/>
        <v>12480000</v>
      </c>
      <c r="T30" s="5"/>
      <c r="U30" s="5"/>
      <c r="V30" s="5">
        <f t="shared" si="1"/>
        <v>2482543.5843783561</v>
      </c>
      <c r="W30" s="5">
        <f t="shared" si="2"/>
        <v>573649.23249699571</v>
      </c>
    </row>
    <row r="31" spans="3:23">
      <c r="C31">
        <v>18</v>
      </c>
      <c r="D31">
        <f t="shared" si="17"/>
        <v>20</v>
      </c>
      <c r="E31">
        <f t="shared" si="17"/>
        <v>2035</v>
      </c>
      <c r="F31">
        <v>15278</v>
      </c>
      <c r="G31">
        <f t="shared" si="16"/>
        <v>349</v>
      </c>
      <c r="H31" s="5">
        <f t="shared" si="4"/>
        <v>5332022</v>
      </c>
      <c r="I31" s="5">
        <f t="shared" si="5"/>
        <v>2719269.0917965691</v>
      </c>
      <c r="J31" s="5">
        <v>150000</v>
      </c>
      <c r="K31" s="5">
        <f t="shared" si="13"/>
        <v>1560000</v>
      </c>
      <c r="L31" s="5">
        <f t="shared" si="6"/>
        <v>1052752.9082034309</v>
      </c>
      <c r="M31" s="5">
        <f t="shared" si="7"/>
        <v>1052752.9082034309</v>
      </c>
      <c r="N31" s="5">
        <f t="shared" si="8"/>
        <v>2612752.9082034309</v>
      </c>
      <c r="O31" s="5">
        <f t="shared" si="14"/>
        <v>851216.5306199519</v>
      </c>
      <c r="P31" s="5">
        <f t="shared" si="9"/>
        <v>24792.714484076248</v>
      </c>
      <c r="Q31" s="5">
        <f t="shared" si="10"/>
        <v>2587960.1937193545</v>
      </c>
      <c r="R31" s="5">
        <f t="shared" si="11"/>
        <v>2437960.1937193545</v>
      </c>
      <c r="S31" s="5">
        <f t="shared" si="12"/>
        <v>10920000</v>
      </c>
      <c r="T31" s="5"/>
      <c r="U31" s="5"/>
      <c r="V31" s="5">
        <f t="shared" si="1"/>
        <v>2437960.1937193545</v>
      </c>
      <c r="W31" s="5">
        <f t="shared" si="2"/>
        <v>516832.29980414384</v>
      </c>
    </row>
    <row r="32" spans="3:23">
      <c r="C32">
        <v>19</v>
      </c>
      <c r="D32">
        <f t="shared" si="17"/>
        <v>21</v>
      </c>
      <c r="E32">
        <f t="shared" si="17"/>
        <v>2036</v>
      </c>
      <c r="F32">
        <v>15454</v>
      </c>
      <c r="G32">
        <f t="shared" si="16"/>
        <v>349</v>
      </c>
      <c r="H32" s="5">
        <f t="shared" si="4"/>
        <v>5393446</v>
      </c>
      <c r="I32" s="5">
        <f t="shared" si="5"/>
        <v>2828039.855468432</v>
      </c>
      <c r="J32" s="5">
        <v>150000</v>
      </c>
      <c r="K32" s="5">
        <f t="shared" si="13"/>
        <v>1560000</v>
      </c>
      <c r="L32" s="5">
        <f t="shared" si="6"/>
        <v>1005406.144531568</v>
      </c>
      <c r="M32" s="5">
        <f t="shared" si="7"/>
        <v>1005406.144531568</v>
      </c>
      <c r="N32" s="5">
        <f t="shared" si="8"/>
        <v>2565406.144531568</v>
      </c>
      <c r="O32" s="5">
        <f t="shared" si="14"/>
        <v>876753.0265385505</v>
      </c>
      <c r="P32" s="5">
        <f t="shared" si="9"/>
        <v>25536.495918598608</v>
      </c>
      <c r="Q32" s="5">
        <f t="shared" si="10"/>
        <v>2539869.6486129696</v>
      </c>
      <c r="R32" s="5">
        <f t="shared" si="11"/>
        <v>2389869.6486129696</v>
      </c>
      <c r="S32" s="5">
        <f t="shared" si="12"/>
        <v>9360000</v>
      </c>
      <c r="T32" s="5"/>
      <c r="U32" s="5"/>
      <c r="V32" s="5">
        <f t="shared" si="1"/>
        <v>2389869.6486129696</v>
      </c>
      <c r="W32" s="5">
        <f t="shared" si="2"/>
        <v>464804.95897355414</v>
      </c>
    </row>
    <row r="33" spans="3:23">
      <c r="C33">
        <v>20</v>
      </c>
      <c r="D33">
        <f t="shared" si="17"/>
        <v>22</v>
      </c>
      <c r="E33">
        <f t="shared" si="17"/>
        <v>2037</v>
      </c>
      <c r="F33">
        <v>14654</v>
      </c>
      <c r="G33">
        <f t="shared" si="16"/>
        <v>349</v>
      </c>
      <c r="H33" s="5">
        <f t="shared" si="4"/>
        <v>5114246</v>
      </c>
      <c r="I33" s="5">
        <f t="shared" si="5"/>
        <v>2941161.4496871689</v>
      </c>
      <c r="J33" s="5">
        <v>170000</v>
      </c>
      <c r="K33" s="5">
        <f t="shared" si="13"/>
        <v>1560000</v>
      </c>
      <c r="L33" s="5">
        <f t="shared" si="6"/>
        <v>613084.55031283107</v>
      </c>
      <c r="M33" s="5">
        <f t="shared" si="7"/>
        <v>613084.55031283107</v>
      </c>
      <c r="N33" s="5">
        <f t="shared" si="8"/>
        <v>2173084.5503128311</v>
      </c>
      <c r="O33" s="5">
        <f t="shared" si="14"/>
        <v>903055.61733470706</v>
      </c>
      <c r="P33" s="5">
        <f t="shared" si="9"/>
        <v>26302.590796156554</v>
      </c>
      <c r="Q33" s="5">
        <f t="shared" si="10"/>
        <v>2146781.9595166743</v>
      </c>
      <c r="R33" s="5">
        <f t="shared" si="11"/>
        <v>1976781.9595166743</v>
      </c>
      <c r="S33" s="5">
        <f t="shared" si="12"/>
        <v>7800000</v>
      </c>
      <c r="T33" s="5"/>
      <c r="U33" s="5"/>
      <c r="V33" s="5">
        <f t="shared" si="1"/>
        <v>1976781.9595166743</v>
      </c>
      <c r="W33" s="5">
        <f t="shared" si="2"/>
        <v>352718.9639420936</v>
      </c>
    </row>
    <row r="34" spans="3:23">
      <c r="C34">
        <v>21</v>
      </c>
      <c r="D34">
        <f t="shared" si="17"/>
        <v>23</v>
      </c>
      <c r="E34">
        <f t="shared" si="17"/>
        <v>2038</v>
      </c>
      <c r="F34">
        <v>14823</v>
      </c>
      <c r="G34">
        <f t="shared" si="16"/>
        <v>349</v>
      </c>
      <c r="H34" s="5">
        <f t="shared" si="4"/>
        <v>5173227</v>
      </c>
      <c r="I34" s="5">
        <f t="shared" si="5"/>
        <v>3058807.9076746562</v>
      </c>
      <c r="J34" s="5">
        <v>170000</v>
      </c>
      <c r="K34" s="5">
        <f t="shared" si="13"/>
        <v>1560000</v>
      </c>
      <c r="L34" s="5">
        <f t="shared" si="6"/>
        <v>554419.09232534375</v>
      </c>
      <c r="M34" s="5">
        <f t="shared" si="7"/>
        <v>554419.09232534375</v>
      </c>
      <c r="N34" s="5">
        <f t="shared" si="8"/>
        <v>2114419.0923253438</v>
      </c>
      <c r="O34" s="5">
        <f t="shared" si="14"/>
        <v>930147.28585474833</v>
      </c>
      <c r="P34" s="5">
        <f t="shared" si="9"/>
        <v>27091.668520041276</v>
      </c>
      <c r="Q34" s="5">
        <f t="shared" si="10"/>
        <v>2087327.4238053025</v>
      </c>
      <c r="R34" s="5">
        <f t="shared" si="11"/>
        <v>1917327.4238053025</v>
      </c>
      <c r="S34" s="5">
        <f t="shared" si="12"/>
        <v>6240000</v>
      </c>
      <c r="T34" s="5"/>
      <c r="U34" s="5"/>
      <c r="V34" s="5">
        <f t="shared" si="1"/>
        <v>1917327.4238053025</v>
      </c>
      <c r="W34" s="5">
        <f t="shared" si="2"/>
        <v>313862.78737020353</v>
      </c>
    </row>
    <row r="35" spans="3:23">
      <c r="C35">
        <v>22</v>
      </c>
      <c r="D35">
        <f t="shared" si="17"/>
        <v>24</v>
      </c>
      <c r="E35">
        <f t="shared" si="17"/>
        <v>2039</v>
      </c>
      <c r="F35">
        <v>14993</v>
      </c>
      <c r="G35">
        <f t="shared" si="16"/>
        <v>349</v>
      </c>
      <c r="H35" s="5">
        <f t="shared" si="4"/>
        <v>5232557</v>
      </c>
      <c r="I35" s="5">
        <f t="shared" si="5"/>
        <v>3181160.2239816431</v>
      </c>
      <c r="J35" s="5">
        <v>170000</v>
      </c>
      <c r="K35" s="5">
        <f t="shared" si="13"/>
        <v>1560000</v>
      </c>
      <c r="L35" s="5">
        <f t="shared" si="6"/>
        <v>491396.7760183569</v>
      </c>
      <c r="M35" s="5">
        <f t="shared" si="7"/>
        <v>491396.7760183569</v>
      </c>
      <c r="N35" s="5">
        <f t="shared" si="8"/>
        <v>2051396.7760183569</v>
      </c>
      <c r="O35" s="5">
        <f t="shared" si="14"/>
        <v>958051.70443039085</v>
      </c>
      <c r="P35" s="5">
        <f t="shared" si="9"/>
        <v>27904.418575642514</v>
      </c>
      <c r="Q35" s="5">
        <f t="shared" si="10"/>
        <v>2023492.3574427143</v>
      </c>
      <c r="R35" s="5">
        <f t="shared" si="11"/>
        <v>1853492.3574427143</v>
      </c>
      <c r="S35" s="5">
        <f t="shared" si="12"/>
        <v>4680000</v>
      </c>
      <c r="T35" s="5"/>
      <c r="U35" s="5"/>
      <c r="V35" s="5">
        <f t="shared" si="1"/>
        <v>1853492.3574427143</v>
      </c>
      <c r="W35" s="5">
        <f t="shared" si="2"/>
        <v>278360.65191746078</v>
      </c>
    </row>
    <row r="36" spans="3:23">
      <c r="C36">
        <v>23</v>
      </c>
      <c r="D36">
        <f t="shared" si="17"/>
        <v>25</v>
      </c>
      <c r="E36">
        <f t="shared" si="17"/>
        <v>2040</v>
      </c>
      <c r="F36">
        <v>15166</v>
      </c>
      <c r="G36">
        <f t="shared" si="16"/>
        <v>349</v>
      </c>
      <c r="H36" s="5">
        <f t="shared" si="4"/>
        <v>5292934</v>
      </c>
      <c r="I36" s="5">
        <f t="shared" si="5"/>
        <v>3308406.6329409084</v>
      </c>
      <c r="J36" s="5">
        <v>170000</v>
      </c>
      <c r="K36" s="5">
        <f t="shared" si="13"/>
        <v>1560000</v>
      </c>
      <c r="L36" s="5">
        <f t="shared" si="6"/>
        <v>424527.36705909157</v>
      </c>
      <c r="M36" s="5">
        <f t="shared" si="7"/>
        <v>424527.36705909157</v>
      </c>
      <c r="N36" s="5">
        <f t="shared" si="8"/>
        <v>1984527.3670590916</v>
      </c>
      <c r="O36" s="5">
        <f t="shared" si="14"/>
        <v>986793.25556330255</v>
      </c>
      <c r="P36" s="5">
        <f t="shared" si="9"/>
        <v>28741.5511329117</v>
      </c>
      <c r="Q36" s="5">
        <f t="shared" si="10"/>
        <v>1955785.8159261798</v>
      </c>
      <c r="R36" s="5">
        <f t="shared" si="11"/>
        <v>1785785.8159261798</v>
      </c>
      <c r="S36" s="5">
        <f t="shared" si="12"/>
        <v>3120000</v>
      </c>
      <c r="T36" s="5"/>
      <c r="U36" s="5"/>
      <c r="V36" s="5">
        <f t="shared" si="1"/>
        <v>1785785.8159261798</v>
      </c>
      <c r="W36" s="5">
        <f t="shared" si="2"/>
        <v>246048.04378609278</v>
      </c>
    </row>
    <row r="37" spans="3:23">
      <c r="C37">
        <v>24</v>
      </c>
      <c r="D37">
        <f t="shared" si="17"/>
        <v>26</v>
      </c>
      <c r="E37">
        <f t="shared" si="17"/>
        <v>2041</v>
      </c>
      <c r="F37">
        <v>15341</v>
      </c>
      <c r="G37">
        <f t="shared" si="16"/>
        <v>349</v>
      </c>
      <c r="H37" s="5">
        <f t="shared" si="4"/>
        <v>5354009</v>
      </c>
      <c r="I37" s="5">
        <f t="shared" si="5"/>
        <v>3440742.898258545</v>
      </c>
      <c r="J37" s="5">
        <v>170000</v>
      </c>
      <c r="K37" s="5">
        <f t="shared" si="13"/>
        <v>1560000</v>
      </c>
      <c r="L37" s="5">
        <f t="shared" si="6"/>
        <v>353266.10174145503</v>
      </c>
      <c r="M37" s="5">
        <f t="shared" si="7"/>
        <v>353266.10174145503</v>
      </c>
      <c r="N37" s="5">
        <f t="shared" si="8"/>
        <v>1913266.101741455</v>
      </c>
      <c r="O37" s="5">
        <f t="shared" si="14"/>
        <v>1016397.0532302016</v>
      </c>
      <c r="P37" s="5">
        <f t="shared" si="9"/>
        <v>29603.797666899045</v>
      </c>
      <c r="Q37" s="5">
        <f t="shared" si="10"/>
        <v>1883662.3040745561</v>
      </c>
      <c r="R37" s="5">
        <f t="shared" si="11"/>
        <v>1713662.3040745561</v>
      </c>
      <c r="S37" s="5">
        <f t="shared" si="12"/>
        <v>1560000</v>
      </c>
      <c r="T37" s="5"/>
      <c r="U37" s="5"/>
      <c r="V37" s="5">
        <f t="shared" si="1"/>
        <v>1713662.3040745561</v>
      </c>
      <c r="W37" s="5">
        <f t="shared" si="2"/>
        <v>216615.38201985561</v>
      </c>
    </row>
    <row r="38" spans="3:23">
      <c r="C38">
        <v>25</v>
      </c>
      <c r="D38">
        <f t="shared" si="17"/>
        <v>27</v>
      </c>
      <c r="E38">
        <f t="shared" si="17"/>
        <v>2042</v>
      </c>
      <c r="F38">
        <v>13448</v>
      </c>
      <c r="G38">
        <f t="shared" si="16"/>
        <v>349</v>
      </c>
      <c r="H38" s="5">
        <f t="shared" si="4"/>
        <v>4693352</v>
      </c>
      <c r="I38" s="5">
        <f t="shared" si="5"/>
        <v>3578372.6141888872</v>
      </c>
      <c r="J38" s="5"/>
      <c r="K38" s="5">
        <f t="shared" si="13"/>
        <v>1560000</v>
      </c>
      <c r="L38" s="5">
        <f>H38-I38-K38</f>
        <v>-445020.61418888718</v>
      </c>
      <c r="M38" s="5">
        <f t="shared" si="7"/>
        <v>-445020.61418888718</v>
      </c>
      <c r="N38" s="5">
        <f t="shared" si="8"/>
        <v>1114979.3858111128</v>
      </c>
      <c r="O38" s="5">
        <v>0</v>
      </c>
      <c r="P38" s="5">
        <f t="shared" si="9"/>
        <v>-1016397.0532302016</v>
      </c>
      <c r="Q38" s="5">
        <f t="shared" si="10"/>
        <v>2131376.4390413146</v>
      </c>
      <c r="R38" s="5">
        <f t="shared" si="11"/>
        <v>2131376.4390413146</v>
      </c>
      <c r="S38" s="5">
        <f t="shared" si="12"/>
        <v>0</v>
      </c>
      <c r="T38" s="5">
        <f>5*10^6</f>
        <v>5000000</v>
      </c>
      <c r="U38" s="5">
        <f>(T38-S38)*(1-0.35)</f>
        <v>3250000</v>
      </c>
      <c r="V38" s="5">
        <f t="shared" si="1"/>
        <v>5381376.4390413146</v>
      </c>
      <c r="W38" s="5">
        <f t="shared" si="2"/>
        <v>624066.57794033608</v>
      </c>
    </row>
    <row r="39" spans="3:23">
      <c r="H39" s="3"/>
      <c r="R39" s="4"/>
    </row>
    <row r="40" spans="3:23">
      <c r="H40" s="3"/>
      <c r="R40" s="4"/>
    </row>
    <row r="41" spans="3:23">
      <c r="H41" s="3"/>
      <c r="R41" s="4"/>
      <c r="W41" t="s">
        <v>25</v>
      </c>
    </row>
    <row r="42" spans="3:23">
      <c r="H42" s="3"/>
      <c r="R42" s="4"/>
      <c r="W42" s="5">
        <f>SUM(W13:W38)</f>
        <v>3025295.9500161842</v>
      </c>
    </row>
    <row r="43" spans="3:23">
      <c r="H43" s="3"/>
      <c r="R43" s="4"/>
    </row>
    <row r="44" spans="3:23">
      <c r="H44" s="3"/>
      <c r="R44" s="4"/>
    </row>
    <row r="45" spans="3:23">
      <c r="H45" s="3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CB3E-ACB1-4668-BED5-9D1E69659EDC}">
  <dimension ref="A1:W42"/>
  <sheetViews>
    <sheetView topLeftCell="J4" workbookViewId="0">
      <selection activeCell="P14" sqref="P14"/>
    </sheetView>
  </sheetViews>
  <sheetFormatPr defaultRowHeight="13.2"/>
  <cols>
    <col min="8" max="8" width="20.109375" customWidth="1"/>
    <col min="9" max="9" width="16.21875" customWidth="1"/>
    <col min="10" max="10" width="14.77734375" bestFit="1" customWidth="1"/>
    <col min="11" max="11" width="12.88671875" customWidth="1"/>
    <col min="12" max="12" width="16.109375" customWidth="1"/>
    <col min="13" max="13" width="12.44140625" customWidth="1"/>
    <col min="14" max="14" width="17.6640625" customWidth="1"/>
    <col min="15" max="15" width="13.6640625" bestFit="1" customWidth="1"/>
    <col min="16" max="16" width="14.33203125" bestFit="1" customWidth="1"/>
    <col min="17" max="17" width="13.6640625" bestFit="1" customWidth="1"/>
    <col min="18" max="18" width="15.44140625" bestFit="1" customWidth="1"/>
    <col min="19" max="19" width="14.77734375" bestFit="1" customWidth="1"/>
    <col min="20" max="21" width="13.6640625" bestFit="1" customWidth="1"/>
    <col min="22" max="23" width="15.44140625" bestFit="1" customWidth="1"/>
  </cols>
  <sheetData>
    <row r="1" spans="1:23">
      <c r="A1" s="6" t="s">
        <v>27</v>
      </c>
      <c r="B1" s="6"/>
      <c r="C1" s="6"/>
      <c r="D1" s="6"/>
      <c r="E1" s="6"/>
      <c r="F1" s="6"/>
      <c r="G1" s="6"/>
      <c r="H1" s="6"/>
    </row>
    <row r="5" spans="1:23">
      <c r="H5" s="3"/>
    </row>
    <row r="6" spans="1:23">
      <c r="C6" s="1"/>
      <c r="D6" s="1"/>
      <c r="E6" s="1"/>
      <c r="F6" s="1"/>
      <c r="G6" s="1"/>
      <c r="H6" s="2" t="s">
        <v>24</v>
      </c>
      <c r="I6" s="1">
        <v>0.09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C7" s="1"/>
      <c r="D7" s="1"/>
      <c r="E7" s="1"/>
      <c r="F7" s="1"/>
      <c r="G7" s="1"/>
      <c r="H7" s="2" t="s">
        <v>23</v>
      </c>
      <c r="I7" s="1">
        <v>0.03</v>
      </c>
      <c r="J7" s="1" t="s">
        <v>12</v>
      </c>
      <c r="K7" s="1">
        <v>1560000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C8" s="1"/>
      <c r="D8" s="1"/>
      <c r="E8" s="1"/>
      <c r="F8" s="1"/>
      <c r="G8" s="1"/>
      <c r="H8" s="2" t="s">
        <v>22</v>
      </c>
      <c r="I8" s="1">
        <v>365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C9" s="1"/>
      <c r="D9" s="1"/>
      <c r="E9" s="1"/>
      <c r="F9" s="1"/>
      <c r="G9" s="1"/>
      <c r="H9" s="2" t="s">
        <v>21</v>
      </c>
      <c r="I9" s="1">
        <v>0.35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.6">
      <c r="C10" s="1" t="s">
        <v>20</v>
      </c>
      <c r="D10" s="1" t="s">
        <v>19</v>
      </c>
      <c r="E10" s="1" t="s">
        <v>18</v>
      </c>
      <c r="F10" s="1" t="s">
        <v>17</v>
      </c>
      <c r="G10" s="1" t="s">
        <v>16</v>
      </c>
      <c r="H10" s="2" t="s">
        <v>15</v>
      </c>
      <c r="I10" s="1" t="s">
        <v>14</v>
      </c>
      <c r="J10" s="1" t="s">
        <v>13</v>
      </c>
      <c r="K10" s="1" t="s">
        <v>12</v>
      </c>
      <c r="L10" s="1" t="s">
        <v>11</v>
      </c>
      <c r="M10" s="1" t="s">
        <v>10</v>
      </c>
      <c r="N10" s="1" t="s">
        <v>9</v>
      </c>
      <c r="O10" s="1" t="s">
        <v>8</v>
      </c>
      <c r="P10" s="1" t="s">
        <v>7</v>
      </c>
      <c r="Q10" s="1" t="s">
        <v>6</v>
      </c>
      <c r="R10" s="1" t="s">
        <v>5</v>
      </c>
      <c r="S10" s="1" t="s">
        <v>4</v>
      </c>
      <c r="T10" s="1" t="s">
        <v>3</v>
      </c>
      <c r="U10" s="1" t="s">
        <v>2</v>
      </c>
      <c r="V10" s="1" t="s">
        <v>1</v>
      </c>
      <c r="W10" s="1" t="s">
        <v>0</v>
      </c>
    </row>
    <row r="11" spans="1:23">
      <c r="D11">
        <v>0</v>
      </c>
      <c r="E11">
        <v>2015</v>
      </c>
      <c r="F11" s="5"/>
      <c r="G11" s="5"/>
      <c r="H11" s="5"/>
      <c r="I11" s="5"/>
      <c r="J11" s="5"/>
      <c r="K11" s="5"/>
      <c r="L11" s="5"/>
      <c r="M11" s="5"/>
      <c r="N11" s="5"/>
      <c r="O11" s="5">
        <v>0</v>
      </c>
      <c r="P11" s="5"/>
      <c r="Q11" s="5"/>
      <c r="R11" s="5"/>
      <c r="S11" s="5"/>
      <c r="T11" s="5"/>
      <c r="U11" s="5"/>
      <c r="V11" s="5"/>
      <c r="W11" s="5"/>
    </row>
    <row r="12" spans="1:23">
      <c r="D12">
        <f t="shared" ref="D12:E27" si="0">D11+1</f>
        <v>1</v>
      </c>
      <c r="E12">
        <f t="shared" si="0"/>
        <v>2016</v>
      </c>
      <c r="F12" s="5"/>
      <c r="G12" s="5"/>
      <c r="H12" s="5"/>
      <c r="I12" s="5"/>
      <c r="J12" s="5"/>
      <c r="K12" s="5"/>
      <c r="L12" s="5"/>
      <c r="M12" s="5"/>
      <c r="N12" s="5"/>
      <c r="O12" s="5">
        <v>0</v>
      </c>
      <c r="P12" s="5"/>
      <c r="Q12" s="5"/>
      <c r="R12" s="5"/>
      <c r="S12" s="5"/>
      <c r="T12" s="5"/>
      <c r="U12" s="5"/>
      <c r="V12" s="5"/>
      <c r="W12" s="5"/>
    </row>
    <row r="13" spans="1:23">
      <c r="C13">
        <v>0</v>
      </c>
      <c r="D13">
        <f t="shared" si="0"/>
        <v>2</v>
      </c>
      <c r="E13">
        <f t="shared" si="0"/>
        <v>2017</v>
      </c>
      <c r="F13" s="5"/>
      <c r="G13" s="5"/>
      <c r="H13" s="5"/>
      <c r="I13" s="5"/>
      <c r="J13" s="5">
        <f>39*10^6*0.9</f>
        <v>35100000</v>
      </c>
      <c r="K13" s="5"/>
      <c r="L13" s="5"/>
      <c r="M13" s="5"/>
      <c r="N13" s="5"/>
      <c r="O13" s="5">
        <v>500000</v>
      </c>
      <c r="P13" s="5">
        <f>O13</f>
        <v>500000</v>
      </c>
      <c r="Q13" s="5">
        <f>M13-P13</f>
        <v>-500000</v>
      </c>
      <c r="R13" s="5">
        <f>Q13-J13</f>
        <v>-35600000</v>
      </c>
      <c r="S13" s="5">
        <f>39*10^6</f>
        <v>39000000</v>
      </c>
      <c r="T13" s="5"/>
      <c r="U13" s="5"/>
      <c r="V13" s="5">
        <f>R13+U13</f>
        <v>-35600000</v>
      </c>
      <c r="W13" s="5">
        <f>V13/(1+0.09)^C13</f>
        <v>-35600000</v>
      </c>
    </row>
    <row r="14" spans="1:23">
      <c r="C14">
        <v>1</v>
      </c>
      <c r="D14">
        <f t="shared" si="0"/>
        <v>3</v>
      </c>
      <c r="E14">
        <f t="shared" si="0"/>
        <v>2018</v>
      </c>
      <c r="F14" s="5">
        <v>20000</v>
      </c>
      <c r="G14" s="5">
        <f>365-8</f>
        <v>357</v>
      </c>
      <c r="H14" s="5">
        <f>F14*G14</f>
        <v>7140000</v>
      </c>
      <c r="I14" s="5">
        <f>4000*1.04^(C14-1)*G14</f>
        <v>1428000</v>
      </c>
      <c r="J14" s="5">
        <f>J13/9</f>
        <v>3900000</v>
      </c>
      <c r="K14" s="5">
        <f>K7</f>
        <v>1560000</v>
      </c>
      <c r="L14" s="5">
        <f>H14-I14-K14</f>
        <v>4152000</v>
      </c>
      <c r="M14" s="5">
        <f>L14*(1-0.35)</f>
        <v>2698800</v>
      </c>
      <c r="N14" s="5">
        <f>M14+K14</f>
        <v>4258800</v>
      </c>
      <c r="O14" s="5">
        <f>O13*1.03</f>
        <v>515000</v>
      </c>
      <c r="P14" s="5">
        <f>O14-O13</f>
        <v>15000</v>
      </c>
      <c r="Q14" s="5">
        <f>N14-P14</f>
        <v>4243800</v>
      </c>
      <c r="R14" s="5">
        <f>Q14-J14</f>
        <v>343800</v>
      </c>
      <c r="S14" s="5">
        <f>S13-K14</f>
        <v>37440000</v>
      </c>
      <c r="T14" s="5"/>
      <c r="U14" s="5"/>
      <c r="V14" s="5">
        <f t="shared" ref="V14:V38" si="1">R14+U14</f>
        <v>343800</v>
      </c>
      <c r="W14" s="5">
        <f t="shared" ref="W14:W38" si="2">V14/(1+0.09)^C14</f>
        <v>315412.84403669724</v>
      </c>
    </row>
    <row r="15" spans="1:23">
      <c r="C15">
        <v>2</v>
      </c>
      <c r="D15">
        <f t="shared" si="0"/>
        <v>4</v>
      </c>
      <c r="E15">
        <f t="shared" si="0"/>
        <v>2019</v>
      </c>
      <c r="F15" s="5">
        <v>20200</v>
      </c>
      <c r="G15" s="5">
        <f t="shared" ref="G15:G18" si="3">365-8</f>
        <v>357</v>
      </c>
      <c r="H15" s="5">
        <f t="shared" ref="H15:H27" si="4">F15*G15</f>
        <v>7211400</v>
      </c>
      <c r="I15" s="5">
        <f t="shared" ref="I15:I27" si="5">4000*1.04^(C15-1)*G15</f>
        <v>1485120</v>
      </c>
      <c r="J15" s="5">
        <v>0</v>
      </c>
      <c r="K15" s="5">
        <f>K14</f>
        <v>1560000</v>
      </c>
      <c r="L15" s="5">
        <f t="shared" ref="L15:L37" si="6">H15-I15-K15</f>
        <v>4166280</v>
      </c>
      <c r="M15" s="5">
        <f t="shared" ref="M15:M38" si="7">L15*(1-0.35)</f>
        <v>2708082</v>
      </c>
      <c r="N15" s="5">
        <f t="shared" ref="N15:N38" si="8">M15+K15</f>
        <v>4268082</v>
      </c>
      <c r="O15" s="5">
        <f>O14*1.03</f>
        <v>530450</v>
      </c>
      <c r="P15" s="5">
        <f t="shared" ref="P15:P38" si="9">O15-O14</f>
        <v>15450</v>
      </c>
      <c r="Q15" s="5">
        <f t="shared" ref="Q15:Q38" si="10">N15-P15</f>
        <v>4252632</v>
      </c>
      <c r="R15" s="5">
        <f t="shared" ref="R15:R38" si="11">Q15-J15</f>
        <v>4252632</v>
      </c>
      <c r="S15" s="5">
        <f t="shared" ref="S15:S38" si="12">S14-K15</f>
        <v>35880000</v>
      </c>
      <c r="T15" s="5"/>
      <c r="U15" s="5"/>
      <c r="V15" s="5">
        <f t="shared" si="1"/>
        <v>4252632</v>
      </c>
      <c r="W15" s="5">
        <f t="shared" si="2"/>
        <v>3579355.2731251572</v>
      </c>
    </row>
    <row r="16" spans="1:23">
      <c r="C16">
        <v>3</v>
      </c>
      <c r="D16">
        <f t="shared" si="0"/>
        <v>5</v>
      </c>
      <c r="E16">
        <f t="shared" si="0"/>
        <v>2020</v>
      </c>
      <c r="F16" s="5">
        <v>20400</v>
      </c>
      <c r="G16" s="5">
        <f t="shared" si="3"/>
        <v>357</v>
      </c>
      <c r="H16" s="5">
        <f t="shared" si="4"/>
        <v>7282800</v>
      </c>
      <c r="I16" s="5">
        <f t="shared" si="5"/>
        <v>1544524.8000000003</v>
      </c>
      <c r="J16" s="5">
        <v>0</v>
      </c>
      <c r="K16" s="5">
        <f t="shared" ref="K16:K38" si="13">K15</f>
        <v>1560000</v>
      </c>
      <c r="L16" s="5">
        <f t="shared" si="6"/>
        <v>4178275.1999999993</v>
      </c>
      <c r="M16" s="5">
        <f t="shared" si="7"/>
        <v>2715878.8799999994</v>
      </c>
      <c r="N16" s="5">
        <f t="shared" si="8"/>
        <v>4275878.879999999</v>
      </c>
      <c r="O16" s="5">
        <f t="shared" ref="O16:O26" si="14">O15*1.03</f>
        <v>546363.5</v>
      </c>
      <c r="P16" s="5">
        <f t="shared" si="9"/>
        <v>15913.5</v>
      </c>
      <c r="Q16" s="5">
        <f t="shared" si="10"/>
        <v>4259965.379999999</v>
      </c>
      <c r="R16" s="5">
        <f t="shared" si="11"/>
        <v>4259965.379999999</v>
      </c>
      <c r="S16" s="5">
        <f t="shared" si="12"/>
        <v>34320000</v>
      </c>
      <c r="T16" s="5"/>
      <c r="U16" s="5"/>
      <c r="V16" s="5">
        <f t="shared" si="1"/>
        <v>4259965.379999999</v>
      </c>
      <c r="W16" s="5">
        <f t="shared" si="2"/>
        <v>3289474.8920680527</v>
      </c>
    </row>
    <row r="17" spans="3:23">
      <c r="C17">
        <v>4</v>
      </c>
      <c r="D17">
        <f t="shared" si="0"/>
        <v>6</v>
      </c>
      <c r="E17">
        <f t="shared" si="0"/>
        <v>2021</v>
      </c>
      <c r="F17" s="5">
        <v>18714</v>
      </c>
      <c r="G17" s="5">
        <f t="shared" si="3"/>
        <v>357</v>
      </c>
      <c r="H17" s="5">
        <f t="shared" si="4"/>
        <v>6680898</v>
      </c>
      <c r="I17" s="5">
        <f t="shared" si="5"/>
        <v>1606305.7920000001</v>
      </c>
      <c r="J17" s="5">
        <v>0</v>
      </c>
      <c r="K17" s="5">
        <f t="shared" si="13"/>
        <v>1560000</v>
      </c>
      <c r="L17" s="5">
        <f t="shared" si="6"/>
        <v>3514592.2079999996</v>
      </c>
      <c r="M17" s="5">
        <f t="shared" si="7"/>
        <v>2284484.9351999997</v>
      </c>
      <c r="N17" s="5">
        <f t="shared" si="8"/>
        <v>3844484.9351999997</v>
      </c>
      <c r="O17" s="5">
        <f t="shared" si="14"/>
        <v>562754.40500000003</v>
      </c>
      <c r="P17" s="5">
        <f t="shared" si="9"/>
        <v>16390.905000000028</v>
      </c>
      <c r="Q17" s="5">
        <f t="shared" si="10"/>
        <v>3828094.0301999999</v>
      </c>
      <c r="R17" s="5">
        <f t="shared" si="11"/>
        <v>3828094.0301999999</v>
      </c>
      <c r="S17" s="5">
        <f t="shared" si="12"/>
        <v>32760000</v>
      </c>
      <c r="T17" s="5"/>
      <c r="U17" s="5"/>
      <c r="V17" s="5">
        <f>R17+U17</f>
        <v>3828094.0301999999</v>
      </c>
      <c r="W17" s="5">
        <f t="shared" si="2"/>
        <v>2711918.3213218534</v>
      </c>
    </row>
    <row r="18" spans="3:23">
      <c r="C18">
        <v>5</v>
      </c>
      <c r="D18">
        <f t="shared" si="0"/>
        <v>7</v>
      </c>
      <c r="E18">
        <f t="shared" si="0"/>
        <v>2022</v>
      </c>
      <c r="F18" s="5">
        <v>17283</v>
      </c>
      <c r="G18" s="5">
        <f t="shared" si="3"/>
        <v>357</v>
      </c>
      <c r="H18" s="5">
        <f t="shared" si="4"/>
        <v>6170031</v>
      </c>
      <c r="I18" s="5">
        <f t="shared" si="5"/>
        <v>1670558.0236800001</v>
      </c>
      <c r="J18" s="5">
        <v>60000</v>
      </c>
      <c r="K18" s="5">
        <f t="shared" si="13"/>
        <v>1560000</v>
      </c>
      <c r="L18" s="5">
        <f t="shared" si="6"/>
        <v>2939472.9763200004</v>
      </c>
      <c r="M18" s="5">
        <f t="shared" si="7"/>
        <v>1910657.4346080003</v>
      </c>
      <c r="N18" s="5">
        <f t="shared" si="8"/>
        <v>3470657.4346080003</v>
      </c>
      <c r="O18" s="5">
        <f t="shared" si="14"/>
        <v>579637.03714999999</v>
      </c>
      <c r="P18" s="5">
        <f t="shared" si="9"/>
        <v>16882.632149999961</v>
      </c>
      <c r="Q18" s="5">
        <f t="shared" si="10"/>
        <v>3453774.8024580004</v>
      </c>
      <c r="R18" s="5">
        <f t="shared" si="11"/>
        <v>3393774.8024580004</v>
      </c>
      <c r="S18" s="5">
        <f t="shared" si="12"/>
        <v>31200000</v>
      </c>
      <c r="T18" s="5"/>
      <c r="U18" s="5"/>
      <c r="V18" s="5">
        <f t="shared" si="1"/>
        <v>3393774.8024580004</v>
      </c>
      <c r="W18" s="5">
        <f t="shared" si="2"/>
        <v>2205720.7621459211</v>
      </c>
    </row>
    <row r="19" spans="3:23">
      <c r="C19">
        <v>6</v>
      </c>
      <c r="D19">
        <f t="shared" si="0"/>
        <v>8</v>
      </c>
      <c r="E19">
        <f t="shared" si="0"/>
        <v>2023</v>
      </c>
      <c r="F19" s="5">
        <v>17481</v>
      </c>
      <c r="G19" s="5">
        <f>365-12</f>
        <v>353</v>
      </c>
      <c r="H19" s="5">
        <f t="shared" si="4"/>
        <v>6170793</v>
      </c>
      <c r="I19" s="5">
        <f t="shared" si="5"/>
        <v>1717913.8981888006</v>
      </c>
      <c r="J19" s="5">
        <v>60000</v>
      </c>
      <c r="K19" s="5">
        <f t="shared" si="13"/>
        <v>1560000</v>
      </c>
      <c r="L19" s="5">
        <f t="shared" si="6"/>
        <v>2892879.1018111994</v>
      </c>
      <c r="M19" s="5">
        <f t="shared" si="7"/>
        <v>1880371.4161772798</v>
      </c>
      <c r="N19" s="5">
        <f t="shared" si="8"/>
        <v>3440371.4161772798</v>
      </c>
      <c r="O19" s="5">
        <f t="shared" si="14"/>
        <v>597026.14826449996</v>
      </c>
      <c r="P19" s="5">
        <f t="shared" si="9"/>
        <v>17389.111114499974</v>
      </c>
      <c r="Q19" s="5">
        <f t="shared" si="10"/>
        <v>3422982.3050627797</v>
      </c>
      <c r="R19" s="5">
        <f t="shared" si="11"/>
        <v>3362982.3050627797</v>
      </c>
      <c r="S19" s="5">
        <f t="shared" si="12"/>
        <v>29640000</v>
      </c>
      <c r="T19" s="5"/>
      <c r="U19" s="5"/>
      <c r="V19" s="5">
        <f t="shared" si="1"/>
        <v>3362982.3050627797</v>
      </c>
      <c r="W19" s="5">
        <f t="shared" si="2"/>
        <v>2005236.4693818872</v>
      </c>
    </row>
    <row r="20" spans="3:23">
      <c r="C20">
        <v>7</v>
      </c>
      <c r="D20">
        <f t="shared" si="0"/>
        <v>9</v>
      </c>
      <c r="E20">
        <f t="shared" si="0"/>
        <v>2024</v>
      </c>
      <c r="F20" s="5">
        <v>17682</v>
      </c>
      <c r="G20" s="5">
        <f t="shared" ref="G20:G23" si="15">365-12</f>
        <v>353</v>
      </c>
      <c r="H20" s="5">
        <f t="shared" si="4"/>
        <v>6241746</v>
      </c>
      <c r="I20" s="5">
        <f t="shared" si="5"/>
        <v>1786630.4541163526</v>
      </c>
      <c r="J20" s="5">
        <v>60000</v>
      </c>
      <c r="K20" s="5">
        <f t="shared" si="13"/>
        <v>1560000</v>
      </c>
      <c r="L20" s="5">
        <f t="shared" si="6"/>
        <v>2895115.5458836472</v>
      </c>
      <c r="M20" s="5">
        <f t="shared" si="7"/>
        <v>1881825.1048243707</v>
      </c>
      <c r="N20" s="5">
        <f t="shared" si="8"/>
        <v>3441825.1048243707</v>
      </c>
      <c r="O20" s="5">
        <f t="shared" si="14"/>
        <v>614936.93271243502</v>
      </c>
      <c r="P20" s="5">
        <f t="shared" si="9"/>
        <v>17910.784447935061</v>
      </c>
      <c r="Q20" s="5">
        <f t="shared" si="10"/>
        <v>3423914.3203764358</v>
      </c>
      <c r="R20" s="5">
        <f t="shared" si="11"/>
        <v>3363914.3203764358</v>
      </c>
      <c r="S20" s="5">
        <f t="shared" si="12"/>
        <v>28080000</v>
      </c>
      <c r="T20" s="5"/>
      <c r="U20" s="5"/>
      <c r="V20" s="5">
        <f t="shared" si="1"/>
        <v>3363914.3203764358</v>
      </c>
      <c r="W20" s="5">
        <f t="shared" si="2"/>
        <v>1840176.3299647444</v>
      </c>
    </row>
    <row r="21" spans="3:23">
      <c r="C21">
        <v>8</v>
      </c>
      <c r="D21">
        <f t="shared" si="0"/>
        <v>10</v>
      </c>
      <c r="E21">
        <f t="shared" si="0"/>
        <v>2025</v>
      </c>
      <c r="F21" s="5">
        <v>17886</v>
      </c>
      <c r="G21" s="5">
        <f t="shared" si="15"/>
        <v>353</v>
      </c>
      <c r="H21" s="5">
        <f t="shared" si="4"/>
        <v>6313758</v>
      </c>
      <c r="I21" s="5">
        <f t="shared" si="5"/>
        <v>1858095.6722810064</v>
      </c>
      <c r="J21" s="5">
        <v>60000</v>
      </c>
      <c r="K21" s="5">
        <f t="shared" si="13"/>
        <v>1560000</v>
      </c>
      <c r="L21" s="5">
        <f t="shared" si="6"/>
        <v>2895662.3277189936</v>
      </c>
      <c r="M21" s="5">
        <f t="shared" si="7"/>
        <v>1882180.5130173459</v>
      </c>
      <c r="N21" s="5">
        <f t="shared" si="8"/>
        <v>3442180.5130173462</v>
      </c>
      <c r="O21" s="5">
        <f t="shared" si="14"/>
        <v>633385.04069380811</v>
      </c>
      <c r="P21" s="5">
        <f t="shared" si="9"/>
        <v>18448.10798137309</v>
      </c>
      <c r="Q21" s="5">
        <f t="shared" si="10"/>
        <v>3423732.4050359731</v>
      </c>
      <c r="R21" s="5">
        <f t="shared" si="11"/>
        <v>3363732.4050359731</v>
      </c>
      <c r="S21" s="5">
        <f t="shared" si="12"/>
        <v>26520000</v>
      </c>
      <c r="T21" s="5"/>
      <c r="U21" s="5"/>
      <c r="V21" s="5">
        <f t="shared" si="1"/>
        <v>3363732.4050359731</v>
      </c>
      <c r="W21" s="5">
        <f t="shared" si="2"/>
        <v>1688143.8679301366</v>
      </c>
    </row>
    <row r="22" spans="3:23">
      <c r="C22">
        <v>9</v>
      </c>
      <c r="D22">
        <f t="shared" si="0"/>
        <v>11</v>
      </c>
      <c r="E22">
        <f t="shared" si="0"/>
        <v>2026</v>
      </c>
      <c r="F22" s="5">
        <v>18092</v>
      </c>
      <c r="G22" s="5">
        <f t="shared" si="15"/>
        <v>353</v>
      </c>
      <c r="H22" s="5">
        <f t="shared" si="4"/>
        <v>6386476</v>
      </c>
      <c r="I22" s="5">
        <f t="shared" si="5"/>
        <v>1932419.499172247</v>
      </c>
      <c r="J22" s="5">
        <v>60000</v>
      </c>
      <c r="K22" s="5">
        <f t="shared" si="13"/>
        <v>1560000</v>
      </c>
      <c r="L22" s="5">
        <f t="shared" si="6"/>
        <v>2894056.500827753</v>
      </c>
      <c r="M22" s="5">
        <f t="shared" si="7"/>
        <v>1881136.7255380396</v>
      </c>
      <c r="N22" s="5">
        <f t="shared" si="8"/>
        <v>3441136.7255380396</v>
      </c>
      <c r="O22" s="5">
        <f t="shared" si="14"/>
        <v>652386.59191462235</v>
      </c>
      <c r="P22" s="5">
        <f t="shared" si="9"/>
        <v>19001.551220814232</v>
      </c>
      <c r="Q22" s="5">
        <f t="shared" si="10"/>
        <v>3422135.1743172253</v>
      </c>
      <c r="R22" s="5">
        <f t="shared" si="11"/>
        <v>3362135.1743172253</v>
      </c>
      <c r="S22" s="5">
        <f t="shared" si="12"/>
        <v>24960000</v>
      </c>
      <c r="T22" s="5"/>
      <c r="U22" s="5"/>
      <c r="V22" s="5">
        <f t="shared" si="1"/>
        <v>3362135.1743172253</v>
      </c>
      <c r="W22" s="5">
        <f t="shared" si="2"/>
        <v>1548020.4327445317</v>
      </c>
    </row>
    <row r="23" spans="3:23">
      <c r="C23">
        <v>10</v>
      </c>
      <c r="D23">
        <f t="shared" si="0"/>
        <v>12</v>
      </c>
      <c r="E23">
        <f t="shared" si="0"/>
        <v>2027</v>
      </c>
      <c r="F23" s="5">
        <v>17428</v>
      </c>
      <c r="G23" s="5">
        <f t="shared" si="15"/>
        <v>353</v>
      </c>
      <c r="H23" s="5">
        <f t="shared" si="4"/>
        <v>6152084</v>
      </c>
      <c r="I23" s="5">
        <f t="shared" si="5"/>
        <v>2009716.2791391371</v>
      </c>
      <c r="J23" s="5">
        <v>70000</v>
      </c>
      <c r="K23" s="5">
        <f t="shared" si="13"/>
        <v>1560000</v>
      </c>
      <c r="L23" s="5">
        <f t="shared" si="6"/>
        <v>2582367.7208608631</v>
      </c>
      <c r="M23" s="5">
        <f t="shared" si="7"/>
        <v>1678539.0185595611</v>
      </c>
      <c r="N23" s="5">
        <f t="shared" si="8"/>
        <v>3238539.0185595611</v>
      </c>
      <c r="O23" s="5">
        <f t="shared" si="14"/>
        <v>671958.18967206101</v>
      </c>
      <c r="P23" s="5">
        <f t="shared" si="9"/>
        <v>19571.597757438663</v>
      </c>
      <c r="Q23" s="5">
        <f t="shared" si="10"/>
        <v>3218967.4208021224</v>
      </c>
      <c r="R23" s="5">
        <f t="shared" si="11"/>
        <v>3148967.4208021224</v>
      </c>
      <c r="S23" s="5">
        <f t="shared" si="12"/>
        <v>23400000</v>
      </c>
      <c r="T23" s="5"/>
      <c r="U23" s="5"/>
      <c r="V23" s="5">
        <f t="shared" si="1"/>
        <v>3148967.4208021224</v>
      </c>
      <c r="W23" s="5">
        <f t="shared" si="2"/>
        <v>1330157.8691092608</v>
      </c>
    </row>
    <row r="24" spans="3:23">
      <c r="C24">
        <v>11</v>
      </c>
      <c r="D24">
        <f t="shared" si="0"/>
        <v>13</v>
      </c>
      <c r="E24">
        <f t="shared" si="0"/>
        <v>2028</v>
      </c>
      <c r="F24" s="5">
        <v>17628</v>
      </c>
      <c r="G24" s="5">
        <f>365-16</f>
        <v>349</v>
      </c>
      <c r="H24" s="5">
        <f t="shared" si="4"/>
        <v>6152172</v>
      </c>
      <c r="I24" s="5">
        <f t="shared" si="5"/>
        <v>2066421.0217460091</v>
      </c>
      <c r="J24" s="5">
        <v>70000</v>
      </c>
      <c r="K24" s="5">
        <f t="shared" si="13"/>
        <v>1560000</v>
      </c>
      <c r="L24" s="5">
        <f t="shared" si="6"/>
        <v>2525750.9782539909</v>
      </c>
      <c r="M24" s="5">
        <f t="shared" si="7"/>
        <v>1641738.1358650941</v>
      </c>
      <c r="N24" s="5">
        <f t="shared" si="8"/>
        <v>3201738.1358650941</v>
      </c>
      <c r="O24" s="5">
        <f t="shared" si="14"/>
        <v>692116.93536222284</v>
      </c>
      <c r="P24" s="5">
        <f t="shared" si="9"/>
        <v>20158.745690161828</v>
      </c>
      <c r="Q24" s="5">
        <f t="shared" si="10"/>
        <v>3181579.3901749323</v>
      </c>
      <c r="R24" s="5">
        <f t="shared" si="11"/>
        <v>3111579.3901749323</v>
      </c>
      <c r="S24" s="5">
        <f t="shared" si="12"/>
        <v>21840000</v>
      </c>
      <c r="T24" s="5"/>
      <c r="U24" s="5"/>
      <c r="V24" s="5">
        <f t="shared" si="1"/>
        <v>3111579.3901749323</v>
      </c>
      <c r="W24" s="5">
        <f t="shared" si="2"/>
        <v>1205839.230205311</v>
      </c>
    </row>
    <row r="25" spans="3:23">
      <c r="C25">
        <v>12</v>
      </c>
      <c r="D25">
        <f t="shared" si="0"/>
        <v>14</v>
      </c>
      <c r="E25">
        <f t="shared" si="0"/>
        <v>2029</v>
      </c>
      <c r="F25" s="5">
        <v>17831</v>
      </c>
      <c r="G25" s="5">
        <f t="shared" ref="G25:G38" si="16">365-16</f>
        <v>349</v>
      </c>
      <c r="H25" s="5">
        <f t="shared" si="4"/>
        <v>6223019</v>
      </c>
      <c r="I25" s="5">
        <f t="shared" si="5"/>
        <v>2149077.8626158494</v>
      </c>
      <c r="J25" s="5">
        <v>70000</v>
      </c>
      <c r="K25" s="5">
        <f t="shared" si="13"/>
        <v>1560000</v>
      </c>
      <c r="L25" s="5">
        <f t="shared" si="6"/>
        <v>2513941.1373841506</v>
      </c>
      <c r="M25" s="5">
        <f t="shared" si="7"/>
        <v>1634061.739299698</v>
      </c>
      <c r="N25" s="5">
        <f t="shared" si="8"/>
        <v>3194061.7392996978</v>
      </c>
      <c r="O25" s="5">
        <f t="shared" si="14"/>
        <v>712880.44342308957</v>
      </c>
      <c r="P25" s="5">
        <f t="shared" si="9"/>
        <v>20763.508060866734</v>
      </c>
      <c r="Q25" s="5">
        <f t="shared" si="10"/>
        <v>3173298.2312388308</v>
      </c>
      <c r="R25" s="5">
        <f t="shared" si="11"/>
        <v>3103298.2312388308</v>
      </c>
      <c r="S25" s="5">
        <f t="shared" si="12"/>
        <v>20280000</v>
      </c>
      <c r="T25" s="5"/>
      <c r="U25" s="5"/>
      <c r="V25" s="5">
        <f t="shared" si="1"/>
        <v>3103298.2312388308</v>
      </c>
      <c r="W25" s="5">
        <f t="shared" si="2"/>
        <v>1103330.2835582518</v>
      </c>
    </row>
    <row r="26" spans="3:23">
      <c r="C26">
        <v>13</v>
      </c>
      <c r="D26">
        <f t="shared" si="0"/>
        <v>15</v>
      </c>
      <c r="E26">
        <f t="shared" si="0"/>
        <v>2030</v>
      </c>
      <c r="F26" s="5">
        <v>18036</v>
      </c>
      <c r="G26" s="5">
        <f t="shared" si="16"/>
        <v>349</v>
      </c>
      <c r="H26" s="5">
        <f t="shared" si="4"/>
        <v>6294564</v>
      </c>
      <c r="I26" s="5">
        <f t="shared" si="5"/>
        <v>2235040.9771204838</v>
      </c>
      <c r="J26" s="5">
        <v>70000</v>
      </c>
      <c r="K26" s="5">
        <f t="shared" si="13"/>
        <v>1560000</v>
      </c>
      <c r="L26" s="5">
        <f t="shared" si="6"/>
        <v>2499523.0228795162</v>
      </c>
      <c r="M26" s="5">
        <f t="shared" si="7"/>
        <v>1624689.9648716857</v>
      </c>
      <c r="N26" s="5">
        <f t="shared" si="8"/>
        <v>3184689.964871686</v>
      </c>
      <c r="O26" s="5">
        <f t="shared" si="14"/>
        <v>734266.85672578227</v>
      </c>
      <c r="P26" s="5">
        <f t="shared" si="9"/>
        <v>21386.413302692701</v>
      </c>
      <c r="Q26" s="5">
        <f t="shared" si="10"/>
        <v>3163303.5515689934</v>
      </c>
      <c r="R26" s="5">
        <f t="shared" si="11"/>
        <v>3093303.5515689934</v>
      </c>
      <c r="S26" s="5">
        <f t="shared" si="12"/>
        <v>18720000</v>
      </c>
      <c r="T26" s="5"/>
      <c r="U26" s="5"/>
      <c r="V26" s="5">
        <f t="shared" si="1"/>
        <v>3093303.5515689934</v>
      </c>
      <c r="W26" s="5">
        <f t="shared" si="2"/>
        <v>1008969.5668526022</v>
      </c>
    </row>
    <row r="27" spans="3:23">
      <c r="C27">
        <v>14</v>
      </c>
      <c r="D27">
        <f t="shared" si="0"/>
        <v>16</v>
      </c>
      <c r="E27">
        <f t="shared" si="0"/>
        <v>2031</v>
      </c>
      <c r="F27" s="5">
        <v>18243</v>
      </c>
      <c r="G27" s="5">
        <f t="shared" si="16"/>
        <v>349</v>
      </c>
      <c r="H27" s="5">
        <f t="shared" si="4"/>
        <v>6366807</v>
      </c>
      <c r="I27" s="5">
        <f t="shared" si="5"/>
        <v>2324442.616205303</v>
      </c>
      <c r="J27" s="5">
        <v>70000</v>
      </c>
      <c r="K27" s="5">
        <f t="shared" si="13"/>
        <v>1560000</v>
      </c>
      <c r="L27" s="5">
        <f t="shared" si="6"/>
        <v>2482364.383794697</v>
      </c>
      <c r="M27" s="5">
        <f t="shared" si="7"/>
        <v>1613536.8494665532</v>
      </c>
      <c r="N27" s="5">
        <f t="shared" si="8"/>
        <v>3173536.849466553</v>
      </c>
      <c r="O27" s="5">
        <v>0</v>
      </c>
      <c r="P27" s="5">
        <f t="shared" si="9"/>
        <v>-734266.85672578227</v>
      </c>
      <c r="Q27" s="5">
        <f t="shared" si="10"/>
        <v>3907803.7061923351</v>
      </c>
      <c r="R27" s="5">
        <f t="shared" si="11"/>
        <v>3837803.7061923351</v>
      </c>
      <c r="S27" s="5">
        <f t="shared" si="12"/>
        <v>17160000</v>
      </c>
      <c r="T27" s="5">
        <f>5*10^6</f>
        <v>5000000</v>
      </c>
      <c r="U27" s="5">
        <f>T27-0.35*(T27-S27)</f>
        <v>9256000</v>
      </c>
      <c r="V27" s="5">
        <f t="shared" si="1"/>
        <v>13093803.706192335</v>
      </c>
      <c r="W27" s="5">
        <f t="shared" si="2"/>
        <v>3918274.4728917694</v>
      </c>
    </row>
    <row r="28" spans="3:23">
      <c r="C28">
        <v>15</v>
      </c>
      <c r="D28">
        <f t="shared" ref="D28:E38" si="17">D27+1</f>
        <v>17</v>
      </c>
      <c r="E28">
        <f t="shared" si="17"/>
        <v>2032</v>
      </c>
      <c r="F28" s="5">
        <v>14762</v>
      </c>
      <c r="G28" s="5">
        <f t="shared" si="16"/>
        <v>349</v>
      </c>
      <c r="H28" s="5"/>
      <c r="I28" s="5"/>
      <c r="J28" s="5"/>
      <c r="K28" s="5">
        <f t="shared" si="13"/>
        <v>1560000</v>
      </c>
      <c r="L28" s="5">
        <f t="shared" si="6"/>
        <v>-1560000</v>
      </c>
      <c r="M28" s="5">
        <f t="shared" si="7"/>
        <v>-1014000</v>
      </c>
      <c r="N28" s="5">
        <f t="shared" si="8"/>
        <v>546000</v>
      </c>
      <c r="O28" s="5"/>
      <c r="P28" s="5">
        <f t="shared" si="9"/>
        <v>0</v>
      </c>
      <c r="Q28" s="5">
        <f>N28-P28</f>
        <v>546000</v>
      </c>
      <c r="R28" s="5">
        <f t="shared" si="11"/>
        <v>546000</v>
      </c>
      <c r="S28" s="5">
        <f t="shared" si="12"/>
        <v>15600000</v>
      </c>
      <c r="T28" s="5"/>
      <c r="U28" s="5"/>
      <c r="V28" s="5">
        <f t="shared" si="1"/>
        <v>546000</v>
      </c>
      <c r="W28" s="5">
        <f t="shared" si="2"/>
        <v>149897.77055696229</v>
      </c>
    </row>
    <row r="29" spans="3:23">
      <c r="C29">
        <v>16</v>
      </c>
      <c r="D29">
        <f t="shared" si="17"/>
        <v>18</v>
      </c>
      <c r="E29">
        <f t="shared" si="17"/>
        <v>2033</v>
      </c>
      <c r="F29" s="5">
        <v>14932</v>
      </c>
      <c r="G29" s="5">
        <f t="shared" si="16"/>
        <v>349</v>
      </c>
      <c r="H29" s="5"/>
      <c r="I29" s="5"/>
      <c r="J29" s="5"/>
      <c r="K29" s="5">
        <f t="shared" si="13"/>
        <v>1560000</v>
      </c>
      <c r="L29" s="5">
        <f t="shared" si="6"/>
        <v>-1560000</v>
      </c>
      <c r="M29" s="5">
        <f t="shared" si="7"/>
        <v>-1014000</v>
      </c>
      <c r="N29" s="5">
        <f t="shared" si="8"/>
        <v>546000</v>
      </c>
      <c r="O29" s="5"/>
      <c r="P29" s="5">
        <f t="shared" si="9"/>
        <v>0</v>
      </c>
      <c r="Q29" s="5">
        <f t="shared" si="10"/>
        <v>546000</v>
      </c>
      <c r="R29" s="5">
        <f t="shared" si="11"/>
        <v>546000</v>
      </c>
      <c r="S29" s="5">
        <f t="shared" si="12"/>
        <v>14040000</v>
      </c>
      <c r="T29" s="5"/>
      <c r="U29" s="5"/>
      <c r="V29" s="5">
        <f t="shared" si="1"/>
        <v>546000</v>
      </c>
      <c r="W29" s="5">
        <f t="shared" si="2"/>
        <v>137520.89041923147</v>
      </c>
    </row>
    <row r="30" spans="3:23">
      <c r="C30">
        <v>17</v>
      </c>
      <c r="D30">
        <f t="shared" si="17"/>
        <v>19</v>
      </c>
      <c r="E30">
        <f t="shared" si="17"/>
        <v>2034</v>
      </c>
      <c r="F30" s="5">
        <v>15104</v>
      </c>
      <c r="G30" s="5">
        <f t="shared" si="16"/>
        <v>349</v>
      </c>
      <c r="H30" s="5"/>
      <c r="I30" s="5"/>
      <c r="J30" s="5"/>
      <c r="K30" s="5">
        <f t="shared" si="13"/>
        <v>1560000</v>
      </c>
      <c r="L30" s="5">
        <f t="shared" si="6"/>
        <v>-1560000</v>
      </c>
      <c r="M30" s="5">
        <f t="shared" si="7"/>
        <v>-1014000</v>
      </c>
      <c r="N30" s="5">
        <f t="shared" si="8"/>
        <v>546000</v>
      </c>
      <c r="O30" s="5"/>
      <c r="P30" s="5">
        <f t="shared" si="9"/>
        <v>0</v>
      </c>
      <c r="Q30" s="5">
        <f t="shared" si="10"/>
        <v>546000</v>
      </c>
      <c r="R30" s="5">
        <f t="shared" si="11"/>
        <v>546000</v>
      </c>
      <c r="S30" s="5">
        <f t="shared" si="12"/>
        <v>12480000</v>
      </c>
      <c r="T30" s="5"/>
      <c r="U30" s="5"/>
      <c r="V30" s="5">
        <f t="shared" si="1"/>
        <v>546000</v>
      </c>
      <c r="W30" s="5">
        <f t="shared" si="2"/>
        <v>126165.95451305639</v>
      </c>
    </row>
    <row r="31" spans="3:23">
      <c r="C31">
        <v>18</v>
      </c>
      <c r="D31">
        <f t="shared" si="17"/>
        <v>20</v>
      </c>
      <c r="E31">
        <f t="shared" si="17"/>
        <v>2035</v>
      </c>
      <c r="F31" s="5">
        <v>15278</v>
      </c>
      <c r="G31" s="5">
        <f t="shared" si="16"/>
        <v>349</v>
      </c>
      <c r="H31" s="5"/>
      <c r="I31" s="5"/>
      <c r="J31" s="5"/>
      <c r="K31" s="5">
        <f t="shared" si="13"/>
        <v>1560000</v>
      </c>
      <c r="L31" s="5">
        <f t="shared" si="6"/>
        <v>-1560000</v>
      </c>
      <c r="M31" s="5">
        <f t="shared" si="7"/>
        <v>-1014000</v>
      </c>
      <c r="N31" s="5">
        <f t="shared" si="8"/>
        <v>546000</v>
      </c>
      <c r="O31" s="5"/>
      <c r="P31" s="5">
        <f t="shared" si="9"/>
        <v>0</v>
      </c>
      <c r="Q31" s="5">
        <f t="shared" si="10"/>
        <v>546000</v>
      </c>
      <c r="R31" s="5">
        <f t="shared" si="11"/>
        <v>546000</v>
      </c>
      <c r="S31" s="5">
        <f t="shared" si="12"/>
        <v>10920000</v>
      </c>
      <c r="T31" s="5"/>
      <c r="U31" s="5"/>
      <c r="V31" s="5">
        <f t="shared" si="1"/>
        <v>546000</v>
      </c>
      <c r="W31" s="5">
        <f t="shared" si="2"/>
        <v>115748.58212207006</v>
      </c>
    </row>
    <row r="32" spans="3:23">
      <c r="C32">
        <v>19</v>
      </c>
      <c r="D32">
        <f t="shared" si="17"/>
        <v>21</v>
      </c>
      <c r="E32">
        <f t="shared" si="17"/>
        <v>2036</v>
      </c>
      <c r="F32" s="5">
        <v>15454</v>
      </c>
      <c r="G32" s="5">
        <f t="shared" si="16"/>
        <v>349</v>
      </c>
      <c r="H32" s="5"/>
      <c r="I32" s="5"/>
      <c r="J32" s="5"/>
      <c r="K32" s="5">
        <f t="shared" si="13"/>
        <v>1560000</v>
      </c>
      <c r="L32" s="5">
        <f t="shared" si="6"/>
        <v>-1560000</v>
      </c>
      <c r="M32" s="5">
        <f t="shared" si="7"/>
        <v>-1014000</v>
      </c>
      <c r="N32" s="5">
        <f t="shared" si="8"/>
        <v>546000</v>
      </c>
      <c r="O32" s="5"/>
      <c r="P32" s="5">
        <f t="shared" si="9"/>
        <v>0</v>
      </c>
      <c r="Q32" s="5">
        <f t="shared" si="10"/>
        <v>546000</v>
      </c>
      <c r="R32" s="5">
        <f t="shared" si="11"/>
        <v>546000</v>
      </c>
      <c r="S32" s="5">
        <f t="shared" si="12"/>
        <v>9360000</v>
      </c>
      <c r="T32" s="5"/>
      <c r="U32" s="5"/>
      <c r="V32" s="5">
        <f t="shared" si="1"/>
        <v>546000</v>
      </c>
      <c r="W32" s="5">
        <f t="shared" si="2"/>
        <v>106191.3597450184</v>
      </c>
    </row>
    <row r="33" spans="3:23">
      <c r="C33">
        <v>20</v>
      </c>
      <c r="D33">
        <f t="shared" si="17"/>
        <v>22</v>
      </c>
      <c r="E33">
        <f t="shared" si="17"/>
        <v>2037</v>
      </c>
      <c r="F33" s="5">
        <v>14654</v>
      </c>
      <c r="G33" s="5">
        <f t="shared" si="16"/>
        <v>349</v>
      </c>
      <c r="H33" s="5"/>
      <c r="I33" s="5"/>
      <c r="J33" s="5"/>
      <c r="K33" s="5">
        <f t="shared" si="13"/>
        <v>1560000</v>
      </c>
      <c r="L33" s="5">
        <f t="shared" si="6"/>
        <v>-1560000</v>
      </c>
      <c r="M33" s="5">
        <f t="shared" si="7"/>
        <v>-1014000</v>
      </c>
      <c r="N33" s="5">
        <f t="shared" si="8"/>
        <v>546000</v>
      </c>
      <c r="O33" s="5"/>
      <c r="P33" s="5">
        <f t="shared" si="9"/>
        <v>0</v>
      </c>
      <c r="Q33" s="5">
        <f t="shared" si="10"/>
        <v>546000</v>
      </c>
      <c r="R33" s="5">
        <f t="shared" si="11"/>
        <v>546000</v>
      </c>
      <c r="S33" s="5">
        <f t="shared" si="12"/>
        <v>7800000</v>
      </c>
      <c r="T33" s="5"/>
      <c r="U33" s="5"/>
      <c r="V33" s="5">
        <f t="shared" si="1"/>
        <v>546000</v>
      </c>
      <c r="W33" s="5">
        <f t="shared" si="2"/>
        <v>97423.265821117806</v>
      </c>
    </row>
    <row r="34" spans="3:23">
      <c r="C34">
        <v>21</v>
      </c>
      <c r="D34">
        <f t="shared" si="17"/>
        <v>23</v>
      </c>
      <c r="E34">
        <f t="shared" si="17"/>
        <v>2038</v>
      </c>
      <c r="F34" s="5">
        <v>14823</v>
      </c>
      <c r="G34" s="5">
        <f t="shared" si="16"/>
        <v>349</v>
      </c>
      <c r="H34" s="5"/>
      <c r="I34" s="5"/>
      <c r="J34" s="5"/>
      <c r="K34" s="5">
        <f t="shared" si="13"/>
        <v>1560000</v>
      </c>
      <c r="L34" s="5">
        <f t="shared" si="6"/>
        <v>-1560000</v>
      </c>
      <c r="M34" s="5">
        <f t="shared" si="7"/>
        <v>-1014000</v>
      </c>
      <c r="N34" s="5">
        <f t="shared" si="8"/>
        <v>546000</v>
      </c>
      <c r="O34" s="5"/>
      <c r="P34" s="5">
        <f t="shared" si="9"/>
        <v>0</v>
      </c>
      <c r="Q34" s="5">
        <f t="shared" si="10"/>
        <v>546000</v>
      </c>
      <c r="R34" s="5">
        <f t="shared" si="11"/>
        <v>546000</v>
      </c>
      <c r="S34" s="5">
        <f t="shared" si="12"/>
        <v>6240000</v>
      </c>
      <c r="T34" s="5"/>
      <c r="U34" s="5"/>
      <c r="V34" s="5">
        <f t="shared" si="1"/>
        <v>546000</v>
      </c>
      <c r="W34" s="5">
        <f t="shared" si="2"/>
        <v>89379.142955153933</v>
      </c>
    </row>
    <row r="35" spans="3:23">
      <c r="C35">
        <v>22</v>
      </c>
      <c r="D35">
        <f t="shared" si="17"/>
        <v>24</v>
      </c>
      <c r="E35">
        <f t="shared" si="17"/>
        <v>2039</v>
      </c>
      <c r="F35" s="5">
        <v>14993</v>
      </c>
      <c r="G35" s="5">
        <f t="shared" si="16"/>
        <v>349</v>
      </c>
      <c r="H35" s="5"/>
      <c r="I35" s="5"/>
      <c r="J35" s="5"/>
      <c r="K35" s="5">
        <f t="shared" si="13"/>
        <v>1560000</v>
      </c>
      <c r="L35" s="5">
        <f t="shared" si="6"/>
        <v>-1560000</v>
      </c>
      <c r="M35" s="5">
        <f t="shared" si="7"/>
        <v>-1014000</v>
      </c>
      <c r="N35" s="5">
        <f t="shared" si="8"/>
        <v>546000</v>
      </c>
      <c r="O35" s="5"/>
      <c r="P35" s="5">
        <f t="shared" si="9"/>
        <v>0</v>
      </c>
      <c r="Q35" s="5">
        <f t="shared" si="10"/>
        <v>546000</v>
      </c>
      <c r="R35" s="5">
        <f t="shared" si="11"/>
        <v>546000</v>
      </c>
      <c r="S35" s="5">
        <f t="shared" si="12"/>
        <v>4680000</v>
      </c>
      <c r="T35" s="5"/>
      <c r="U35" s="5"/>
      <c r="V35" s="5">
        <f t="shared" si="1"/>
        <v>546000</v>
      </c>
      <c r="W35" s="5">
        <f t="shared" si="2"/>
        <v>81999.213720324697</v>
      </c>
    </row>
    <row r="36" spans="3:23">
      <c r="C36">
        <v>23</v>
      </c>
      <c r="D36">
        <f t="shared" si="17"/>
        <v>25</v>
      </c>
      <c r="E36">
        <f t="shared" si="17"/>
        <v>2040</v>
      </c>
      <c r="F36" s="5">
        <v>15166</v>
      </c>
      <c r="G36" s="5">
        <f t="shared" si="16"/>
        <v>349</v>
      </c>
      <c r="H36" s="5"/>
      <c r="I36" s="5"/>
      <c r="J36" s="5"/>
      <c r="K36" s="5">
        <f t="shared" si="13"/>
        <v>1560000</v>
      </c>
      <c r="L36" s="5">
        <f t="shared" si="6"/>
        <v>-1560000</v>
      </c>
      <c r="M36" s="5">
        <f t="shared" si="7"/>
        <v>-1014000</v>
      </c>
      <c r="N36" s="5">
        <f t="shared" si="8"/>
        <v>546000</v>
      </c>
      <c r="O36" s="5"/>
      <c r="P36" s="5">
        <f t="shared" si="9"/>
        <v>0</v>
      </c>
      <c r="Q36" s="5">
        <f t="shared" si="10"/>
        <v>546000</v>
      </c>
      <c r="R36" s="5">
        <f t="shared" si="11"/>
        <v>546000</v>
      </c>
      <c r="S36" s="5">
        <f t="shared" si="12"/>
        <v>3120000</v>
      </c>
      <c r="T36" s="5"/>
      <c r="U36" s="5"/>
      <c r="V36" s="5">
        <f t="shared" si="1"/>
        <v>546000</v>
      </c>
      <c r="W36" s="5">
        <f t="shared" si="2"/>
        <v>75228.636440664864</v>
      </c>
    </row>
    <row r="37" spans="3:23">
      <c r="C37">
        <v>24</v>
      </c>
      <c r="D37">
        <f t="shared" si="17"/>
        <v>26</v>
      </c>
      <c r="E37">
        <f t="shared" si="17"/>
        <v>2041</v>
      </c>
      <c r="F37" s="5">
        <v>15341</v>
      </c>
      <c r="G37" s="5">
        <f t="shared" si="16"/>
        <v>349</v>
      </c>
      <c r="H37" s="5"/>
      <c r="I37" s="5"/>
      <c r="J37" s="5"/>
      <c r="K37" s="5">
        <f t="shared" si="13"/>
        <v>1560000</v>
      </c>
      <c r="L37" s="5">
        <f t="shared" si="6"/>
        <v>-1560000</v>
      </c>
      <c r="M37" s="5">
        <f t="shared" si="7"/>
        <v>-1014000</v>
      </c>
      <c r="N37" s="5">
        <f t="shared" si="8"/>
        <v>546000</v>
      </c>
      <c r="O37" s="5"/>
      <c r="P37" s="5">
        <f t="shared" si="9"/>
        <v>0</v>
      </c>
      <c r="Q37" s="5">
        <f t="shared" si="10"/>
        <v>546000</v>
      </c>
      <c r="R37" s="5">
        <f t="shared" si="11"/>
        <v>546000</v>
      </c>
      <c r="S37" s="5">
        <f t="shared" si="12"/>
        <v>1560000</v>
      </c>
      <c r="T37" s="5"/>
      <c r="U37" s="5"/>
      <c r="V37" s="5">
        <f t="shared" si="1"/>
        <v>546000</v>
      </c>
      <c r="W37" s="5">
        <f t="shared" si="2"/>
        <v>69017.097651986114</v>
      </c>
    </row>
    <row r="38" spans="3:23">
      <c r="C38">
        <v>25</v>
      </c>
      <c r="D38">
        <f t="shared" si="17"/>
        <v>27</v>
      </c>
      <c r="E38">
        <f t="shared" si="17"/>
        <v>2042</v>
      </c>
      <c r="F38" s="5">
        <v>13448</v>
      </c>
      <c r="G38" s="5">
        <f t="shared" si="16"/>
        <v>349</v>
      </c>
      <c r="H38" s="5"/>
      <c r="I38" s="5"/>
      <c r="J38" s="5"/>
      <c r="K38" s="5">
        <f t="shared" si="13"/>
        <v>1560000</v>
      </c>
      <c r="L38" s="5">
        <f>H38-I38-K38</f>
        <v>-1560000</v>
      </c>
      <c r="M38" s="5">
        <f t="shared" si="7"/>
        <v>-1014000</v>
      </c>
      <c r="N38" s="5">
        <f t="shared" si="8"/>
        <v>546000</v>
      </c>
      <c r="O38" s="5"/>
      <c r="P38" s="5">
        <f t="shared" si="9"/>
        <v>0</v>
      </c>
      <c r="Q38" s="5">
        <f t="shared" si="10"/>
        <v>546000</v>
      </c>
      <c r="R38" s="5">
        <f t="shared" si="11"/>
        <v>546000</v>
      </c>
      <c r="S38" s="5">
        <f t="shared" si="12"/>
        <v>0</v>
      </c>
      <c r="T38" s="5"/>
      <c r="U38" s="5"/>
      <c r="V38" s="5">
        <f t="shared" si="1"/>
        <v>546000</v>
      </c>
      <c r="W38" s="5">
        <f t="shared" si="2"/>
        <v>63318.438212831286</v>
      </c>
    </row>
    <row r="39" spans="3:23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3:23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3:23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25</v>
      </c>
    </row>
    <row r="42" spans="3:23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f>SUM(W13:W38)</f>
        <v>-6738079.0325054079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DFA5-7117-4BA7-B546-97A4F74ADE3B}">
  <dimension ref="A1:D5"/>
  <sheetViews>
    <sheetView workbookViewId="0">
      <selection activeCell="B1" sqref="B1:D1"/>
    </sheetView>
  </sheetViews>
  <sheetFormatPr defaultRowHeight="13.2"/>
  <cols>
    <col min="1" max="1" width="22.6640625" customWidth="1"/>
    <col min="2" max="2" width="15.88671875" customWidth="1"/>
    <col min="3" max="3" width="12.33203125" customWidth="1"/>
    <col min="4" max="4" width="11.5546875" customWidth="1"/>
  </cols>
  <sheetData>
    <row r="1" spans="1:4" ht="22.2" customHeight="1" thickBot="1">
      <c r="A1" s="7" t="s">
        <v>28</v>
      </c>
      <c r="B1" s="7" t="s">
        <v>30</v>
      </c>
      <c r="C1" s="7" t="s">
        <v>31</v>
      </c>
      <c r="D1" s="7" t="s">
        <v>32</v>
      </c>
    </row>
    <row r="2" spans="1:4" ht="27.6" customHeight="1">
      <c r="A2" s="8" t="s">
        <v>29</v>
      </c>
      <c r="B2" s="8">
        <v>0.09</v>
      </c>
      <c r="C2" s="8">
        <v>0.06</v>
      </c>
      <c r="D2" s="8">
        <v>0.12</v>
      </c>
    </row>
    <row r="3" spans="1:4" ht="26.4" customHeight="1">
      <c r="A3" s="8" t="s">
        <v>33</v>
      </c>
      <c r="B3" s="8">
        <v>0.35</v>
      </c>
      <c r="C3" s="8">
        <v>0.2</v>
      </c>
      <c r="D3" s="8">
        <v>0.5</v>
      </c>
    </row>
    <row r="4" spans="1:4" ht="29.4" customHeight="1">
      <c r="A4" s="8" t="s">
        <v>34</v>
      </c>
      <c r="B4" s="10">
        <v>500000</v>
      </c>
      <c r="C4" s="10">
        <v>300000</v>
      </c>
      <c r="D4" s="10">
        <v>700000</v>
      </c>
    </row>
    <row r="5" spans="1:4" ht="29.4" customHeight="1" thickBot="1">
      <c r="A5" s="9" t="s">
        <v>35</v>
      </c>
      <c r="B5" s="11">
        <v>4000</v>
      </c>
      <c r="C5" s="11">
        <v>5000</v>
      </c>
      <c r="D5" s="11">
        <v>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CC0-95EB-408A-AC3A-BD56F6946445}">
  <dimension ref="A1:OK22"/>
  <sheetViews>
    <sheetView topLeftCell="EE1" workbookViewId="0">
      <selection activeCell="EQ9" sqref="EQ9"/>
    </sheetView>
  </sheetViews>
  <sheetFormatPr defaultRowHeight="13.2"/>
  <sheetData>
    <row r="1" spans="1:332">
      <c r="A1">
        <v>0.03</v>
      </c>
      <c r="B1">
        <v>3.1E-2</v>
      </c>
      <c r="C1">
        <v>3.2000000000000001E-2</v>
      </c>
      <c r="D1">
        <v>3.3000000000000002E-2</v>
      </c>
      <c r="E1">
        <v>3.4000000000000002E-2</v>
      </c>
      <c r="F1">
        <v>3.5000000000000003E-2</v>
      </c>
      <c r="G1">
        <v>3.5999999999999997E-2</v>
      </c>
      <c r="H1">
        <v>3.6999999999999998E-2</v>
      </c>
      <c r="I1">
        <v>3.7999999999999999E-2</v>
      </c>
      <c r="J1">
        <v>3.9E-2</v>
      </c>
      <c r="K1">
        <v>0.04</v>
      </c>
      <c r="L1">
        <v>4.1000000000000002E-2</v>
      </c>
      <c r="M1">
        <v>4.2000000000000003E-2</v>
      </c>
      <c r="N1">
        <v>4.2999999999999997E-2</v>
      </c>
      <c r="O1">
        <v>4.3999999999999997E-2</v>
      </c>
      <c r="P1">
        <v>4.4999999999999998E-2</v>
      </c>
      <c r="Q1">
        <v>4.5999999999999999E-2</v>
      </c>
      <c r="R1">
        <v>4.7E-2</v>
      </c>
      <c r="S1">
        <v>4.8000000000000001E-2</v>
      </c>
      <c r="T1">
        <v>4.9000000000000002E-2</v>
      </c>
      <c r="U1">
        <v>0.05</v>
      </c>
      <c r="V1">
        <v>5.0999999999999997E-2</v>
      </c>
      <c r="W1">
        <v>5.1999999999999998E-2</v>
      </c>
      <c r="X1">
        <v>5.2999999999999999E-2</v>
      </c>
      <c r="Y1">
        <v>5.3999999999999999E-2</v>
      </c>
      <c r="Z1">
        <v>5.5E-2</v>
      </c>
      <c r="AA1">
        <v>5.6000000000000001E-2</v>
      </c>
      <c r="AB1">
        <v>5.7000000000000002E-2</v>
      </c>
      <c r="AC1">
        <v>5.8000000000000003E-2</v>
      </c>
      <c r="AD1">
        <v>5.8999999999999997E-2</v>
      </c>
      <c r="AE1">
        <v>0.06</v>
      </c>
      <c r="AF1">
        <v>6.0999999999999999E-2</v>
      </c>
      <c r="AG1">
        <v>6.2E-2</v>
      </c>
      <c r="AH1">
        <v>6.3E-2</v>
      </c>
      <c r="AI1">
        <v>6.4000000000000001E-2</v>
      </c>
      <c r="AJ1">
        <v>6.5000000000000002E-2</v>
      </c>
      <c r="AK1">
        <v>6.6000000000000003E-2</v>
      </c>
      <c r="AL1">
        <v>6.7000000000000004E-2</v>
      </c>
      <c r="AM1">
        <v>6.8000000000000005E-2</v>
      </c>
      <c r="AN1">
        <v>6.9000000000000006E-2</v>
      </c>
      <c r="AO1">
        <v>7.0000000000000007E-2</v>
      </c>
      <c r="AP1">
        <v>7.0999999999999994E-2</v>
      </c>
      <c r="AQ1">
        <v>7.1999999999999995E-2</v>
      </c>
      <c r="AR1">
        <v>7.2999999999999995E-2</v>
      </c>
      <c r="AS1">
        <v>7.3999999999999996E-2</v>
      </c>
      <c r="AT1">
        <v>7.4999999999999997E-2</v>
      </c>
      <c r="AU1">
        <v>7.5999999999999998E-2</v>
      </c>
      <c r="AV1">
        <v>7.6999999999999999E-2</v>
      </c>
      <c r="AW1">
        <v>7.8E-2</v>
      </c>
      <c r="AX1">
        <v>7.9000000000000001E-2</v>
      </c>
      <c r="AY1">
        <v>0.08</v>
      </c>
      <c r="AZ1">
        <v>8.1000000000000003E-2</v>
      </c>
      <c r="BA1">
        <v>8.2000000000000003E-2</v>
      </c>
      <c r="BB1">
        <v>8.3000000000000004E-2</v>
      </c>
      <c r="BC1">
        <v>8.4000000000000005E-2</v>
      </c>
      <c r="BD1">
        <v>8.5000000000000006E-2</v>
      </c>
      <c r="BE1">
        <v>8.5999999999999993E-2</v>
      </c>
      <c r="BF1">
        <v>8.6999999999999994E-2</v>
      </c>
      <c r="BG1">
        <v>8.7999999999999995E-2</v>
      </c>
      <c r="BH1">
        <v>8.8999999999999996E-2</v>
      </c>
      <c r="BI1">
        <v>0.09</v>
      </c>
      <c r="BJ1">
        <v>9.0999999999999998E-2</v>
      </c>
      <c r="BK1">
        <v>9.1999999999999998E-2</v>
      </c>
      <c r="BL1">
        <v>9.2999999999999999E-2</v>
      </c>
      <c r="BM1">
        <v>9.4E-2</v>
      </c>
      <c r="BN1">
        <v>9.5000000000000001E-2</v>
      </c>
      <c r="BO1">
        <v>9.6000000000000002E-2</v>
      </c>
      <c r="BP1">
        <v>9.7000000000000003E-2</v>
      </c>
      <c r="BQ1">
        <v>9.8000000000000004E-2</v>
      </c>
      <c r="BR1">
        <v>9.9000000000000005E-2</v>
      </c>
      <c r="BS1">
        <v>0.1</v>
      </c>
      <c r="BT1">
        <v>0.10100000000000001</v>
      </c>
      <c r="BU1">
        <v>0.10199999999999999</v>
      </c>
      <c r="BV1">
        <v>0.10299999999999999</v>
      </c>
      <c r="BW1">
        <v>0.104</v>
      </c>
      <c r="BX1">
        <v>0.105</v>
      </c>
      <c r="BY1">
        <v>0.106</v>
      </c>
      <c r="BZ1">
        <v>0.107</v>
      </c>
      <c r="CA1">
        <v>0.108</v>
      </c>
      <c r="CB1">
        <v>0.109</v>
      </c>
      <c r="CC1">
        <v>0.11</v>
      </c>
      <c r="CD1">
        <v>0.111</v>
      </c>
      <c r="CE1">
        <v>0.112</v>
      </c>
      <c r="CF1">
        <v>0.113</v>
      </c>
      <c r="CG1">
        <v>0.114</v>
      </c>
      <c r="CH1">
        <v>0.115</v>
      </c>
      <c r="CI1">
        <v>0.11600000000000001</v>
      </c>
      <c r="CJ1">
        <v>0.11700000000000001</v>
      </c>
      <c r="CK1">
        <v>0.11799999999999999</v>
      </c>
      <c r="CL1">
        <v>0.11899999999999999</v>
      </c>
      <c r="CM1">
        <v>0.12</v>
      </c>
      <c r="CN1">
        <v>0.121</v>
      </c>
      <c r="CO1">
        <v>0.122</v>
      </c>
      <c r="CP1">
        <v>0.123</v>
      </c>
      <c r="CQ1">
        <v>0.124</v>
      </c>
      <c r="CR1">
        <v>0.125</v>
      </c>
      <c r="CS1">
        <v>0.126</v>
      </c>
      <c r="CT1">
        <v>0.127</v>
      </c>
      <c r="CU1">
        <v>0.128</v>
      </c>
      <c r="CV1">
        <v>0.129</v>
      </c>
      <c r="CW1">
        <v>0.13</v>
      </c>
      <c r="CX1">
        <v>0.13100000000000001</v>
      </c>
      <c r="CY1">
        <v>0.13200000000000001</v>
      </c>
      <c r="CZ1">
        <v>0.13300000000000001</v>
      </c>
      <c r="DA1">
        <v>0.13400000000000001</v>
      </c>
      <c r="DB1">
        <v>0.13500000000000001</v>
      </c>
      <c r="DC1">
        <v>0.13600000000000001</v>
      </c>
      <c r="DD1">
        <v>0.13700000000000001</v>
      </c>
      <c r="DE1">
        <v>0.13800000000000001</v>
      </c>
      <c r="DF1">
        <v>0.13900000000000001</v>
      </c>
      <c r="DG1">
        <v>0.14000000000000001</v>
      </c>
      <c r="DH1">
        <v>0.14099999999999999</v>
      </c>
      <c r="DI1">
        <v>0.14199999999999999</v>
      </c>
      <c r="DJ1">
        <v>0.14299999999999999</v>
      </c>
      <c r="DK1">
        <v>0.14399999999999999</v>
      </c>
      <c r="DL1">
        <v>0.14499999999999999</v>
      </c>
      <c r="DM1">
        <v>0.14599999999999999</v>
      </c>
      <c r="DN1">
        <v>0.14699999999999999</v>
      </c>
      <c r="DO1">
        <v>0.14799999999999999</v>
      </c>
      <c r="DP1">
        <v>0.14899999999999999</v>
      </c>
      <c r="DQ1">
        <v>0.15</v>
      </c>
    </row>
    <row r="2" spans="1:332">
      <c r="A2">
        <v>14553187.781798</v>
      </c>
      <c r="B2">
        <v>14043921.2181722</v>
      </c>
      <c r="C2">
        <v>13542507.0306291</v>
      </c>
      <c r="D2">
        <v>13048795.4819762</v>
      </c>
      <c r="E2">
        <v>12562640.090399699</v>
      </c>
      <c r="F2">
        <v>12083897.5519071</v>
      </c>
      <c r="G2">
        <v>11612427.6647502</v>
      </c>
      <c r="H2">
        <v>11148093.2557762</v>
      </c>
      <c r="I2">
        <v>10690760.108654501</v>
      </c>
      <c r="J2">
        <v>10240296.8939294</v>
      </c>
      <c r="K2">
        <v>9796575.10084676</v>
      </c>
      <c r="L2">
        <v>9359468.9709122404</v>
      </c>
      <c r="M2">
        <v>8928855.4331276901</v>
      </c>
      <c r="N2">
        <v>8504614.0408674497</v>
      </c>
      <c r="O2">
        <v>8086626.91034518</v>
      </c>
      <c r="P2">
        <v>7674778.6606329996</v>
      </c>
      <c r="Q2">
        <v>7268956.3551877104</v>
      </c>
      <c r="R2">
        <v>6869049.44484758</v>
      </c>
      <c r="S2">
        <v>6474949.7122566998</v>
      </c>
      <c r="T2">
        <v>6086551.21768298</v>
      </c>
      <c r="U2">
        <v>5703750.2461888101</v>
      </c>
      <c r="V2">
        <v>5326445.2561218804</v>
      </c>
      <c r="W2">
        <v>4954536.8288888903</v>
      </c>
      <c r="X2">
        <v>4587927.61997962</v>
      </c>
      <c r="Y2">
        <v>4226522.3112070803</v>
      </c>
      <c r="Z2">
        <v>3870227.5641334099</v>
      </c>
      <c r="AA2">
        <v>3518951.97464818</v>
      </c>
      <c r="AB2">
        <v>3172606.0286708898</v>
      </c>
      <c r="AC2">
        <v>2831102.0589461802</v>
      </c>
      <c r="AD2">
        <v>2494354.2029049401</v>
      </c>
      <c r="AE2">
        <v>2162278.3615618101</v>
      </c>
      <c r="AF2">
        <v>1834792.15942327</v>
      </c>
      <c r="AG2">
        <v>1511814.90537871</v>
      </c>
      <c r="AH2">
        <v>1193267.55455016</v>
      </c>
      <c r="AI2">
        <v>879072.67107427795</v>
      </c>
      <c r="AJ2">
        <v>569154.391794094</v>
      </c>
      <c r="AK2">
        <v>263438.39083452203</v>
      </c>
      <c r="AL2">
        <v>-38148.154958269799</v>
      </c>
      <c r="AM2">
        <v>-335676.59973927197</v>
      </c>
      <c r="AN2">
        <v>-629216.86156731495</v>
      </c>
      <c r="AO2">
        <v>-918837.454512164</v>
      </c>
      <c r="AP2">
        <v>-1204605.5199839</v>
      </c>
      <c r="AQ2">
        <v>-1486586.85730673</v>
      </c>
      <c r="AR2">
        <v>-1764845.95355499</v>
      </c>
      <c r="AS2">
        <v>-2039446.01267191</v>
      </c>
      <c r="AT2">
        <v>-2310448.9838875299</v>
      </c>
      <c r="AU2">
        <v>-2577915.58945608</v>
      </c>
      <c r="AV2">
        <v>-2841905.3517279001</v>
      </c>
      <c r="AW2">
        <v>-3102476.6195746702</v>
      </c>
      <c r="AX2">
        <v>-3359686.5941833602</v>
      </c>
      <c r="AY2">
        <v>-3613591.35423561</v>
      </c>
      <c r="AZ2">
        <v>-3864245.8804875002</v>
      </c>
      <c r="BA2">
        <v>-4111704.0797659</v>
      </c>
      <c r="BB2">
        <v>-4356018.8083948996</v>
      </c>
      <c r="BC2">
        <v>-4597241.8950682096</v>
      </c>
      <c r="BD2">
        <v>-4835424.1631800402</v>
      </c>
      <c r="BE2">
        <v>-5070615.4526294796</v>
      </c>
      <c r="BF2">
        <v>-5302864.6411105804</v>
      </c>
      <c r="BG2">
        <v>-5532219.6649019197</v>
      </c>
      <c r="BH2">
        <v>-5758727.5391672896</v>
      </c>
      <c r="BI2">
        <v>-5982434.3777810298</v>
      </c>
      <c r="BJ2">
        <v>-6203385.4126885301</v>
      </c>
      <c r="BK2">
        <v>-6421625.0128147397</v>
      </c>
      <c r="BL2">
        <v>-6637196.7025309</v>
      </c>
      <c r="BM2">
        <v>-6850143.17969184</v>
      </c>
      <c r="BN2">
        <v>-7060506.3332526898</v>
      </c>
      <c r="BO2">
        <v>-7268327.2604777301</v>
      </c>
      <c r="BP2">
        <v>-7473646.2837492004</v>
      </c>
      <c r="BQ2">
        <v>-7676502.96698811</v>
      </c>
      <c r="BR2">
        <v>-7876936.1316947304</v>
      </c>
      <c r="BS2">
        <v>-8074983.8726198804</v>
      </c>
      <c r="BT2">
        <v>-8270683.5730747497</v>
      </c>
      <c r="BU2">
        <v>-8464071.9198892508</v>
      </c>
      <c r="BV2">
        <v>-8655184.9180265293</v>
      </c>
      <c r="BW2">
        <v>-8844057.9048632793</v>
      </c>
      <c r="BX2">
        <v>-9030725.5641426891</v>
      </c>
      <c r="BY2">
        <v>-9215221.9396094009</v>
      </c>
      <c r="BZ2">
        <v>-9397580.4483331405</v>
      </c>
      <c r="CA2">
        <v>-9577833.8937295303</v>
      </c>
      <c r="CB2">
        <v>-9756014.4782845806</v>
      </c>
      <c r="CC2">
        <v>-9932153.8159911707</v>
      </c>
      <c r="CD2">
        <v>-10106282.9445033</v>
      </c>
      <c r="CE2">
        <v>-10278432.337015901</v>
      </c>
      <c r="CF2">
        <v>-10448631.913876601</v>
      </c>
      <c r="CG2">
        <v>-10616911.053936001</v>
      </c>
      <c r="CH2">
        <v>-10783298.6056417</v>
      </c>
      <c r="CI2">
        <v>-10947822.897885101</v>
      </c>
      <c r="CJ2">
        <v>-11110511.750602899</v>
      </c>
      <c r="CK2">
        <v>-11271392.485143101</v>
      </c>
      <c r="CL2">
        <v>-11430491.9343987</v>
      </c>
      <c r="CM2">
        <v>-11587836.4527153</v>
      </c>
      <c r="CN2">
        <v>-11743451.9255784</v>
      </c>
      <c r="CO2">
        <v>-11897363.7790855</v>
      </c>
      <c r="CP2">
        <v>-12049596.9892077</v>
      </c>
      <c r="CQ2">
        <v>-12200176.0908466</v>
      </c>
      <c r="CR2">
        <v>-12349125.186690301</v>
      </c>
      <c r="CS2">
        <v>-12496467.955875101</v>
      </c>
      <c r="CT2">
        <v>-12642227.662455</v>
      </c>
      <c r="CU2">
        <v>-12786427.163685599</v>
      </c>
      <c r="CV2">
        <v>-12929088.9181266</v>
      </c>
      <c r="CW2">
        <v>-13070234.993565399</v>
      </c>
      <c r="CX2">
        <v>-13209887.0747684</v>
      </c>
      <c r="CY2">
        <v>-13348066.4710628</v>
      </c>
      <c r="CZ2">
        <v>-13484794.123752801</v>
      </c>
      <c r="DA2">
        <v>-13620090.6133742</v>
      </c>
      <c r="DB2">
        <v>-13753976.1667923</v>
      </c>
      <c r="DC2">
        <v>-13886470.664144499</v>
      </c>
      <c r="DD2">
        <v>-14017593.645633699</v>
      </c>
      <c r="DE2">
        <v>-14147364.3181742</v>
      </c>
      <c r="DF2">
        <v>-14275801.561894899</v>
      </c>
      <c r="DG2">
        <v>-14402923.936500899</v>
      </c>
      <c r="DH2">
        <v>-14528749.6875003</v>
      </c>
      <c r="DI2">
        <v>-14653296.752296099</v>
      </c>
      <c r="DJ2">
        <v>-14776582.7661478</v>
      </c>
      <c r="DK2">
        <v>-14898625.0680054</v>
      </c>
      <c r="DL2">
        <v>-15019440.706219099</v>
      </c>
      <c r="DM2">
        <v>-15139046.444127399</v>
      </c>
      <c r="DN2">
        <v>-15257458.765526</v>
      </c>
      <c r="DO2">
        <v>-15374693.880020199</v>
      </c>
      <c r="DP2">
        <v>-15490767.728264799</v>
      </c>
      <c r="DQ2">
        <v>-15605695.987092599</v>
      </c>
    </row>
    <row r="9" spans="1:332">
      <c r="CD9">
        <v>0</v>
      </c>
      <c r="CE9">
        <v>2E-3</v>
      </c>
      <c r="CF9">
        <v>4.0000000000000001E-3</v>
      </c>
      <c r="CG9">
        <v>6.0000000000000001E-3</v>
      </c>
      <c r="CH9">
        <v>8.0000000000000002E-3</v>
      </c>
      <c r="CI9">
        <v>0.01</v>
      </c>
      <c r="CJ9">
        <v>1.2E-2</v>
      </c>
      <c r="CK9">
        <v>1.4E-2</v>
      </c>
      <c r="CL9">
        <v>1.6E-2</v>
      </c>
      <c r="CM9">
        <v>1.7999999999999999E-2</v>
      </c>
      <c r="CN9">
        <v>0.02</v>
      </c>
      <c r="CO9">
        <v>2.1999999999999999E-2</v>
      </c>
      <c r="CP9">
        <v>2.4E-2</v>
      </c>
      <c r="CQ9">
        <v>2.5999999999999999E-2</v>
      </c>
      <c r="CR9">
        <v>2.8000000000000001E-2</v>
      </c>
      <c r="CS9">
        <v>0.03</v>
      </c>
      <c r="CT9">
        <v>3.2000000000000001E-2</v>
      </c>
      <c r="CU9">
        <v>3.4000000000000002E-2</v>
      </c>
      <c r="CV9">
        <v>3.5999999999999997E-2</v>
      </c>
      <c r="CW9">
        <v>3.7999999999999999E-2</v>
      </c>
      <c r="CX9">
        <v>0.04</v>
      </c>
      <c r="CY9">
        <v>4.2000000000000003E-2</v>
      </c>
      <c r="CZ9">
        <v>4.3999999999999997E-2</v>
      </c>
      <c r="DA9">
        <v>4.5999999999999999E-2</v>
      </c>
      <c r="DB9">
        <v>4.8000000000000001E-2</v>
      </c>
      <c r="DC9">
        <v>0.05</v>
      </c>
      <c r="DD9">
        <v>5.1999999999999998E-2</v>
      </c>
      <c r="DE9">
        <v>5.3999999999999999E-2</v>
      </c>
      <c r="DF9">
        <v>5.6000000000000001E-2</v>
      </c>
      <c r="DG9">
        <v>5.8000000000000003E-2</v>
      </c>
      <c r="DH9">
        <v>0.06</v>
      </c>
      <c r="DI9">
        <v>6.2E-2</v>
      </c>
      <c r="DJ9">
        <v>6.4000000000000001E-2</v>
      </c>
      <c r="DK9">
        <v>6.6000000000000003E-2</v>
      </c>
      <c r="DL9">
        <v>6.8000000000000005E-2</v>
      </c>
      <c r="DM9">
        <v>7.0000000000000007E-2</v>
      </c>
      <c r="DN9">
        <v>7.1999999999999995E-2</v>
      </c>
      <c r="DO9">
        <v>7.3999999999999996E-2</v>
      </c>
      <c r="DP9">
        <v>7.5999999999999998E-2</v>
      </c>
      <c r="DQ9">
        <v>7.8E-2</v>
      </c>
      <c r="DR9">
        <v>0.08</v>
      </c>
      <c r="DS9">
        <v>8.2000000000000003E-2</v>
      </c>
      <c r="DT9">
        <v>8.4000000000000005E-2</v>
      </c>
      <c r="DU9">
        <v>8.5999999999999993E-2</v>
      </c>
      <c r="DV9">
        <v>8.7999999999999995E-2</v>
      </c>
      <c r="DW9">
        <v>0.09</v>
      </c>
      <c r="DX9">
        <v>9.1999999999999998E-2</v>
      </c>
      <c r="DY9">
        <v>9.4E-2</v>
      </c>
      <c r="DZ9">
        <v>9.6000000000000002E-2</v>
      </c>
      <c r="EA9">
        <v>9.8000000000000004E-2</v>
      </c>
      <c r="EB9">
        <v>0.1</v>
      </c>
      <c r="EC9">
        <v>0.10199999999999999</v>
      </c>
      <c r="ED9">
        <v>0.104</v>
      </c>
      <c r="EE9">
        <v>0.106</v>
      </c>
      <c r="EF9">
        <v>0.108</v>
      </c>
      <c r="EG9">
        <v>0.11</v>
      </c>
      <c r="EH9">
        <v>0.112</v>
      </c>
      <c r="EI9">
        <v>0.114</v>
      </c>
      <c r="EJ9">
        <v>0.11600000000000001</v>
      </c>
      <c r="EK9">
        <v>0.11799999999999999</v>
      </c>
      <c r="EL9">
        <v>0.12</v>
      </c>
      <c r="EM9">
        <v>0.122</v>
      </c>
      <c r="EN9">
        <v>0.124</v>
      </c>
      <c r="EO9">
        <v>0.126</v>
      </c>
      <c r="EP9">
        <v>0.128</v>
      </c>
      <c r="EQ9">
        <v>0.13</v>
      </c>
      <c r="ER9">
        <v>0.13200000000000001</v>
      </c>
      <c r="ES9">
        <v>0.13400000000000001</v>
      </c>
      <c r="ET9">
        <v>0.13600000000000001</v>
      </c>
      <c r="EU9">
        <v>0.13800000000000001</v>
      </c>
      <c r="EV9">
        <v>0.14000000000000001</v>
      </c>
      <c r="EW9">
        <v>0.14199999999999999</v>
      </c>
      <c r="EX9">
        <v>0.14399999999999999</v>
      </c>
      <c r="EY9">
        <v>0.14599999999999999</v>
      </c>
      <c r="EZ9">
        <v>0.14799999999999999</v>
      </c>
      <c r="FA9">
        <v>0.15</v>
      </c>
      <c r="FB9">
        <v>0.152</v>
      </c>
      <c r="FC9">
        <v>0.154</v>
      </c>
      <c r="FD9">
        <v>0.156</v>
      </c>
      <c r="FE9">
        <v>0.158</v>
      </c>
      <c r="FF9">
        <v>0.16</v>
      </c>
      <c r="FG9">
        <v>0.16200000000000001</v>
      </c>
      <c r="FH9">
        <v>0.16400000000000001</v>
      </c>
      <c r="FI9">
        <v>0.16600000000000001</v>
      </c>
      <c r="FJ9">
        <v>0.16800000000000001</v>
      </c>
      <c r="FK9">
        <v>0.17</v>
      </c>
      <c r="FL9">
        <v>0.17199999999999999</v>
      </c>
      <c r="FM9">
        <v>0.17399999999999999</v>
      </c>
      <c r="FN9">
        <v>0.17599999999999999</v>
      </c>
      <c r="FO9">
        <v>0.17799999999999999</v>
      </c>
      <c r="FP9">
        <v>0.18</v>
      </c>
      <c r="FQ9">
        <v>0.182</v>
      </c>
      <c r="FR9">
        <v>0.184</v>
      </c>
      <c r="FS9">
        <v>0.186</v>
      </c>
      <c r="FT9">
        <v>0.188</v>
      </c>
      <c r="FU9">
        <v>0.19</v>
      </c>
      <c r="FV9">
        <v>0.192</v>
      </c>
      <c r="FW9">
        <v>0.19400000000000001</v>
      </c>
      <c r="FX9">
        <v>0.19600000000000001</v>
      </c>
      <c r="FY9">
        <v>0.19800000000000001</v>
      </c>
      <c r="FZ9">
        <v>0.2</v>
      </c>
      <c r="GA9">
        <v>0.20200000000000001</v>
      </c>
      <c r="GB9">
        <v>0.20399999999999999</v>
      </c>
      <c r="GC9">
        <v>0.20599999999999999</v>
      </c>
      <c r="GD9">
        <v>0.20799999999999999</v>
      </c>
      <c r="GE9">
        <v>0.21</v>
      </c>
      <c r="GF9">
        <v>0.21199999999999999</v>
      </c>
      <c r="GG9">
        <v>0.214</v>
      </c>
      <c r="GH9">
        <v>0.216</v>
      </c>
      <c r="GI9">
        <v>0.218</v>
      </c>
      <c r="GJ9">
        <v>0.22</v>
      </c>
      <c r="GK9">
        <v>0.222</v>
      </c>
      <c r="GL9">
        <v>0.224</v>
      </c>
      <c r="GM9">
        <v>0.22600000000000001</v>
      </c>
      <c r="GN9">
        <v>0.22800000000000001</v>
      </c>
      <c r="GO9">
        <v>0.23</v>
      </c>
      <c r="GP9">
        <v>0.23200000000000001</v>
      </c>
      <c r="GQ9">
        <v>0.23400000000000001</v>
      </c>
      <c r="GR9">
        <v>0.23599999999999999</v>
      </c>
      <c r="GS9">
        <v>0.23799999999999999</v>
      </c>
      <c r="GT9">
        <v>0.24</v>
      </c>
      <c r="GU9">
        <v>0.24199999999999999</v>
      </c>
      <c r="GV9">
        <v>0.24399999999999999</v>
      </c>
      <c r="GW9">
        <v>0.246</v>
      </c>
      <c r="GX9">
        <v>0.248</v>
      </c>
      <c r="GY9">
        <v>0.25</v>
      </c>
      <c r="GZ9">
        <v>0.252</v>
      </c>
      <c r="HA9">
        <v>0.254</v>
      </c>
      <c r="HB9">
        <v>0.25600000000000001</v>
      </c>
      <c r="HC9">
        <v>0.25800000000000001</v>
      </c>
      <c r="HD9">
        <v>0.26</v>
      </c>
      <c r="HE9">
        <v>0.26200000000000001</v>
      </c>
      <c r="HF9">
        <v>0.26400000000000001</v>
      </c>
      <c r="HG9">
        <v>0.26600000000000001</v>
      </c>
      <c r="HH9">
        <v>0.26800000000000002</v>
      </c>
      <c r="HI9">
        <v>0.27</v>
      </c>
      <c r="HJ9">
        <v>0.27200000000000002</v>
      </c>
      <c r="HK9">
        <v>0.27400000000000002</v>
      </c>
      <c r="HL9">
        <v>0.27600000000000002</v>
      </c>
      <c r="HM9">
        <v>0.27800000000000002</v>
      </c>
      <c r="HN9">
        <v>0.28000000000000003</v>
      </c>
      <c r="HO9">
        <v>0.28199999999999997</v>
      </c>
      <c r="HP9">
        <v>0.28399999999999997</v>
      </c>
      <c r="HQ9">
        <v>0.28599999999999998</v>
      </c>
      <c r="HR9">
        <v>0.28799999999999998</v>
      </c>
      <c r="HS9">
        <v>0.28999999999999998</v>
      </c>
      <c r="HT9">
        <v>0.29199999999999998</v>
      </c>
      <c r="HU9">
        <v>0.29399999999999998</v>
      </c>
      <c r="HV9">
        <v>0.29599999999999999</v>
      </c>
      <c r="HW9">
        <v>0.29799999999999999</v>
      </c>
      <c r="HX9">
        <v>0.3</v>
      </c>
      <c r="HY9">
        <v>0.30199999999999999</v>
      </c>
      <c r="HZ9">
        <v>0.30399999999999999</v>
      </c>
      <c r="IA9">
        <v>0.30599999999999999</v>
      </c>
      <c r="IB9">
        <v>0.308</v>
      </c>
      <c r="IC9">
        <v>0.31</v>
      </c>
      <c r="ID9">
        <v>0.312</v>
      </c>
      <c r="IE9">
        <v>0.314</v>
      </c>
      <c r="IF9">
        <v>0.316</v>
      </c>
      <c r="IG9">
        <v>0.318</v>
      </c>
      <c r="IH9">
        <v>0.32</v>
      </c>
      <c r="II9">
        <v>0.32200000000000001</v>
      </c>
      <c r="IJ9">
        <v>0.32400000000000001</v>
      </c>
      <c r="IK9">
        <v>0.32600000000000001</v>
      </c>
      <c r="IL9">
        <v>0.32800000000000001</v>
      </c>
      <c r="IM9">
        <v>0.33</v>
      </c>
      <c r="IN9">
        <v>0.33200000000000002</v>
      </c>
      <c r="IO9">
        <v>0.33400000000000002</v>
      </c>
      <c r="IP9">
        <v>0.33600000000000002</v>
      </c>
      <c r="IQ9">
        <v>0.33800000000000002</v>
      </c>
      <c r="IR9">
        <v>0.34</v>
      </c>
      <c r="IS9">
        <v>0.34200000000000003</v>
      </c>
      <c r="IT9">
        <v>0.34399999999999997</v>
      </c>
      <c r="IU9">
        <v>0.34599999999999997</v>
      </c>
      <c r="IV9">
        <v>0.34799999999999998</v>
      </c>
      <c r="IW9">
        <v>0.35</v>
      </c>
      <c r="IX9">
        <v>0.35199999999999998</v>
      </c>
      <c r="IY9">
        <v>0.35399999999999998</v>
      </c>
      <c r="IZ9">
        <v>0.35599999999999998</v>
      </c>
      <c r="JA9">
        <v>0.35799999999999998</v>
      </c>
      <c r="JB9">
        <v>0.36</v>
      </c>
      <c r="JC9">
        <v>0.36199999999999999</v>
      </c>
      <c r="JD9">
        <v>0.36399999999999999</v>
      </c>
      <c r="JE9">
        <v>0.36599999999999999</v>
      </c>
      <c r="JF9">
        <v>0.36799999999999999</v>
      </c>
      <c r="JG9">
        <v>0.37</v>
      </c>
      <c r="JH9">
        <v>0.372</v>
      </c>
      <c r="JI9">
        <v>0.374</v>
      </c>
      <c r="JJ9">
        <v>0.376</v>
      </c>
      <c r="JK9">
        <v>0.378</v>
      </c>
      <c r="JL9">
        <v>0.38</v>
      </c>
      <c r="JM9">
        <v>0.38200000000000001</v>
      </c>
      <c r="JN9">
        <v>0.38400000000000001</v>
      </c>
      <c r="JO9">
        <v>0.38600000000000001</v>
      </c>
      <c r="JP9">
        <v>0.38800000000000001</v>
      </c>
      <c r="JQ9">
        <v>0.39</v>
      </c>
      <c r="JR9">
        <v>0.39200000000000002</v>
      </c>
      <c r="JS9">
        <v>0.39400000000000002</v>
      </c>
      <c r="JT9">
        <v>0.39600000000000002</v>
      </c>
      <c r="JU9">
        <v>0.39800000000000002</v>
      </c>
      <c r="JV9">
        <v>0.4</v>
      </c>
      <c r="JW9">
        <v>0.40200000000000002</v>
      </c>
      <c r="JX9">
        <v>0.40400000000000003</v>
      </c>
      <c r="JY9">
        <v>0.40600000000000003</v>
      </c>
      <c r="JZ9">
        <v>0.40799999999999997</v>
      </c>
      <c r="KA9">
        <v>0.41</v>
      </c>
      <c r="KB9">
        <v>0.41199999999999998</v>
      </c>
      <c r="KC9">
        <v>0.41399999999999998</v>
      </c>
      <c r="KD9">
        <v>0.41599999999999998</v>
      </c>
      <c r="KE9">
        <v>0.41799999999999998</v>
      </c>
      <c r="KF9">
        <v>0.42</v>
      </c>
      <c r="KG9">
        <v>0.42199999999999999</v>
      </c>
      <c r="KH9">
        <v>0.42399999999999999</v>
      </c>
      <c r="KI9">
        <v>0.42599999999999999</v>
      </c>
      <c r="KJ9">
        <v>0.42799999999999999</v>
      </c>
      <c r="KK9">
        <v>0.43</v>
      </c>
      <c r="KL9">
        <v>0.432</v>
      </c>
      <c r="KM9">
        <v>0.434</v>
      </c>
      <c r="KN9">
        <v>0.436</v>
      </c>
      <c r="KO9">
        <v>0.438</v>
      </c>
      <c r="KP9">
        <v>0.44</v>
      </c>
      <c r="KQ9">
        <v>0.442</v>
      </c>
      <c r="KR9">
        <v>0.44400000000000001</v>
      </c>
      <c r="KS9">
        <v>0.44600000000000001</v>
      </c>
      <c r="KT9">
        <v>0.44800000000000001</v>
      </c>
      <c r="KU9">
        <v>0.45</v>
      </c>
      <c r="KV9">
        <v>0.45200000000000001</v>
      </c>
      <c r="KW9">
        <v>0.45400000000000001</v>
      </c>
      <c r="KX9">
        <v>0.45600000000000002</v>
      </c>
      <c r="KY9">
        <v>0.45800000000000002</v>
      </c>
      <c r="KZ9">
        <v>0.46</v>
      </c>
      <c r="LA9">
        <v>0.46200000000000002</v>
      </c>
      <c r="LB9">
        <v>0.46400000000000002</v>
      </c>
      <c r="LC9">
        <v>0.46600000000000003</v>
      </c>
      <c r="LD9">
        <v>0.46800000000000003</v>
      </c>
      <c r="LE9">
        <v>0.47</v>
      </c>
      <c r="LF9">
        <v>0.47199999999999998</v>
      </c>
      <c r="LG9">
        <v>0.47399999999999998</v>
      </c>
      <c r="LH9">
        <v>0.47599999999999998</v>
      </c>
      <c r="LI9">
        <v>0.47799999999999998</v>
      </c>
      <c r="LJ9">
        <v>0.48</v>
      </c>
      <c r="LK9">
        <v>0.48199999999999998</v>
      </c>
      <c r="LL9">
        <v>0.48399999999999999</v>
      </c>
      <c r="LM9">
        <v>0.48599999999999999</v>
      </c>
      <c r="LN9">
        <v>0.48799999999999999</v>
      </c>
      <c r="LO9">
        <v>0.49</v>
      </c>
      <c r="LP9">
        <v>0.49199999999999999</v>
      </c>
      <c r="LQ9">
        <v>0.49399999999999999</v>
      </c>
      <c r="LR9">
        <v>0.496</v>
      </c>
      <c r="LS9">
        <v>0.498</v>
      </c>
      <c r="LT9">
        <v>0.5</v>
      </c>
    </row>
    <row r="10" spans="1:332">
      <c r="CD10">
        <v>3525295.9500161801</v>
      </c>
      <c r="CE10">
        <v>3470966.0624287799</v>
      </c>
      <c r="CF10">
        <v>3416636.1748413602</v>
      </c>
      <c r="CG10">
        <v>3362306.2872539498</v>
      </c>
      <c r="CH10">
        <v>3307976.3996665399</v>
      </c>
      <c r="CI10">
        <v>3253646.5120791299</v>
      </c>
      <c r="CJ10">
        <v>3199316.6244917102</v>
      </c>
      <c r="CK10">
        <v>3144986.7369042998</v>
      </c>
      <c r="CL10">
        <v>3090656.8493168899</v>
      </c>
      <c r="CM10">
        <v>3036326.9617294702</v>
      </c>
      <c r="CN10">
        <v>2981997.0741420598</v>
      </c>
      <c r="CO10">
        <v>2927667.1865546498</v>
      </c>
      <c r="CP10">
        <v>2873337.2989672301</v>
      </c>
      <c r="CQ10">
        <v>2819007.4113798202</v>
      </c>
      <c r="CR10">
        <v>2764677.5237924098</v>
      </c>
      <c r="CS10">
        <v>2710347.6362049999</v>
      </c>
      <c r="CT10">
        <v>2656017.7486175802</v>
      </c>
      <c r="CU10">
        <v>2601687.86103018</v>
      </c>
      <c r="CV10">
        <v>2547357.9734427598</v>
      </c>
      <c r="CW10">
        <v>2493028.0858553499</v>
      </c>
      <c r="CX10">
        <v>2438698.1982679302</v>
      </c>
      <c r="CY10">
        <v>2384368.3106805198</v>
      </c>
      <c r="CZ10">
        <v>2330038.4230931001</v>
      </c>
      <c r="DA10">
        <v>2275708.5355056999</v>
      </c>
      <c r="DB10">
        <v>2221378.6479182802</v>
      </c>
      <c r="DC10">
        <v>2167048.7603308698</v>
      </c>
      <c r="DD10">
        <v>2112718.8727434599</v>
      </c>
      <c r="DE10">
        <v>2058388.98515605</v>
      </c>
      <c r="DF10">
        <v>2004059.09756864</v>
      </c>
      <c r="DG10">
        <v>1949729.2099812301</v>
      </c>
      <c r="DH10">
        <v>1895399.3223938099</v>
      </c>
      <c r="DI10">
        <v>1841069.43480639</v>
      </c>
      <c r="DJ10">
        <v>1786739.54721898</v>
      </c>
      <c r="DK10">
        <v>1732409.6596315701</v>
      </c>
      <c r="DL10">
        <v>1678079.7720441599</v>
      </c>
      <c r="DM10">
        <v>1623749.88445674</v>
      </c>
      <c r="DN10">
        <v>1569419.9968693301</v>
      </c>
      <c r="DO10">
        <v>1515090.1092819199</v>
      </c>
      <c r="DP10">
        <v>1460760.22169451</v>
      </c>
      <c r="DQ10">
        <v>1406430.33410709</v>
      </c>
      <c r="DR10">
        <v>1352100.4465196801</v>
      </c>
      <c r="DS10">
        <v>1297770.5589322699</v>
      </c>
      <c r="DT10">
        <v>1243440.67134485</v>
      </c>
      <c r="DU10">
        <v>1189110.78375744</v>
      </c>
      <c r="DV10">
        <v>1134780.8961700301</v>
      </c>
      <c r="DW10">
        <v>1080451.0085826099</v>
      </c>
      <c r="DX10">
        <v>1026121.1209952</v>
      </c>
      <c r="DY10">
        <v>971791.23340778705</v>
      </c>
      <c r="DZ10">
        <v>917461.34582038096</v>
      </c>
      <c r="EA10">
        <v>863131.45823296299</v>
      </c>
      <c r="EB10">
        <v>808801.57064555003</v>
      </c>
      <c r="EC10">
        <v>754471.68305813696</v>
      </c>
      <c r="ED10">
        <v>700141.79547072703</v>
      </c>
      <c r="EE10">
        <v>645811.90788330999</v>
      </c>
      <c r="EF10">
        <v>591482.020295906</v>
      </c>
      <c r="EG10">
        <v>537152.13270849001</v>
      </c>
      <c r="EH10">
        <v>482822.24512107403</v>
      </c>
      <c r="EI10">
        <v>428492.35753366502</v>
      </c>
      <c r="EJ10">
        <v>374162.46994624898</v>
      </c>
      <c r="EK10">
        <v>319832.58235883701</v>
      </c>
      <c r="EL10">
        <v>265502.69477143203</v>
      </c>
      <c r="EM10">
        <v>211172.807184012</v>
      </c>
      <c r="EN10">
        <v>156842.91959659601</v>
      </c>
      <c r="EO10">
        <v>102513.032009193</v>
      </c>
      <c r="EP10">
        <v>48183.144421776298</v>
      </c>
      <c r="EQ10">
        <v>-6146.7431656444696</v>
      </c>
      <c r="ER10">
        <v>-60476.630753045698</v>
      </c>
      <c r="ES10">
        <v>-114806.518340461</v>
      </c>
      <c r="ET10">
        <v>-169136.405927874</v>
      </c>
      <c r="EU10">
        <v>-223466.29351529101</v>
      </c>
      <c r="EV10">
        <v>-277796.18110269401</v>
      </c>
      <c r="EW10">
        <v>-332126.06869011902</v>
      </c>
      <c r="EX10">
        <v>-386455.956277524</v>
      </c>
      <c r="EY10">
        <v>-440785.84386493702</v>
      </c>
      <c r="EZ10">
        <v>-495115.73145235103</v>
      </c>
      <c r="FA10">
        <v>-549445.61903976905</v>
      </c>
      <c r="FB10">
        <v>-603775.50662717503</v>
      </c>
      <c r="FC10">
        <v>-658105.39421459497</v>
      </c>
      <c r="FD10">
        <v>-712435.28180200001</v>
      </c>
      <c r="FE10">
        <v>-766765.169389421</v>
      </c>
      <c r="FF10">
        <v>-821095.05697682395</v>
      </c>
      <c r="FG10">
        <v>-875424.94456424902</v>
      </c>
      <c r="FH10">
        <v>-929754.83215165103</v>
      </c>
      <c r="FI10">
        <v>-984084.71973906795</v>
      </c>
      <c r="FJ10">
        <v>-1038414.60732648</v>
      </c>
      <c r="FK10">
        <v>-1092744.49491389</v>
      </c>
      <c r="FL10">
        <v>-1147074.3825013</v>
      </c>
      <c r="FM10">
        <v>-1201404.2700887199</v>
      </c>
      <c r="FN10">
        <v>-1255734.1576761301</v>
      </c>
      <c r="FO10">
        <v>-1310064.04526355</v>
      </c>
      <c r="FP10">
        <v>-1364393.9328509499</v>
      </c>
      <c r="FQ10">
        <v>-1418723.8204383601</v>
      </c>
      <c r="FR10">
        <v>-1473053.70802578</v>
      </c>
      <c r="FS10">
        <v>-1527383.59561319</v>
      </c>
      <c r="FT10">
        <v>-1581713.4832006099</v>
      </c>
      <c r="FU10">
        <v>-1636043.3707880201</v>
      </c>
      <c r="FV10">
        <v>-1690373.25837543</v>
      </c>
      <c r="FW10">
        <v>-1744703.14596285</v>
      </c>
      <c r="FX10">
        <v>-1799033.0335502501</v>
      </c>
      <c r="FY10">
        <v>-1853362.9211376701</v>
      </c>
      <c r="FZ10">
        <v>-1907692.80872508</v>
      </c>
      <c r="GA10">
        <v>-1962022.6963124899</v>
      </c>
      <c r="GB10">
        <v>-2016352.5838999001</v>
      </c>
      <c r="GC10">
        <v>-2070682.47148732</v>
      </c>
      <c r="GD10">
        <v>-2125012.35907473</v>
      </c>
      <c r="GE10">
        <v>-2179342.2466621399</v>
      </c>
      <c r="GF10">
        <v>-2233672.1342495498</v>
      </c>
      <c r="GG10">
        <v>-2288002.02183697</v>
      </c>
      <c r="GH10">
        <v>-2342331.9094243799</v>
      </c>
      <c r="GI10">
        <v>-2396661.7970118001</v>
      </c>
      <c r="GJ10">
        <v>-2450991.68459921</v>
      </c>
      <c r="GK10">
        <v>-2505321.57218662</v>
      </c>
      <c r="GL10">
        <v>-2559651.4597740299</v>
      </c>
      <c r="GM10">
        <v>-2613981.3473614501</v>
      </c>
      <c r="GN10">
        <v>-2668311.23494886</v>
      </c>
      <c r="GO10">
        <v>-2722641.1225362699</v>
      </c>
      <c r="GP10">
        <v>-2776971.0101236799</v>
      </c>
      <c r="GQ10">
        <v>-2831300.8977111001</v>
      </c>
      <c r="GR10">
        <v>-2885630.78529851</v>
      </c>
      <c r="GS10">
        <v>-2939960.6728859302</v>
      </c>
      <c r="GT10">
        <v>-2994290.5604733299</v>
      </c>
      <c r="GU10">
        <v>-3048620.44806075</v>
      </c>
      <c r="GV10">
        <v>-3102950.3356481502</v>
      </c>
      <c r="GW10">
        <v>-3157280.2232355801</v>
      </c>
      <c r="GX10">
        <v>-3211610.1108229798</v>
      </c>
      <c r="GY10">
        <v>-3265939.9984104</v>
      </c>
      <c r="GZ10">
        <v>-3320269.8859978099</v>
      </c>
      <c r="HA10">
        <v>-3374599.7735852199</v>
      </c>
      <c r="HB10">
        <v>-3428929.66117264</v>
      </c>
      <c r="HC10">
        <v>-3483259.54876005</v>
      </c>
      <c r="HD10">
        <v>-3537589.4363474599</v>
      </c>
      <c r="HE10">
        <v>-3591919.3239348801</v>
      </c>
      <c r="HF10">
        <v>-3646249.21152229</v>
      </c>
      <c r="HG10">
        <v>-3700579.0991096999</v>
      </c>
      <c r="HH10">
        <v>-3754908.9866971099</v>
      </c>
      <c r="HI10">
        <v>-3809238.8742845198</v>
      </c>
      <c r="HJ10">
        <v>-3863568.76187194</v>
      </c>
      <c r="HK10">
        <v>-3917898.6494593499</v>
      </c>
      <c r="HL10">
        <v>-3972228.5370467599</v>
      </c>
      <c r="HM10">
        <v>-4026558.42463418</v>
      </c>
      <c r="HN10">
        <v>-4080888.31222159</v>
      </c>
      <c r="HO10">
        <v>-4135218.1998089999</v>
      </c>
      <c r="HP10">
        <v>-4189548.0873964098</v>
      </c>
      <c r="HQ10">
        <v>-4243877.97498383</v>
      </c>
      <c r="HR10">
        <v>-4298207.8625712497</v>
      </c>
      <c r="HS10">
        <v>-4352537.7501586499</v>
      </c>
      <c r="HT10">
        <v>-4406867.6377460696</v>
      </c>
      <c r="HU10">
        <v>-4461197.52533348</v>
      </c>
      <c r="HV10">
        <v>-4515527.4129208997</v>
      </c>
      <c r="HW10">
        <v>-4569857.3005083101</v>
      </c>
      <c r="HX10">
        <v>-4624187.1880957196</v>
      </c>
      <c r="HY10">
        <v>-4678517.07568313</v>
      </c>
      <c r="HZ10">
        <v>-4732846.9632705403</v>
      </c>
      <c r="IA10">
        <v>-4787176.8508579498</v>
      </c>
      <c r="IB10">
        <v>-4841506.7384453798</v>
      </c>
      <c r="IC10">
        <v>-4895836.6260327799</v>
      </c>
      <c r="ID10">
        <v>-4950166.5136201903</v>
      </c>
      <c r="IE10">
        <v>-5004496.40120761</v>
      </c>
      <c r="IF10">
        <v>-5058826.2887950204</v>
      </c>
      <c r="IG10">
        <v>-5113156.1763824299</v>
      </c>
      <c r="IH10">
        <v>-5167486.0639698496</v>
      </c>
      <c r="II10">
        <v>-5221815.95155726</v>
      </c>
      <c r="IJ10">
        <v>-5276145.8391446704</v>
      </c>
      <c r="IK10">
        <v>-5330475.7267320799</v>
      </c>
      <c r="IL10">
        <v>-5384805.6143194996</v>
      </c>
      <c r="IM10">
        <v>-5439135.50190691</v>
      </c>
      <c r="IN10">
        <v>-5493465.3894943204</v>
      </c>
      <c r="IO10">
        <v>-5547795.2770817298</v>
      </c>
      <c r="IP10">
        <v>-5602125.1646691496</v>
      </c>
      <c r="IQ10">
        <v>-5656455.05225656</v>
      </c>
      <c r="IR10">
        <v>-5710784.9398439797</v>
      </c>
      <c r="IS10">
        <v>-5765114.8274313798</v>
      </c>
      <c r="IT10">
        <v>-5819444.7150188005</v>
      </c>
      <c r="IU10">
        <v>-5873774.6026061997</v>
      </c>
      <c r="IV10">
        <v>-5928104.4901936296</v>
      </c>
      <c r="IW10">
        <v>-5982434.3777810298</v>
      </c>
      <c r="IX10">
        <v>-6036764.2653684504</v>
      </c>
      <c r="IY10">
        <v>-6091094.1529558497</v>
      </c>
      <c r="IZ10">
        <v>-6145424.0405432796</v>
      </c>
      <c r="JA10">
        <v>-6199753.9281306798</v>
      </c>
      <c r="JB10">
        <v>-6254083.8157181004</v>
      </c>
      <c r="JC10">
        <v>-6308413.7033055099</v>
      </c>
      <c r="JD10">
        <v>-6362743.5908929203</v>
      </c>
      <c r="JE10">
        <v>-6417073.4784803297</v>
      </c>
      <c r="JF10">
        <v>-6471403.3660677504</v>
      </c>
      <c r="JG10">
        <v>-6525733.2536551598</v>
      </c>
      <c r="JH10">
        <v>-6580063.1412425796</v>
      </c>
      <c r="JI10">
        <v>-6634393.0288299797</v>
      </c>
      <c r="JJ10">
        <v>-6688722.9164174004</v>
      </c>
      <c r="JK10">
        <v>-6743052.8040048098</v>
      </c>
      <c r="JL10">
        <v>-6797382.6915922202</v>
      </c>
      <c r="JM10">
        <v>-6851712.5791796297</v>
      </c>
      <c r="JN10">
        <v>-6906042.4667670503</v>
      </c>
      <c r="JO10">
        <v>-6960372.3543544598</v>
      </c>
      <c r="JP10">
        <v>-7014702.2419418702</v>
      </c>
      <c r="JQ10">
        <v>-7069032.1295292797</v>
      </c>
      <c r="JR10">
        <v>-7123362.0171167003</v>
      </c>
      <c r="JS10">
        <v>-7177691.9047041005</v>
      </c>
      <c r="JT10">
        <v>-7232021.7922915202</v>
      </c>
      <c r="JU10">
        <v>-7286351.6798789296</v>
      </c>
      <c r="JV10">
        <v>-7340681.5674663503</v>
      </c>
      <c r="JW10">
        <v>-7395011.4550537597</v>
      </c>
      <c r="JX10">
        <v>-7449341.3426411804</v>
      </c>
      <c r="JY10">
        <v>-7503671.2302285898</v>
      </c>
      <c r="JZ10">
        <v>-7558001.1178160002</v>
      </c>
      <c r="KA10">
        <v>-7612331.0054034097</v>
      </c>
      <c r="KB10">
        <v>-7666660.8929908304</v>
      </c>
      <c r="KC10">
        <v>-7720990.7805782398</v>
      </c>
      <c r="KD10">
        <v>-7775320.6681656502</v>
      </c>
      <c r="KE10">
        <v>-7829650.5557530597</v>
      </c>
      <c r="KF10">
        <v>-7883980.4433404803</v>
      </c>
      <c r="KG10">
        <v>-7938310.3309278795</v>
      </c>
      <c r="KH10">
        <v>-7992640.2185153002</v>
      </c>
      <c r="KI10">
        <v>-8046970.1061027003</v>
      </c>
      <c r="KJ10">
        <v>-8101299.9936901303</v>
      </c>
      <c r="KK10">
        <v>-8155629.8812775305</v>
      </c>
      <c r="KL10">
        <v>-8209959.7688649604</v>
      </c>
      <c r="KM10">
        <v>-8264289.6564523596</v>
      </c>
      <c r="KN10">
        <v>-8318619.54403977</v>
      </c>
      <c r="KO10">
        <v>-8372949.4316271897</v>
      </c>
      <c r="KP10">
        <v>-8427279.3192145992</v>
      </c>
      <c r="KQ10">
        <v>-8481609.2068020105</v>
      </c>
      <c r="KR10">
        <v>-8535939.0943894293</v>
      </c>
      <c r="KS10">
        <v>-8590268.9819768295</v>
      </c>
      <c r="KT10">
        <v>-8644598.8695642501</v>
      </c>
      <c r="KU10">
        <v>-8698928.7571516596</v>
      </c>
      <c r="KV10">
        <v>-8753258.6447390709</v>
      </c>
      <c r="KW10">
        <v>-8807588.5323264897</v>
      </c>
      <c r="KX10">
        <v>-8861918.4199138992</v>
      </c>
      <c r="KY10">
        <v>-8916248.3075013198</v>
      </c>
      <c r="KZ10">
        <v>-8970578.1950887293</v>
      </c>
      <c r="LA10">
        <v>-9024908.0826761406</v>
      </c>
      <c r="LB10">
        <v>-9079237.9702635594</v>
      </c>
      <c r="LC10">
        <v>-9133567.8578509595</v>
      </c>
      <c r="LD10">
        <v>-9187897.7454383802</v>
      </c>
      <c r="LE10">
        <v>-9242227.6330257896</v>
      </c>
      <c r="LF10">
        <v>-9296557.5206132103</v>
      </c>
      <c r="LG10">
        <v>-9350887.4082006197</v>
      </c>
      <c r="LH10">
        <v>-9405217.2957880404</v>
      </c>
      <c r="LI10">
        <v>-9459547.1833754405</v>
      </c>
      <c r="LJ10">
        <v>-9513877.07096285</v>
      </c>
      <c r="LK10">
        <v>-9568206.9585502595</v>
      </c>
      <c r="LL10">
        <v>-9622536.8461376801</v>
      </c>
      <c r="LM10">
        <v>-9676866.7337250896</v>
      </c>
      <c r="LN10">
        <v>-9731196.6213125102</v>
      </c>
      <c r="LO10">
        <v>-9785526.5088999104</v>
      </c>
      <c r="LP10">
        <v>-9839856.3964873292</v>
      </c>
      <c r="LQ10">
        <v>-9894186.2840747405</v>
      </c>
      <c r="LR10">
        <v>-9948516.1716621593</v>
      </c>
      <c r="LS10">
        <v>-10002846.0592496</v>
      </c>
      <c r="LT10">
        <v>-10057175.946837001</v>
      </c>
    </row>
    <row r="21" spans="1:401">
      <c r="A21">
        <v>400000</v>
      </c>
      <c r="B21">
        <v>400500</v>
      </c>
      <c r="C21">
        <v>401000</v>
      </c>
      <c r="D21">
        <v>401500</v>
      </c>
      <c r="E21">
        <v>402000</v>
      </c>
      <c r="F21">
        <v>402500</v>
      </c>
      <c r="G21">
        <v>403000</v>
      </c>
      <c r="H21">
        <v>403500</v>
      </c>
      <c r="I21">
        <v>404000</v>
      </c>
      <c r="J21">
        <v>404500</v>
      </c>
      <c r="K21">
        <v>405000</v>
      </c>
      <c r="L21">
        <v>405500</v>
      </c>
      <c r="M21">
        <v>406000</v>
      </c>
      <c r="N21">
        <v>406500</v>
      </c>
      <c r="O21">
        <v>407000</v>
      </c>
      <c r="P21">
        <v>407500</v>
      </c>
      <c r="Q21">
        <v>408000</v>
      </c>
      <c r="R21">
        <v>408500</v>
      </c>
      <c r="S21">
        <v>409000</v>
      </c>
      <c r="T21">
        <v>409500</v>
      </c>
      <c r="U21">
        <v>410000</v>
      </c>
      <c r="V21">
        <v>410500</v>
      </c>
      <c r="W21">
        <v>411000</v>
      </c>
      <c r="X21">
        <v>411500</v>
      </c>
      <c r="Y21">
        <v>412000</v>
      </c>
      <c r="Z21">
        <v>412500</v>
      </c>
      <c r="AA21">
        <v>413000</v>
      </c>
      <c r="AB21">
        <v>413500</v>
      </c>
      <c r="AC21">
        <v>414000</v>
      </c>
      <c r="AD21">
        <v>414500</v>
      </c>
      <c r="AE21">
        <v>415000</v>
      </c>
      <c r="AF21">
        <v>415500</v>
      </c>
      <c r="AG21">
        <v>416000</v>
      </c>
      <c r="AH21">
        <v>416500</v>
      </c>
      <c r="AI21">
        <v>417000</v>
      </c>
      <c r="AJ21">
        <v>417500</v>
      </c>
      <c r="AK21">
        <v>418000</v>
      </c>
      <c r="AL21">
        <v>418500</v>
      </c>
      <c r="AM21">
        <v>419000</v>
      </c>
      <c r="AN21">
        <v>419500</v>
      </c>
      <c r="AO21">
        <v>420000</v>
      </c>
      <c r="AP21">
        <v>420500</v>
      </c>
      <c r="AQ21">
        <v>421000</v>
      </c>
      <c r="AR21">
        <v>421500</v>
      </c>
      <c r="AS21">
        <v>422000</v>
      </c>
      <c r="AT21">
        <v>422500</v>
      </c>
      <c r="AU21">
        <v>423000</v>
      </c>
      <c r="AV21">
        <v>423500</v>
      </c>
      <c r="AW21">
        <v>424000</v>
      </c>
      <c r="AX21">
        <v>424500</v>
      </c>
      <c r="AY21">
        <v>425000</v>
      </c>
      <c r="AZ21">
        <v>425500</v>
      </c>
      <c r="BA21">
        <v>426000</v>
      </c>
      <c r="BB21">
        <v>426500</v>
      </c>
      <c r="BC21">
        <v>427000</v>
      </c>
      <c r="BD21">
        <v>427500</v>
      </c>
      <c r="BE21">
        <v>428000</v>
      </c>
      <c r="BF21">
        <v>428500</v>
      </c>
      <c r="BG21">
        <v>429000</v>
      </c>
      <c r="BH21">
        <v>429500</v>
      </c>
      <c r="BI21">
        <v>430000</v>
      </c>
      <c r="BJ21">
        <v>430500</v>
      </c>
      <c r="BK21">
        <v>431000</v>
      </c>
      <c r="BL21">
        <v>431500</v>
      </c>
      <c r="BM21">
        <v>432000</v>
      </c>
      <c r="BN21">
        <v>432500</v>
      </c>
      <c r="BO21">
        <v>433000</v>
      </c>
      <c r="BP21">
        <v>433500</v>
      </c>
      <c r="BQ21">
        <v>434000</v>
      </c>
      <c r="BR21">
        <v>434500</v>
      </c>
      <c r="BS21">
        <v>435000</v>
      </c>
      <c r="BT21">
        <v>435500</v>
      </c>
      <c r="BU21">
        <v>436000</v>
      </c>
      <c r="BV21">
        <v>436500</v>
      </c>
      <c r="BW21">
        <v>437000</v>
      </c>
      <c r="BX21">
        <v>437500</v>
      </c>
      <c r="BY21">
        <v>438000</v>
      </c>
      <c r="BZ21">
        <v>438500</v>
      </c>
      <c r="CA21">
        <v>439000</v>
      </c>
      <c r="CB21">
        <v>439500</v>
      </c>
      <c r="CC21">
        <v>440000</v>
      </c>
      <c r="CD21">
        <v>440500</v>
      </c>
      <c r="CE21">
        <v>441000</v>
      </c>
      <c r="CF21">
        <v>441500</v>
      </c>
      <c r="CG21">
        <v>442000</v>
      </c>
      <c r="CH21">
        <v>442500</v>
      </c>
      <c r="CI21">
        <v>443000</v>
      </c>
      <c r="CJ21">
        <v>443500</v>
      </c>
      <c r="CK21">
        <v>444000</v>
      </c>
      <c r="CL21">
        <v>444500</v>
      </c>
      <c r="CM21">
        <v>445000</v>
      </c>
      <c r="CN21">
        <v>445500</v>
      </c>
      <c r="CO21">
        <v>446000</v>
      </c>
      <c r="CP21">
        <v>446500</v>
      </c>
      <c r="CQ21">
        <v>447000</v>
      </c>
      <c r="CR21">
        <v>447500</v>
      </c>
      <c r="CS21">
        <v>448000</v>
      </c>
      <c r="CT21">
        <v>448500</v>
      </c>
      <c r="CU21">
        <v>449000</v>
      </c>
      <c r="CV21">
        <v>449500</v>
      </c>
      <c r="CW21">
        <v>450000</v>
      </c>
      <c r="CX21">
        <v>450500</v>
      </c>
      <c r="CY21">
        <v>451000</v>
      </c>
      <c r="CZ21">
        <v>451500</v>
      </c>
      <c r="DA21">
        <v>452000</v>
      </c>
      <c r="DB21">
        <v>452500</v>
      </c>
      <c r="DC21">
        <v>453000</v>
      </c>
      <c r="DD21">
        <v>453500</v>
      </c>
      <c r="DE21">
        <v>454000</v>
      </c>
      <c r="DF21">
        <v>454500</v>
      </c>
      <c r="DG21">
        <v>455000</v>
      </c>
      <c r="DH21">
        <v>455500</v>
      </c>
      <c r="DI21">
        <v>456000</v>
      </c>
      <c r="DJ21">
        <v>456500</v>
      </c>
      <c r="DK21">
        <v>457000</v>
      </c>
      <c r="DL21">
        <v>457500</v>
      </c>
      <c r="DM21">
        <v>458000</v>
      </c>
      <c r="DN21">
        <v>458500</v>
      </c>
      <c r="DO21">
        <v>459000</v>
      </c>
      <c r="DP21">
        <v>459500</v>
      </c>
      <c r="DQ21">
        <v>460000</v>
      </c>
      <c r="DR21">
        <v>460500</v>
      </c>
      <c r="DS21">
        <v>461000</v>
      </c>
      <c r="DT21">
        <v>461500</v>
      </c>
      <c r="DU21">
        <v>462000</v>
      </c>
      <c r="DV21">
        <v>462500</v>
      </c>
      <c r="DW21">
        <v>463000</v>
      </c>
      <c r="DX21">
        <v>463500</v>
      </c>
      <c r="DY21">
        <v>464000</v>
      </c>
      <c r="DZ21">
        <v>464500</v>
      </c>
      <c r="EA21">
        <v>465000</v>
      </c>
      <c r="EB21">
        <v>465500</v>
      </c>
      <c r="EC21">
        <v>466000</v>
      </c>
      <c r="ED21">
        <v>466500</v>
      </c>
      <c r="EE21">
        <v>467000</v>
      </c>
      <c r="EF21">
        <v>467500</v>
      </c>
      <c r="EG21">
        <v>468000</v>
      </c>
      <c r="EH21">
        <v>468500</v>
      </c>
      <c r="EI21">
        <v>469000</v>
      </c>
      <c r="EJ21">
        <v>469500</v>
      </c>
      <c r="EK21">
        <v>470000</v>
      </c>
      <c r="EL21">
        <v>470500</v>
      </c>
      <c r="EM21">
        <v>471000</v>
      </c>
      <c r="EN21">
        <v>471500</v>
      </c>
      <c r="EO21">
        <v>472000</v>
      </c>
      <c r="EP21">
        <v>472500</v>
      </c>
      <c r="EQ21">
        <v>473000</v>
      </c>
      <c r="ER21">
        <v>473500</v>
      </c>
      <c r="ES21">
        <v>474000</v>
      </c>
      <c r="ET21">
        <v>474500</v>
      </c>
      <c r="EU21">
        <v>475000</v>
      </c>
      <c r="EV21">
        <v>475500</v>
      </c>
      <c r="EW21">
        <v>476000</v>
      </c>
      <c r="EX21">
        <v>476500</v>
      </c>
      <c r="EY21">
        <v>477000</v>
      </c>
      <c r="EZ21">
        <v>477500</v>
      </c>
      <c r="FA21">
        <v>478000</v>
      </c>
      <c r="FB21">
        <v>478500</v>
      </c>
      <c r="FC21">
        <v>479000</v>
      </c>
      <c r="FD21">
        <v>479500</v>
      </c>
      <c r="FE21">
        <v>480000</v>
      </c>
      <c r="FF21">
        <v>480500</v>
      </c>
      <c r="FG21">
        <v>481000</v>
      </c>
      <c r="FH21">
        <v>481500</v>
      </c>
      <c r="FI21">
        <v>482000</v>
      </c>
      <c r="FJ21">
        <v>482500</v>
      </c>
      <c r="FK21">
        <v>483000</v>
      </c>
      <c r="FL21">
        <v>483500</v>
      </c>
      <c r="FM21">
        <v>484000</v>
      </c>
      <c r="FN21">
        <v>484500</v>
      </c>
      <c r="FO21">
        <v>485000</v>
      </c>
      <c r="FP21">
        <v>485500</v>
      </c>
      <c r="FQ21">
        <v>486000</v>
      </c>
      <c r="FR21">
        <v>486500</v>
      </c>
      <c r="FS21">
        <v>487000</v>
      </c>
      <c r="FT21">
        <v>487500</v>
      </c>
      <c r="FU21">
        <v>488000</v>
      </c>
      <c r="FV21">
        <v>488500</v>
      </c>
      <c r="FW21">
        <v>489000</v>
      </c>
      <c r="FX21">
        <v>489500</v>
      </c>
      <c r="FY21">
        <v>490000</v>
      </c>
      <c r="FZ21">
        <v>490500</v>
      </c>
      <c r="GA21">
        <v>491000</v>
      </c>
      <c r="GB21">
        <v>491500</v>
      </c>
      <c r="GC21">
        <v>492000</v>
      </c>
      <c r="GD21">
        <v>492500</v>
      </c>
      <c r="GE21">
        <v>493000</v>
      </c>
      <c r="GF21">
        <v>493500</v>
      </c>
      <c r="GG21">
        <v>494000</v>
      </c>
      <c r="GH21">
        <v>494500</v>
      </c>
      <c r="GI21">
        <v>495000</v>
      </c>
      <c r="GJ21">
        <v>495500</v>
      </c>
      <c r="GK21">
        <v>496000</v>
      </c>
      <c r="GL21">
        <v>496500</v>
      </c>
      <c r="GM21">
        <v>497000</v>
      </c>
      <c r="GN21">
        <v>497500</v>
      </c>
      <c r="GO21">
        <v>498000</v>
      </c>
      <c r="GP21">
        <v>498500</v>
      </c>
      <c r="GQ21">
        <v>499000</v>
      </c>
      <c r="GR21">
        <v>499500</v>
      </c>
      <c r="GS21">
        <v>500000</v>
      </c>
      <c r="GT21">
        <v>500500</v>
      </c>
      <c r="GU21">
        <v>501000</v>
      </c>
      <c r="GV21">
        <v>501500</v>
      </c>
      <c r="GW21">
        <v>502000</v>
      </c>
      <c r="GX21">
        <v>502500</v>
      </c>
      <c r="GY21">
        <v>503000</v>
      </c>
      <c r="GZ21">
        <v>503500</v>
      </c>
      <c r="HA21">
        <v>504000</v>
      </c>
      <c r="HB21">
        <v>504500</v>
      </c>
      <c r="HC21">
        <v>505000</v>
      </c>
      <c r="HD21">
        <v>505500</v>
      </c>
      <c r="HE21">
        <v>506000</v>
      </c>
      <c r="HF21">
        <v>506500</v>
      </c>
      <c r="HG21">
        <v>507000</v>
      </c>
      <c r="HH21">
        <v>507500</v>
      </c>
      <c r="HI21">
        <v>508000</v>
      </c>
      <c r="HJ21">
        <v>508500</v>
      </c>
      <c r="HK21">
        <v>509000</v>
      </c>
      <c r="HL21">
        <v>509500</v>
      </c>
      <c r="HM21">
        <v>510000</v>
      </c>
      <c r="HN21">
        <v>510500</v>
      </c>
      <c r="HO21">
        <v>511000</v>
      </c>
      <c r="HP21">
        <v>511500</v>
      </c>
      <c r="HQ21">
        <v>512000</v>
      </c>
      <c r="HR21">
        <v>512500</v>
      </c>
      <c r="HS21">
        <v>513000</v>
      </c>
      <c r="HT21">
        <v>513500</v>
      </c>
      <c r="HU21">
        <v>514000</v>
      </c>
      <c r="HV21">
        <v>514500</v>
      </c>
      <c r="HW21">
        <v>515000</v>
      </c>
      <c r="HX21">
        <v>515500</v>
      </c>
      <c r="HY21">
        <v>516000</v>
      </c>
      <c r="HZ21">
        <v>516500</v>
      </c>
      <c r="IA21">
        <v>517000</v>
      </c>
      <c r="IB21">
        <v>517500</v>
      </c>
      <c r="IC21">
        <v>518000</v>
      </c>
      <c r="ID21">
        <v>518500</v>
      </c>
      <c r="IE21">
        <v>519000</v>
      </c>
      <c r="IF21">
        <v>519500</v>
      </c>
      <c r="IG21">
        <v>520000</v>
      </c>
      <c r="IH21">
        <v>520500</v>
      </c>
      <c r="II21">
        <v>521000</v>
      </c>
      <c r="IJ21">
        <v>521500</v>
      </c>
      <c r="IK21">
        <v>522000</v>
      </c>
      <c r="IL21">
        <v>522500</v>
      </c>
      <c r="IM21">
        <v>523000</v>
      </c>
      <c r="IN21">
        <v>523500</v>
      </c>
      <c r="IO21">
        <v>524000</v>
      </c>
      <c r="IP21">
        <v>524500</v>
      </c>
      <c r="IQ21">
        <v>525000</v>
      </c>
      <c r="IR21">
        <v>525500</v>
      </c>
      <c r="IS21">
        <v>526000</v>
      </c>
      <c r="IT21">
        <v>526500</v>
      </c>
      <c r="IU21">
        <v>527000</v>
      </c>
      <c r="IV21">
        <v>527500</v>
      </c>
      <c r="IW21">
        <v>528000</v>
      </c>
      <c r="IX21">
        <v>528500</v>
      </c>
      <c r="IY21">
        <v>529000</v>
      </c>
      <c r="IZ21">
        <v>529500</v>
      </c>
      <c r="JA21">
        <v>530000</v>
      </c>
      <c r="JB21">
        <v>530500</v>
      </c>
      <c r="JC21">
        <v>531000</v>
      </c>
      <c r="JD21">
        <v>531500</v>
      </c>
      <c r="JE21">
        <v>532000</v>
      </c>
      <c r="JF21">
        <v>532500</v>
      </c>
      <c r="JG21">
        <v>533000</v>
      </c>
      <c r="JH21">
        <v>533500</v>
      </c>
      <c r="JI21">
        <v>534000</v>
      </c>
      <c r="JJ21">
        <v>534500</v>
      </c>
      <c r="JK21">
        <v>535000</v>
      </c>
      <c r="JL21">
        <v>535500</v>
      </c>
      <c r="JM21">
        <v>536000</v>
      </c>
      <c r="JN21">
        <v>536500</v>
      </c>
      <c r="JO21">
        <v>537000</v>
      </c>
      <c r="JP21">
        <v>537500</v>
      </c>
      <c r="JQ21">
        <v>538000</v>
      </c>
      <c r="JR21">
        <v>538500</v>
      </c>
      <c r="JS21">
        <v>539000</v>
      </c>
      <c r="JT21">
        <v>539500</v>
      </c>
      <c r="JU21">
        <v>540000</v>
      </c>
      <c r="JV21">
        <v>540500</v>
      </c>
      <c r="JW21">
        <v>541000</v>
      </c>
      <c r="JX21">
        <v>541500</v>
      </c>
      <c r="JY21">
        <v>542000</v>
      </c>
      <c r="JZ21">
        <v>542500</v>
      </c>
      <c r="KA21">
        <v>543000</v>
      </c>
      <c r="KB21">
        <v>543500</v>
      </c>
      <c r="KC21">
        <v>544000</v>
      </c>
      <c r="KD21">
        <v>544500</v>
      </c>
      <c r="KE21">
        <v>545000</v>
      </c>
      <c r="KF21">
        <v>545500</v>
      </c>
      <c r="KG21">
        <v>546000</v>
      </c>
      <c r="KH21">
        <v>546500</v>
      </c>
      <c r="KI21">
        <v>547000</v>
      </c>
      <c r="KJ21">
        <v>547500</v>
      </c>
      <c r="KK21">
        <v>548000</v>
      </c>
      <c r="KL21">
        <v>548500</v>
      </c>
      <c r="KM21">
        <v>549000</v>
      </c>
      <c r="KN21">
        <v>549500</v>
      </c>
      <c r="KO21">
        <v>550000</v>
      </c>
      <c r="KP21">
        <v>550500</v>
      </c>
      <c r="KQ21">
        <v>551000</v>
      </c>
      <c r="KR21">
        <v>551500</v>
      </c>
      <c r="KS21">
        <v>552000</v>
      </c>
      <c r="KT21">
        <v>552500</v>
      </c>
      <c r="KU21">
        <v>553000</v>
      </c>
      <c r="KV21">
        <v>553500</v>
      </c>
      <c r="KW21">
        <v>554000</v>
      </c>
      <c r="KX21">
        <v>554500</v>
      </c>
      <c r="KY21">
        <v>555000</v>
      </c>
      <c r="KZ21">
        <v>555500</v>
      </c>
      <c r="LA21">
        <v>556000</v>
      </c>
      <c r="LB21">
        <v>556500</v>
      </c>
      <c r="LC21">
        <v>557000</v>
      </c>
      <c r="LD21">
        <v>557500</v>
      </c>
      <c r="LE21">
        <v>558000</v>
      </c>
      <c r="LF21">
        <v>558500</v>
      </c>
      <c r="LG21">
        <v>559000</v>
      </c>
      <c r="LH21">
        <v>559500</v>
      </c>
      <c r="LI21">
        <v>560000</v>
      </c>
      <c r="LJ21">
        <v>560500</v>
      </c>
      <c r="LK21">
        <v>561000</v>
      </c>
      <c r="LL21">
        <v>561500</v>
      </c>
      <c r="LM21">
        <v>562000</v>
      </c>
      <c r="LN21">
        <v>562500</v>
      </c>
      <c r="LO21">
        <v>563000</v>
      </c>
      <c r="LP21">
        <v>563500</v>
      </c>
      <c r="LQ21">
        <v>564000</v>
      </c>
      <c r="LR21">
        <v>564500</v>
      </c>
      <c r="LS21">
        <v>565000</v>
      </c>
      <c r="LT21">
        <v>565500</v>
      </c>
      <c r="LU21">
        <v>566000</v>
      </c>
      <c r="LV21">
        <v>566500</v>
      </c>
      <c r="LW21">
        <v>567000</v>
      </c>
      <c r="LX21">
        <v>567500</v>
      </c>
      <c r="LY21">
        <v>568000</v>
      </c>
      <c r="LZ21">
        <v>568500</v>
      </c>
      <c r="MA21">
        <v>569000</v>
      </c>
      <c r="MB21">
        <v>569500</v>
      </c>
      <c r="MC21">
        <v>570000</v>
      </c>
      <c r="MD21">
        <v>570500</v>
      </c>
      <c r="ME21">
        <v>571000</v>
      </c>
      <c r="MF21">
        <v>571500</v>
      </c>
      <c r="MG21">
        <v>572000</v>
      </c>
      <c r="MH21">
        <v>572500</v>
      </c>
      <c r="MI21">
        <v>573000</v>
      </c>
      <c r="MJ21">
        <v>573500</v>
      </c>
      <c r="MK21">
        <v>574000</v>
      </c>
      <c r="ML21">
        <v>574500</v>
      </c>
      <c r="MM21">
        <v>575000</v>
      </c>
      <c r="MN21">
        <v>575500</v>
      </c>
      <c r="MO21">
        <v>576000</v>
      </c>
      <c r="MP21">
        <v>576500</v>
      </c>
      <c r="MQ21">
        <v>577000</v>
      </c>
      <c r="MR21">
        <v>577500</v>
      </c>
      <c r="MS21">
        <v>578000</v>
      </c>
      <c r="MT21">
        <v>578500</v>
      </c>
      <c r="MU21">
        <v>579000</v>
      </c>
      <c r="MV21">
        <v>579500</v>
      </c>
      <c r="MW21">
        <v>580000</v>
      </c>
      <c r="MX21">
        <v>580500</v>
      </c>
      <c r="MY21">
        <v>581000</v>
      </c>
      <c r="MZ21">
        <v>581500</v>
      </c>
      <c r="NA21">
        <v>582000</v>
      </c>
      <c r="NB21">
        <v>582500</v>
      </c>
      <c r="NC21">
        <v>583000</v>
      </c>
      <c r="ND21">
        <v>583500</v>
      </c>
      <c r="NE21">
        <v>584000</v>
      </c>
      <c r="NF21">
        <v>584500</v>
      </c>
      <c r="NG21">
        <v>585000</v>
      </c>
      <c r="NH21">
        <v>585500</v>
      </c>
      <c r="NI21">
        <v>586000</v>
      </c>
      <c r="NJ21">
        <v>586500</v>
      </c>
      <c r="NK21">
        <v>587000</v>
      </c>
      <c r="NL21">
        <v>587500</v>
      </c>
      <c r="NM21">
        <v>588000</v>
      </c>
      <c r="NN21">
        <v>588500</v>
      </c>
      <c r="NO21">
        <v>589000</v>
      </c>
      <c r="NP21">
        <v>589500</v>
      </c>
      <c r="NQ21">
        <v>590000</v>
      </c>
      <c r="NR21">
        <v>590500</v>
      </c>
      <c r="NS21">
        <v>591000</v>
      </c>
      <c r="NT21">
        <v>591500</v>
      </c>
      <c r="NU21">
        <v>592000</v>
      </c>
      <c r="NV21">
        <v>592500</v>
      </c>
      <c r="NW21">
        <v>593000</v>
      </c>
      <c r="NX21">
        <v>593500</v>
      </c>
      <c r="NY21">
        <v>594000</v>
      </c>
      <c r="NZ21">
        <v>594500</v>
      </c>
      <c r="OA21">
        <v>595000</v>
      </c>
      <c r="OB21">
        <v>595500</v>
      </c>
      <c r="OC21">
        <v>596000</v>
      </c>
      <c r="OD21">
        <v>596500</v>
      </c>
      <c r="OE21">
        <v>597000</v>
      </c>
      <c r="OF21">
        <v>597500</v>
      </c>
      <c r="OG21">
        <v>598000</v>
      </c>
      <c r="OH21">
        <v>598500</v>
      </c>
      <c r="OI21">
        <v>599000</v>
      </c>
      <c r="OJ21">
        <v>599500</v>
      </c>
      <c r="OK21">
        <v>600000</v>
      </c>
    </row>
    <row r="22" spans="1:401">
      <c r="A22">
        <v>-10043597.581032099</v>
      </c>
      <c r="B22">
        <v>-10043665.4728611</v>
      </c>
      <c r="C22">
        <v>-10043733.364690101</v>
      </c>
      <c r="D22">
        <v>-10043801.2565192</v>
      </c>
      <c r="E22">
        <v>-10043869.148348199</v>
      </c>
      <c r="F22">
        <v>-10043937.0401772</v>
      </c>
      <c r="G22">
        <v>-10044004.932006201</v>
      </c>
      <c r="H22">
        <v>-10044072.8238353</v>
      </c>
      <c r="I22">
        <v>-10044140.715664299</v>
      </c>
      <c r="J22">
        <v>-10044208.6074933</v>
      </c>
      <c r="K22">
        <v>-10044276.499322301</v>
      </c>
      <c r="L22">
        <v>-10044344.3911514</v>
      </c>
      <c r="M22">
        <v>-10044412.282980399</v>
      </c>
      <c r="N22">
        <v>-10044480.1748094</v>
      </c>
      <c r="O22">
        <v>-10044548.066638401</v>
      </c>
      <c r="P22">
        <v>-10044615.9584675</v>
      </c>
      <c r="Q22">
        <v>-10044683.850296499</v>
      </c>
      <c r="R22">
        <v>-10044751.7421255</v>
      </c>
      <c r="S22">
        <v>-10044819.633954501</v>
      </c>
      <c r="T22">
        <v>-10044887.5257836</v>
      </c>
      <c r="U22">
        <v>-10044955.417612599</v>
      </c>
      <c r="V22">
        <v>-10045023.3094416</v>
      </c>
      <c r="W22">
        <v>-10045091.201270601</v>
      </c>
      <c r="X22">
        <v>-10045159.0930997</v>
      </c>
      <c r="Y22">
        <v>-10045226.984928699</v>
      </c>
      <c r="Z22">
        <v>-10045294.8767577</v>
      </c>
      <c r="AA22">
        <v>-10045362.768586701</v>
      </c>
      <c r="AB22">
        <v>-10045430.6604158</v>
      </c>
      <c r="AC22">
        <v>-10045498.552244799</v>
      </c>
      <c r="AD22">
        <v>-10045566.4440738</v>
      </c>
      <c r="AE22">
        <v>-10045634.335902801</v>
      </c>
      <c r="AF22">
        <v>-10045702.2277318</v>
      </c>
      <c r="AG22">
        <v>-10045770.119560899</v>
      </c>
      <c r="AH22">
        <v>-10045838.0113899</v>
      </c>
      <c r="AI22">
        <v>-10045905.903218901</v>
      </c>
      <c r="AJ22">
        <v>-10045973.795048</v>
      </c>
      <c r="AK22">
        <v>-10046041.686876999</v>
      </c>
      <c r="AL22">
        <v>-10046109.578706</v>
      </c>
      <c r="AM22">
        <v>-10046177.470535001</v>
      </c>
      <c r="AN22">
        <v>-10046245.362364</v>
      </c>
      <c r="AO22">
        <v>-10046313.254193099</v>
      </c>
      <c r="AP22">
        <v>-10046381.1460221</v>
      </c>
      <c r="AQ22">
        <v>-10046449.037851101</v>
      </c>
      <c r="AR22">
        <v>-10046516.9296802</v>
      </c>
      <c r="AS22">
        <v>-10046584.821509199</v>
      </c>
      <c r="AT22">
        <v>-10046652.7133382</v>
      </c>
      <c r="AU22">
        <v>-10046720.605167201</v>
      </c>
      <c r="AV22">
        <v>-10046788.4969962</v>
      </c>
      <c r="AW22">
        <v>-10046856.388825299</v>
      </c>
      <c r="AX22">
        <v>-10046924.2806543</v>
      </c>
      <c r="AY22">
        <v>-10046992.172483301</v>
      </c>
      <c r="AZ22">
        <v>-10047060.0643123</v>
      </c>
      <c r="BA22">
        <v>-10047127.956141399</v>
      </c>
      <c r="BB22">
        <v>-10047195.8479704</v>
      </c>
      <c r="BC22">
        <v>-10047263.739799401</v>
      </c>
      <c r="BD22">
        <v>-10047331.6316284</v>
      </c>
      <c r="BE22">
        <v>-10047399.523457499</v>
      </c>
      <c r="BF22">
        <v>-10047467.4152865</v>
      </c>
      <c r="BG22">
        <v>-10047535.307115501</v>
      </c>
      <c r="BH22">
        <v>-10047603.1989445</v>
      </c>
      <c r="BI22">
        <v>-10047671.090773599</v>
      </c>
      <c r="BJ22">
        <v>-10047738.9826026</v>
      </c>
      <c r="BK22">
        <v>-10047806.874431601</v>
      </c>
      <c r="BL22">
        <v>-10047874.7662606</v>
      </c>
      <c r="BM22">
        <v>-10047942.658089699</v>
      </c>
      <c r="BN22">
        <v>-10048010.5499187</v>
      </c>
      <c r="BO22">
        <v>-10048078.441747701</v>
      </c>
      <c r="BP22">
        <v>-10048146.3335767</v>
      </c>
      <c r="BQ22">
        <v>-10048214.225405799</v>
      </c>
      <c r="BR22">
        <v>-10048282.1172348</v>
      </c>
      <c r="BS22">
        <v>-10048350.009063801</v>
      </c>
      <c r="BT22">
        <v>-10048417.9008928</v>
      </c>
      <c r="BU22">
        <v>-10048485.792721899</v>
      </c>
      <c r="BV22">
        <v>-10048553.6845509</v>
      </c>
      <c r="BW22">
        <v>-10048621.576379901</v>
      </c>
      <c r="BX22">
        <v>-10048689.4682089</v>
      </c>
      <c r="BY22">
        <v>-10048757.360037999</v>
      </c>
      <c r="BZ22">
        <v>-10048825.251867</v>
      </c>
      <c r="CA22">
        <v>-10048893.143696001</v>
      </c>
      <c r="CB22">
        <v>-10048961.035525</v>
      </c>
      <c r="CC22">
        <v>-10049028.927354099</v>
      </c>
      <c r="CD22">
        <v>-10049096.8191831</v>
      </c>
      <c r="CE22">
        <v>-10049164.711012101</v>
      </c>
      <c r="CF22">
        <v>-10049232.6028411</v>
      </c>
      <c r="CG22">
        <v>-10049300.494670101</v>
      </c>
      <c r="CH22">
        <v>-10049368.3864992</v>
      </c>
      <c r="CI22">
        <v>-10049436.278328201</v>
      </c>
      <c r="CJ22">
        <v>-10049504.1701572</v>
      </c>
      <c r="CK22">
        <v>-10049572.061986201</v>
      </c>
      <c r="CL22">
        <v>-10049639.9538153</v>
      </c>
      <c r="CM22">
        <v>-10049707.845644301</v>
      </c>
      <c r="CN22">
        <v>-10049775.7374733</v>
      </c>
      <c r="CO22">
        <v>-10049843.629302301</v>
      </c>
      <c r="CP22">
        <v>-10049911.5211314</v>
      </c>
      <c r="CQ22">
        <v>-10049979.412960401</v>
      </c>
      <c r="CR22">
        <v>-10050047.3047894</v>
      </c>
      <c r="CS22">
        <v>-10050115.196618401</v>
      </c>
      <c r="CT22">
        <v>-10050183.0884475</v>
      </c>
      <c r="CU22">
        <v>-10050250.980276501</v>
      </c>
      <c r="CV22">
        <v>-10050318.8721055</v>
      </c>
      <c r="CW22">
        <v>-10050386.763934501</v>
      </c>
      <c r="CX22">
        <v>-10050454.6557636</v>
      </c>
      <c r="CY22">
        <v>-10050522.547592601</v>
      </c>
      <c r="CZ22">
        <v>-10050590.4394216</v>
      </c>
      <c r="DA22">
        <v>-10050658.331250601</v>
      </c>
      <c r="DB22">
        <v>-10050726.2230797</v>
      </c>
      <c r="DC22">
        <v>-10050794.114908701</v>
      </c>
      <c r="DD22">
        <v>-10050862.0067377</v>
      </c>
      <c r="DE22">
        <v>-10050929.898566701</v>
      </c>
      <c r="DF22">
        <v>-10050997.7903958</v>
      </c>
      <c r="DG22">
        <v>-10051065.682224801</v>
      </c>
      <c r="DH22">
        <v>-10051133.5740538</v>
      </c>
      <c r="DI22">
        <v>-10051201.465882801</v>
      </c>
      <c r="DJ22">
        <v>-10051269.3577119</v>
      </c>
      <c r="DK22">
        <v>-10051337.249540901</v>
      </c>
      <c r="DL22">
        <v>-10051405.1413699</v>
      </c>
      <c r="DM22">
        <v>-10051473.033198901</v>
      </c>
      <c r="DN22">
        <v>-10051540.925028</v>
      </c>
      <c r="DO22">
        <v>-10051608.816857001</v>
      </c>
      <c r="DP22">
        <v>-10051676.708686</v>
      </c>
      <c r="DQ22">
        <v>-10051744.600515001</v>
      </c>
      <c r="DR22">
        <v>-10051812.4923441</v>
      </c>
      <c r="DS22">
        <v>-10051880.384173101</v>
      </c>
      <c r="DT22">
        <v>-10051948.2760021</v>
      </c>
      <c r="DU22">
        <v>-10052016.167831101</v>
      </c>
      <c r="DV22">
        <v>-10052084.059660099</v>
      </c>
      <c r="DW22">
        <v>-10052151.951489201</v>
      </c>
      <c r="DX22">
        <v>-10052219.8433182</v>
      </c>
      <c r="DY22">
        <v>-10052287.735147201</v>
      </c>
      <c r="DZ22">
        <v>-10052355.6269763</v>
      </c>
      <c r="EA22">
        <v>-10052423.518805301</v>
      </c>
      <c r="EB22">
        <v>-10052491.4106343</v>
      </c>
      <c r="EC22">
        <v>-10052559.302463301</v>
      </c>
      <c r="ED22">
        <v>-10052627.194292299</v>
      </c>
      <c r="EE22">
        <v>-10052695.086121401</v>
      </c>
      <c r="EF22">
        <v>-10052762.9779504</v>
      </c>
      <c r="EG22">
        <v>-10052830.869779401</v>
      </c>
      <c r="EH22">
        <v>-10052898.761608399</v>
      </c>
      <c r="EI22">
        <v>-10052966.653437501</v>
      </c>
      <c r="EJ22">
        <v>-10053034.5452665</v>
      </c>
      <c r="EK22">
        <v>-10053102.437095501</v>
      </c>
      <c r="EL22">
        <v>-10053170.328924499</v>
      </c>
      <c r="EM22">
        <v>-10053238.220753601</v>
      </c>
      <c r="EN22">
        <v>-10053306.1125826</v>
      </c>
      <c r="EO22">
        <v>-10053374.004411601</v>
      </c>
      <c r="EP22">
        <v>-10053441.896240599</v>
      </c>
      <c r="EQ22">
        <v>-10053509.788069701</v>
      </c>
      <c r="ER22">
        <v>-10053577.6798987</v>
      </c>
      <c r="ES22">
        <v>-10053645.571727701</v>
      </c>
      <c r="ET22">
        <v>-10053713.463556699</v>
      </c>
      <c r="EU22">
        <v>-10053781.355385801</v>
      </c>
      <c r="EV22">
        <v>-10053849.2472148</v>
      </c>
      <c r="EW22">
        <v>-10053917.139043801</v>
      </c>
      <c r="EX22">
        <v>-10053985.030872799</v>
      </c>
      <c r="EY22">
        <v>-10054052.922701901</v>
      </c>
      <c r="EZ22">
        <v>-10054120.8145309</v>
      </c>
      <c r="FA22">
        <v>-10054188.706359901</v>
      </c>
      <c r="FB22">
        <v>-10054256.598188899</v>
      </c>
      <c r="FC22">
        <v>-10054324.490018001</v>
      </c>
      <c r="FD22">
        <v>-10054392.381847</v>
      </c>
      <c r="FE22">
        <v>-10054460.273676001</v>
      </c>
      <c r="FF22">
        <v>-10054528.165504999</v>
      </c>
      <c r="FG22">
        <v>-10054596.057334101</v>
      </c>
      <c r="FH22">
        <v>-10054663.9491631</v>
      </c>
      <c r="FI22">
        <v>-10054731.840992101</v>
      </c>
      <c r="FJ22">
        <v>-10054799.732821099</v>
      </c>
      <c r="FK22">
        <v>-10054867.624650201</v>
      </c>
      <c r="FL22">
        <v>-10054935.5164792</v>
      </c>
      <c r="FM22">
        <v>-10055003.408308201</v>
      </c>
      <c r="FN22">
        <v>-10055071.300137199</v>
      </c>
      <c r="FO22">
        <v>-10055139.1919662</v>
      </c>
      <c r="FP22">
        <v>-10055207.0837953</v>
      </c>
      <c r="FQ22">
        <v>-10055274.975624301</v>
      </c>
      <c r="FR22">
        <v>-10055342.867453299</v>
      </c>
      <c r="FS22">
        <v>-10055410.7592823</v>
      </c>
      <c r="FT22">
        <v>-10055478.6511114</v>
      </c>
      <c r="FU22">
        <v>-10055546.542940401</v>
      </c>
      <c r="FV22">
        <v>-10055614.434769399</v>
      </c>
      <c r="FW22">
        <v>-10055682.3265984</v>
      </c>
      <c r="FX22">
        <v>-10055750.2184275</v>
      </c>
      <c r="FY22">
        <v>-10055818.110256501</v>
      </c>
      <c r="FZ22">
        <v>-10055886.002085499</v>
      </c>
      <c r="GA22">
        <v>-10055953.8939145</v>
      </c>
      <c r="GB22">
        <v>-10056021.7857436</v>
      </c>
      <c r="GC22">
        <v>-10056089.677572601</v>
      </c>
      <c r="GD22">
        <v>-10056157.569401599</v>
      </c>
      <c r="GE22">
        <v>-10056225.4612306</v>
      </c>
      <c r="GF22">
        <v>-10056293.3530597</v>
      </c>
      <c r="GG22">
        <v>-10056361.244888701</v>
      </c>
      <c r="GH22">
        <v>-10056429.136717699</v>
      </c>
      <c r="GI22">
        <v>-10056497.0285467</v>
      </c>
      <c r="GJ22">
        <v>-10056564.9203758</v>
      </c>
      <c r="GK22">
        <v>-10056632.812204801</v>
      </c>
      <c r="GL22">
        <v>-10056700.704033799</v>
      </c>
      <c r="GM22">
        <v>-10056768.5958628</v>
      </c>
      <c r="GN22">
        <v>-10056836.4876919</v>
      </c>
      <c r="GO22">
        <v>-10056904.379520901</v>
      </c>
      <c r="GP22">
        <v>-10056972.271349899</v>
      </c>
      <c r="GQ22">
        <v>-10057040.1631789</v>
      </c>
      <c r="GR22">
        <v>-10057108.055008</v>
      </c>
      <c r="GS22">
        <v>-10057175.946837001</v>
      </c>
      <c r="GT22">
        <v>-10057243.838665999</v>
      </c>
      <c r="GU22">
        <v>-10057311.730495</v>
      </c>
      <c r="GV22">
        <v>-10057379.6223241</v>
      </c>
      <c r="GW22">
        <v>-10057447.514153101</v>
      </c>
      <c r="GX22">
        <v>-10057515.405982099</v>
      </c>
      <c r="GY22">
        <v>-10057583.2978111</v>
      </c>
      <c r="GZ22">
        <v>-10057651.1896402</v>
      </c>
      <c r="HA22">
        <v>-10057719.081469201</v>
      </c>
      <c r="HB22">
        <v>-10057786.973298199</v>
      </c>
      <c r="HC22">
        <v>-10057854.8651272</v>
      </c>
      <c r="HD22">
        <v>-10057922.7569563</v>
      </c>
      <c r="HE22">
        <v>-10057990.648785301</v>
      </c>
      <c r="HF22">
        <v>-10058058.540614299</v>
      </c>
      <c r="HG22">
        <v>-10058126.4324433</v>
      </c>
      <c r="HH22">
        <v>-10058194.3242724</v>
      </c>
      <c r="HI22">
        <v>-10058262.216101401</v>
      </c>
      <c r="HJ22">
        <v>-10058330.107930399</v>
      </c>
      <c r="HK22">
        <v>-10058397.9997594</v>
      </c>
      <c r="HL22">
        <v>-10058465.891588399</v>
      </c>
      <c r="HM22">
        <v>-10058533.783417501</v>
      </c>
      <c r="HN22">
        <v>-10058601.675246499</v>
      </c>
      <c r="HO22">
        <v>-10058669.5670755</v>
      </c>
      <c r="HP22">
        <v>-10058737.458904499</v>
      </c>
      <c r="HQ22">
        <v>-10058805.350733601</v>
      </c>
      <c r="HR22">
        <v>-10058873.242562599</v>
      </c>
      <c r="HS22">
        <v>-10058941.1343916</v>
      </c>
      <c r="HT22">
        <v>-10059009.026220599</v>
      </c>
      <c r="HU22">
        <v>-10059076.918049701</v>
      </c>
      <c r="HV22">
        <v>-10059144.809878699</v>
      </c>
      <c r="HW22">
        <v>-10059212.7017077</v>
      </c>
      <c r="HX22">
        <v>-10059280.593536699</v>
      </c>
      <c r="HY22">
        <v>-10059348.485365801</v>
      </c>
      <c r="HZ22">
        <v>-10059416.377194799</v>
      </c>
      <c r="IA22">
        <v>-10059484.2690238</v>
      </c>
      <c r="IB22">
        <v>-10059552.160852799</v>
      </c>
      <c r="IC22">
        <v>-10059620.052681901</v>
      </c>
      <c r="ID22">
        <v>-10059687.944510899</v>
      </c>
      <c r="IE22">
        <v>-10059755.8363399</v>
      </c>
      <c r="IF22">
        <v>-10059823.728168899</v>
      </c>
      <c r="IG22">
        <v>-10059891.619998001</v>
      </c>
      <c r="IH22">
        <v>-10059959.511826999</v>
      </c>
      <c r="II22">
        <v>-10060027.403656</v>
      </c>
      <c r="IJ22">
        <v>-10060095.295484999</v>
      </c>
      <c r="IK22">
        <v>-10060163.187314101</v>
      </c>
      <c r="IL22">
        <v>-10060231.079143099</v>
      </c>
      <c r="IM22">
        <v>-10060298.9709721</v>
      </c>
      <c r="IN22">
        <v>-10060366.862801099</v>
      </c>
      <c r="IO22">
        <v>-10060434.7546301</v>
      </c>
      <c r="IP22">
        <v>-10060502.646459199</v>
      </c>
      <c r="IQ22">
        <v>-10060570.5382882</v>
      </c>
      <c r="IR22">
        <v>-10060638.430117199</v>
      </c>
      <c r="IS22">
        <v>-10060706.321946301</v>
      </c>
      <c r="IT22">
        <v>-10060774.213775299</v>
      </c>
      <c r="IU22">
        <v>-10060842.1056043</v>
      </c>
      <c r="IV22">
        <v>-10060909.997433299</v>
      </c>
      <c r="IW22">
        <v>-10060977.889262401</v>
      </c>
      <c r="IX22">
        <v>-10061045.781091399</v>
      </c>
      <c r="IY22">
        <v>-10061113.6729204</v>
      </c>
      <c r="IZ22">
        <v>-10061181.564749399</v>
      </c>
      <c r="JA22">
        <v>-10061249.456578501</v>
      </c>
      <c r="JB22">
        <v>-10061317.348407499</v>
      </c>
      <c r="JC22">
        <v>-10061385.2402365</v>
      </c>
      <c r="JD22">
        <v>-10061453.132065499</v>
      </c>
      <c r="JE22">
        <v>-10061521.0238945</v>
      </c>
      <c r="JF22">
        <v>-10061588.915723599</v>
      </c>
      <c r="JG22">
        <v>-10061656.8075526</v>
      </c>
      <c r="JH22">
        <v>-10061724.699381599</v>
      </c>
      <c r="JI22">
        <v>-10061792.5912106</v>
      </c>
      <c r="JJ22">
        <v>-10061860.483039699</v>
      </c>
      <c r="JK22">
        <v>-10061928.3748687</v>
      </c>
      <c r="JL22">
        <v>-10061996.266697699</v>
      </c>
      <c r="JM22">
        <v>-10062064.1585267</v>
      </c>
      <c r="JN22">
        <v>-10062132.050355799</v>
      </c>
      <c r="JO22">
        <v>-10062199.9421848</v>
      </c>
      <c r="JP22">
        <v>-10062267.834013799</v>
      </c>
      <c r="JQ22">
        <v>-10062335.7258428</v>
      </c>
      <c r="JR22">
        <v>-10062403.617671899</v>
      </c>
      <c r="JS22">
        <v>-10062471.5095009</v>
      </c>
      <c r="JT22">
        <v>-10062539.401329899</v>
      </c>
      <c r="JU22">
        <v>-10062607.2931589</v>
      </c>
      <c r="JV22">
        <v>-10062675.184987999</v>
      </c>
      <c r="JW22">
        <v>-10062743.076817</v>
      </c>
      <c r="JX22">
        <v>-10062810.968645999</v>
      </c>
      <c r="JY22">
        <v>-10062878.860475</v>
      </c>
      <c r="JZ22">
        <v>-10062946.7523041</v>
      </c>
      <c r="KA22">
        <v>-10063014.6441331</v>
      </c>
      <c r="KB22">
        <v>-10063082.535962099</v>
      </c>
      <c r="KC22">
        <v>-10063150.4277911</v>
      </c>
      <c r="KD22">
        <v>-10063218.3196202</v>
      </c>
      <c r="KE22">
        <v>-10063286.2114492</v>
      </c>
      <c r="KF22">
        <v>-10063354.103278199</v>
      </c>
      <c r="KG22">
        <v>-10063421.9951072</v>
      </c>
      <c r="KH22">
        <v>-10063489.8869363</v>
      </c>
      <c r="KI22">
        <v>-10063557.7787653</v>
      </c>
      <c r="KJ22">
        <v>-10063625.670594299</v>
      </c>
      <c r="KK22">
        <v>-10063693.5624233</v>
      </c>
      <c r="KL22">
        <v>-10063761.4542524</v>
      </c>
      <c r="KM22">
        <v>-10063829.3460814</v>
      </c>
      <c r="KN22">
        <v>-10063897.237910399</v>
      </c>
      <c r="KO22">
        <v>-10063965.1297394</v>
      </c>
      <c r="KP22">
        <v>-10064033.0215685</v>
      </c>
      <c r="KQ22">
        <v>-10064100.9133975</v>
      </c>
      <c r="KR22">
        <v>-10064168.805226499</v>
      </c>
      <c r="KS22">
        <v>-10064236.6970555</v>
      </c>
      <c r="KT22">
        <v>-10064304.588884501</v>
      </c>
      <c r="KU22">
        <v>-10064372.4807136</v>
      </c>
      <c r="KV22">
        <v>-10064440.372542599</v>
      </c>
      <c r="KW22">
        <v>-10064508.2643716</v>
      </c>
      <c r="KX22">
        <v>-10064576.1562007</v>
      </c>
      <c r="KY22">
        <v>-10064644.0480297</v>
      </c>
      <c r="KZ22">
        <v>-10064711.939858699</v>
      </c>
      <c r="LA22">
        <v>-10064779.8316877</v>
      </c>
      <c r="LB22">
        <v>-10064847.723516701</v>
      </c>
      <c r="LC22">
        <v>-10064915.6153458</v>
      </c>
      <c r="LD22">
        <v>-10064983.507174799</v>
      </c>
      <c r="LE22">
        <v>-10065051.3990038</v>
      </c>
      <c r="LF22">
        <v>-10065119.290832801</v>
      </c>
      <c r="LG22">
        <v>-10065187.1826619</v>
      </c>
      <c r="LH22">
        <v>-10065255.074490899</v>
      </c>
      <c r="LI22">
        <v>-10065322.9663199</v>
      </c>
      <c r="LJ22">
        <v>-10065390.858148901</v>
      </c>
      <c r="LK22">
        <v>-10065458.749978</v>
      </c>
      <c r="LL22">
        <v>-10065526.641806999</v>
      </c>
      <c r="LM22">
        <v>-10065594.533636</v>
      </c>
      <c r="LN22">
        <v>-10065662.425465001</v>
      </c>
      <c r="LO22">
        <v>-10065730.3172941</v>
      </c>
      <c r="LP22">
        <v>-10065798.209123099</v>
      </c>
      <c r="LQ22">
        <v>-10065866.1009521</v>
      </c>
      <c r="LR22">
        <v>-10065933.992781101</v>
      </c>
      <c r="LS22">
        <v>-10066001.8846102</v>
      </c>
      <c r="LT22">
        <v>-10066069.776439199</v>
      </c>
      <c r="LU22">
        <v>-10066137.6682682</v>
      </c>
      <c r="LV22">
        <v>-10066205.560097201</v>
      </c>
      <c r="LW22">
        <v>-10066273.4519263</v>
      </c>
      <c r="LX22">
        <v>-10066341.343755299</v>
      </c>
      <c r="LY22">
        <v>-10066409.2355843</v>
      </c>
      <c r="LZ22">
        <v>-10066477.127413301</v>
      </c>
      <c r="MA22">
        <v>-10066545.0192424</v>
      </c>
      <c r="MB22">
        <v>-10066612.911071399</v>
      </c>
      <c r="MC22">
        <v>-10066680.8029004</v>
      </c>
      <c r="MD22">
        <v>-10066748.694729401</v>
      </c>
      <c r="ME22">
        <v>-10066816.5865585</v>
      </c>
      <c r="MF22">
        <v>-10066884.478387499</v>
      </c>
      <c r="MG22">
        <v>-10066952.3702165</v>
      </c>
      <c r="MH22">
        <v>-10067020.262045501</v>
      </c>
      <c r="MI22">
        <v>-10067088.1538746</v>
      </c>
      <c r="MJ22">
        <v>-10067156.045703599</v>
      </c>
      <c r="MK22">
        <v>-10067223.9375326</v>
      </c>
      <c r="ML22">
        <v>-10067291.829361601</v>
      </c>
      <c r="MM22">
        <v>-10067359.7211906</v>
      </c>
      <c r="MN22">
        <v>-10067427.613019699</v>
      </c>
      <c r="MO22">
        <v>-10067495.5048487</v>
      </c>
      <c r="MP22">
        <v>-10067563.396677701</v>
      </c>
      <c r="MQ22">
        <v>-10067631.2885068</v>
      </c>
      <c r="MR22">
        <v>-10067699.180335799</v>
      </c>
      <c r="MS22">
        <v>-10067767.0721648</v>
      </c>
      <c r="MT22">
        <v>-10067834.963993801</v>
      </c>
      <c r="MU22">
        <v>-10067902.8558229</v>
      </c>
      <c r="MV22">
        <v>-10067970.747651899</v>
      </c>
      <c r="MW22">
        <v>-10068038.6394809</v>
      </c>
      <c r="MX22">
        <v>-10068106.531309901</v>
      </c>
      <c r="MY22">
        <v>-10068174.4231389</v>
      </c>
      <c r="MZ22">
        <v>-10068242.314967999</v>
      </c>
      <c r="NA22">
        <v>-10068310.206797</v>
      </c>
      <c r="NB22">
        <v>-10068378.098626001</v>
      </c>
      <c r="NC22">
        <v>-10068445.990455</v>
      </c>
      <c r="ND22">
        <v>-10068513.882284099</v>
      </c>
      <c r="NE22">
        <v>-10068581.7741131</v>
      </c>
      <c r="NF22">
        <v>-10068649.665942101</v>
      </c>
      <c r="NG22">
        <v>-10068717.5577711</v>
      </c>
      <c r="NH22">
        <v>-10068785.449600199</v>
      </c>
      <c r="NI22">
        <v>-10068853.3414292</v>
      </c>
      <c r="NJ22">
        <v>-10068921.233258201</v>
      </c>
      <c r="NK22">
        <v>-10068989.1250872</v>
      </c>
      <c r="NL22">
        <v>-10069057.016916299</v>
      </c>
      <c r="NM22">
        <v>-10069124.9087453</v>
      </c>
      <c r="NN22">
        <v>-10069192.800574301</v>
      </c>
      <c r="NO22">
        <v>-10069260.6924033</v>
      </c>
      <c r="NP22">
        <v>-10069328.584232399</v>
      </c>
      <c r="NQ22">
        <v>-10069396.4760614</v>
      </c>
      <c r="NR22">
        <v>-10069464.367890401</v>
      </c>
      <c r="NS22">
        <v>-10069532.2597194</v>
      </c>
      <c r="NT22">
        <v>-10069600.151548499</v>
      </c>
      <c r="NU22">
        <v>-10069668.0433775</v>
      </c>
      <c r="NV22">
        <v>-10069735.935206501</v>
      </c>
      <c r="NW22">
        <v>-10069803.8270355</v>
      </c>
      <c r="NX22">
        <v>-10069871.718864599</v>
      </c>
      <c r="NY22">
        <v>-10069939.6106936</v>
      </c>
      <c r="NZ22">
        <v>-10070007.502522601</v>
      </c>
      <c r="OA22">
        <v>-10070075.3943516</v>
      </c>
      <c r="OB22">
        <v>-10070143.286180699</v>
      </c>
      <c r="OC22">
        <v>-10070211.1780097</v>
      </c>
      <c r="OD22">
        <v>-10070279.069838701</v>
      </c>
      <c r="OE22">
        <v>-10070346.9616677</v>
      </c>
      <c r="OF22">
        <v>-10070414.853496799</v>
      </c>
      <c r="OG22">
        <v>-10070482.7453258</v>
      </c>
      <c r="OH22">
        <v>-10070550.637154801</v>
      </c>
      <c r="OI22">
        <v>-10070618.5289838</v>
      </c>
      <c r="OJ22">
        <v>-10070686.420812899</v>
      </c>
      <c r="OK22">
        <v>-10070754.3126419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F1A-CE05-4268-AC71-BF2483E190FF}">
  <dimension ref="A1:D5"/>
  <sheetViews>
    <sheetView tabSelected="1" workbookViewId="0">
      <selection activeCell="J17" sqref="J17"/>
    </sheetView>
  </sheetViews>
  <sheetFormatPr defaultRowHeight="13.2"/>
  <cols>
    <col min="2" max="2" width="15.44140625" bestFit="1" customWidth="1"/>
    <col min="3" max="3" width="16.6640625" bestFit="1" customWidth="1"/>
    <col min="4" max="4" width="16.5546875" bestFit="1" customWidth="1"/>
  </cols>
  <sheetData>
    <row r="1" spans="1:4" ht="27" thickBot="1">
      <c r="B1" s="7" t="s">
        <v>30</v>
      </c>
      <c r="C1" s="7" t="s">
        <v>31</v>
      </c>
      <c r="D1" s="7" t="s">
        <v>32</v>
      </c>
    </row>
    <row r="2" spans="1:4" ht="43.8" customHeight="1">
      <c r="A2" s="12" t="s">
        <v>29</v>
      </c>
      <c r="B2" s="5">
        <v>-6482434.3777810317</v>
      </c>
      <c r="C2" s="5">
        <v>-11587836.4527153</v>
      </c>
      <c r="D2" s="5">
        <v>2162278.3615618101</v>
      </c>
    </row>
    <row r="3" spans="1:4">
      <c r="A3" s="12" t="s">
        <v>33</v>
      </c>
      <c r="B3" s="5">
        <v>-6482434.3777810317</v>
      </c>
      <c r="C3" s="5">
        <v>-7340681.5674663503</v>
      </c>
      <c r="D3" s="5">
        <v>-1907692.80872508</v>
      </c>
    </row>
    <row r="4" spans="1:4" ht="28.8">
      <c r="A4" s="12" t="s">
        <v>36</v>
      </c>
      <c r="B4" s="5">
        <v>-6482434.3777810317</v>
      </c>
      <c r="C4" s="5">
        <v>-6582434.3777810317</v>
      </c>
      <c r="D4" s="5">
        <v>-6368856.0119761396</v>
      </c>
    </row>
    <row r="5" spans="1:4" ht="69" thickBot="1">
      <c r="A5" s="13" t="s">
        <v>37</v>
      </c>
      <c r="B5" s="5">
        <v>-6482434.3777810317</v>
      </c>
      <c r="C5" s="5">
        <v>-9647182.4402465597</v>
      </c>
      <c r="D5" s="5">
        <v>3011809.8096155557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Cash flow template</vt:lpstr>
      <vt:lpstr>TAX rate=0</vt:lpstr>
      <vt:lpstr> scraped at 15th year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Windows User</cp:lastModifiedBy>
  <dcterms:created xsi:type="dcterms:W3CDTF">2020-11-20T09:28:34Z</dcterms:created>
  <dcterms:modified xsi:type="dcterms:W3CDTF">2021-05-21T04:40:09Z</dcterms:modified>
</cp:coreProperties>
</file>