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9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B20" i="7" l="1"/>
  <c r="C19" i="7"/>
  <c r="D20" i="6"/>
  <c r="D5" i="6"/>
  <c r="D1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" i="8" l="1"/>
  <c r="D6" i="8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C20" i="7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B20" i="6"/>
  <c r="C20" i="6" s="1" a="1"/>
  <c r="C20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C5" i="6" a="1"/>
  <c r="C5" i="6" s="1"/>
  <c r="D4" i="6"/>
  <c r="C4" i="6" a="1"/>
  <c r="C4" i="6" s="1"/>
  <c r="B15" i="5"/>
  <c r="B27" i="5" s="1"/>
  <c r="B4" i="5"/>
  <c r="B16" i="5" s="1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J4" i="5" l="1"/>
  <c r="B5" i="5"/>
  <c r="J5" i="5" s="1"/>
  <c r="U40" i="10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D21" i="7" l="1" a="1"/>
  <c r="D21" i="7" s="1"/>
  <c r="O3" i="10"/>
  <c r="P3" i="10" s="1" a="1"/>
  <c r="P3" i="10" s="1"/>
  <c r="B22" i="7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B84" i="4"/>
  <c r="E72" i="4"/>
  <c r="I72" i="4"/>
  <c r="D72" i="4"/>
  <c r="F72" i="4"/>
  <c r="L39" i="4"/>
  <c r="F88" i="5"/>
  <c r="B100" i="5"/>
  <c r="E88" i="5"/>
  <c r="G88" i="5"/>
  <c r="G54" i="4"/>
  <c r="H54" i="4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H33" i="5"/>
  <c r="I33" i="5"/>
  <c r="H67" i="4"/>
  <c r="G67" i="4"/>
  <c r="J34" i="5"/>
  <c r="G34" i="5"/>
  <c r="F34" i="5"/>
  <c r="E34" i="5"/>
  <c r="B46" i="5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I35" i="10" a="1"/>
  <c r="I35" i="10" s="1"/>
  <c r="AG9" i="9"/>
  <c r="H69" i="4"/>
  <c r="G69" i="4"/>
  <c r="H11" i="5"/>
  <c r="I11" i="5"/>
  <c r="H88" i="5"/>
  <c r="I88" i="5"/>
  <c r="B28" i="6" a="1"/>
  <c r="B28" i="6" s="1"/>
  <c r="C27" i="6" a="1"/>
  <c r="C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H66" i="4"/>
  <c r="G66" i="4"/>
  <c r="C111" i="4"/>
  <c r="H64" i="4"/>
  <c r="G64" i="4"/>
  <c r="L42" i="4"/>
  <c r="J78" i="5"/>
  <c r="G78" i="5"/>
  <c r="E78" i="5"/>
  <c r="B90" i="5"/>
  <c r="F78" i="5"/>
  <c r="H73" i="4"/>
  <c r="G73" i="4"/>
  <c r="G89" i="5"/>
  <c r="E89" i="5"/>
  <c r="B101" i="5"/>
  <c r="F89" i="5"/>
  <c r="R15" i="5" l="1"/>
  <c r="R7" i="5"/>
  <c r="O19" i="5"/>
  <c r="Q19" i="5" s="1"/>
  <c r="N15" i="5"/>
  <c r="P19" i="5"/>
  <c r="C28" i="7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B99" i="4"/>
  <c r="D87" i="4"/>
  <c r="E87" i="4"/>
  <c r="I87" i="4"/>
  <c r="F87" i="4"/>
  <c r="L45" i="4"/>
  <c r="B106" i="4"/>
  <c r="I94" i="4"/>
  <c r="E94" i="4"/>
  <c r="D94" i="4"/>
  <c r="F94" i="4"/>
  <c r="I89" i="5"/>
  <c r="H89" i="5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F101" i="5"/>
  <c r="E101" i="5"/>
  <c r="L46" i="4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F92" i="5"/>
  <c r="B104" i="5"/>
  <c r="E92" i="5"/>
  <c r="X15" i="4"/>
  <c r="P13" i="4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C31" i="7" l="1"/>
  <c r="B32" i="7" a="1"/>
  <c r="B32" i="7" s="1"/>
  <c r="D31" i="7" a="1"/>
  <c r="D31" i="7" s="1"/>
  <c r="P24" i="4"/>
  <c r="R13" i="9"/>
  <c r="H59" i="5"/>
  <c r="I59" i="5"/>
  <c r="F49" i="5"/>
  <c r="E49" i="5"/>
  <c r="J49" i="5"/>
  <c r="G49" i="5"/>
  <c r="B61" i="5"/>
  <c r="H115" i="4"/>
  <c r="G115" i="4"/>
  <c r="AG12" i="9"/>
  <c r="K43" i="4"/>
  <c r="O39" i="4"/>
  <c r="N39" i="4"/>
  <c r="P39" i="4" s="1"/>
  <c r="M39" i="4"/>
  <c r="Q39" i="4"/>
  <c r="I37" i="5"/>
  <c r="H37" i="5"/>
  <c r="G104" i="5"/>
  <c r="F104" i="5"/>
  <c r="E104" i="5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X7" i="4"/>
  <c r="V32" i="4"/>
  <c r="K34" i="4"/>
  <c r="Q30" i="4"/>
  <c r="O30" i="4"/>
  <c r="N30" i="4"/>
  <c r="P30" i="4" s="1"/>
  <c r="M30" i="4"/>
  <c r="H112" i="4"/>
  <c r="G112" i="4"/>
  <c r="X25" i="4"/>
  <c r="P23" i="4"/>
  <c r="H15" i="9"/>
  <c r="E15" i="9"/>
  <c r="D16" i="9"/>
  <c r="M15" i="9"/>
  <c r="G15" i="9"/>
  <c r="F15" i="9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B32" i="6" a="1"/>
  <c r="B32" i="6" s="1"/>
  <c r="C31" i="6" a="1"/>
  <c r="C31" i="6" s="1"/>
  <c r="P3" i="4"/>
  <c r="S7" i="4"/>
  <c r="S10" i="4" s="1"/>
  <c r="AC7" i="4" s="1"/>
  <c r="Y11" i="4" s="1"/>
  <c r="X5" i="4"/>
  <c r="X13" i="4"/>
  <c r="P11" i="4"/>
  <c r="H48" i="5"/>
  <c r="I48" i="5"/>
  <c r="G93" i="5"/>
  <c r="B105" i="5"/>
  <c r="F93" i="5"/>
  <c r="E93" i="5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S8" i="4" l="1"/>
  <c r="AC5" i="4" s="1"/>
  <c r="C32" i="7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AG15" i="9"/>
  <c r="E84" i="5"/>
  <c r="G84" i="5"/>
  <c r="J84" i="5"/>
  <c r="F84" i="5"/>
  <c r="B96" i="5"/>
  <c r="C33" i="6" a="1"/>
  <c r="C33" i="6" s="1"/>
  <c r="B34" i="6" a="1"/>
  <c r="B34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I62" i="5"/>
  <c r="H62" i="5"/>
  <c r="N48" i="4"/>
  <c r="P48" i="4" s="1"/>
  <c r="M48" i="4"/>
  <c r="Q48" i="4"/>
  <c r="O48" i="4"/>
  <c r="H106" i="5"/>
  <c r="I106" i="5"/>
  <c r="B35" i="6" a="1"/>
  <c r="B35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AG17" i="9"/>
  <c r="I86" i="5"/>
  <c r="H86" i="5"/>
  <c r="AG18" i="9"/>
  <c r="G109" i="5"/>
  <c r="F109" i="5"/>
  <c r="E109" i="5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9" i="5"/>
  <c r="O12" i="5"/>
  <c r="Q12" i="5" s="1"/>
  <c r="N20" i="5"/>
  <c r="R17" i="5"/>
  <c r="R12" i="5"/>
  <c r="R5" i="5"/>
  <c r="O9" i="5"/>
  <c r="Q9" i="5" s="1"/>
  <c r="P10" i="5"/>
  <c r="O22" i="5"/>
  <c r="Q22" i="5" s="1"/>
  <c r="O6" i="5"/>
  <c r="Q6" i="5" s="1"/>
  <c r="O14" i="5"/>
  <c r="Q14" i="5" s="1"/>
  <c r="R6" i="5"/>
  <c r="P18" i="5"/>
  <c r="N22" i="5"/>
  <c r="R21" i="5"/>
  <c r="R10" i="5"/>
  <c r="O10" i="5"/>
  <c r="Q10" i="5" s="1"/>
  <c r="P22" i="5"/>
  <c r="I109" i="5"/>
  <c r="H109" i="5"/>
  <c r="AA14" i="4"/>
  <c r="AB14" i="4" s="1"/>
  <c r="AD14" i="4" s="1"/>
  <c r="AE14" i="4" s="1"/>
  <c r="AC13" i="4"/>
  <c r="Y17" i="4" s="1"/>
  <c r="Z14" i="4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P4" i="5"/>
  <c r="P20" i="5"/>
  <c r="P9" i="5"/>
  <c r="P13" i="5"/>
  <c r="P6" i="5"/>
  <c r="P14" i="5"/>
  <c r="J20" i="9"/>
  <c r="B39" i="6" a="1"/>
  <c r="B39" i="6" s="1"/>
  <c r="C38" i="6" a="1"/>
  <c r="C38" i="6" s="1"/>
  <c r="I54" i="10" a="1"/>
  <c r="I54" i="10" s="1"/>
  <c r="T3" i="5"/>
  <c r="Q3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18" i="5"/>
  <c r="O18" i="5"/>
  <c r="Q18" i="5" s="1"/>
  <c r="R22" i="5"/>
  <c r="R14" i="5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18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AG22" i="9"/>
  <c r="J22" i="9"/>
  <c r="I56" i="10" a="1"/>
  <c r="I56" i="10" s="1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C42" i="6" a="1"/>
  <c r="C42" i="6" s="1"/>
  <c r="J24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<sst xmlns="http://schemas.openxmlformats.org/spreadsheetml/2006/main" count="11078" uniqueCount="727">
  <si>
    <t>Coluna1</t>
  </si>
  <si>
    <t>year</t>
  </si>
  <si>
    <t>ep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</si>
  <si>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</si>
  <si>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</si>
  <si>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</si>
  <si>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</si>
  <si>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</si>
  <si>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</si>
  <si>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</si>
  <si>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</si>
  <si>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</si>
  <si>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</si>
  <si>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</si>
  <si>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</si>
  <si>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</si>
  <si>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</si>
  <si>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</si>
  <si>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</si>
  <si>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</si>
  <si>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</si>
  <si>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</si>
  <si>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</si>
  <si>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</si>
  <si>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</si>
  <si>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</si>
  <si>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</si>
  <si>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</si>
  <si>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</si>
  <si>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</si>
  <si>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</si>
  <si>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</si>
  <si>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</si>
  <si>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</si>
  <si>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</si>
  <si>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</si>
  <si>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</si>
  <si>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</si>
  <si>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</si>
  <si>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</si>
  <si>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</si>
  <si>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</si>
  <si>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</si>
  <si>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</si>
  <si>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</si>
  <si>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</si>
  <si>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</si>
  <si>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</si>
  <si>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</si>
  <si>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</si>
  <si>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</si>
  <si>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</si>
  <si>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</si>
  <si>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</si>
  <si>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</si>
  <si>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</si>
  <si>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</si>
  <si>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</si>
  <si>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</si>
  <si>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</si>
  <si>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</si>
  <si>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</si>
  <si>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</si>
  <si>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</si>
  <si>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</si>
  <si>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</si>
  <si>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</si>
  <si>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</si>
  <si>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</si>
  <si>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</si>
  <si>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</si>
  <si>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</si>
  <si>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</si>
  <si>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</si>
  <si>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</si>
  <si>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</si>
  <si>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</si>
  <si>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</si>
  <si>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</si>
  <si>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</si>
  <si>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</si>
  <si>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</si>
  <si>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</si>
  <si>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</si>
  <si>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</si>
  <si>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</si>
  <si>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</si>
  <si>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</si>
  <si>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</si>
  <si>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</si>
  <si>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</si>
  <si>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</si>
  <si>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</si>
  <si>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</si>
  <si>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</si>
  <si>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</si>
  <si>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</si>
  <si>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</si>
  <si>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</si>
  <si>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</si>
  <si>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</si>
  <si>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</si>
  <si>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</si>
  <si>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</si>
  <si>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</si>
  <si>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</si>
  <si>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</si>
  <si>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</si>
  <si>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</si>
  <si>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</si>
  <si>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</si>
  <si>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</si>
  <si>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</si>
  <si>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</si>
  <si>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</si>
  <si>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</si>
  <si>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</si>
  <si>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</si>
  <si>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</si>
  <si>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</si>
  <si>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</si>
  <si>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</si>
  <si>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</si>
  <si>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</si>
  <si>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</si>
  <si>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</si>
  <si>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</si>
  <si>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</si>
  <si>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</si>
  <si>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</si>
  <si>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</si>
  <si>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</si>
  <si>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</si>
  <si>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</si>
  <si>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</si>
  <si>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</si>
  <si>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</si>
  <si>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</si>
  <si>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</si>
  <si>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</si>
  <si>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</si>
  <si>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</si>
  <si>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</si>
  <si>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</si>
  <si>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</si>
  <si>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</si>
  <si>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</si>
  <si>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</si>
  <si>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</si>
  <si>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</si>
  <si>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</si>
  <si>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</si>
  <si>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</si>
  <si>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</si>
  <si>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</si>
  <si>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</si>
  <si>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</si>
  <si>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</si>
  <si>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</si>
  <si>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</si>
  <si>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</si>
  <si>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</si>
  <si>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</si>
  <si>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</si>
  <si>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</si>
  <si>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</si>
  <si>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</si>
  <si>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</si>
  <si>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</si>
  <si>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</si>
  <si>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</si>
  <si>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</si>
  <si>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</si>
  <si>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</si>
  <si>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</si>
  <si>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</si>
  <si>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</si>
  <si>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</si>
  <si>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</si>
  <si>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</si>
  <si>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</si>
  <si>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</si>
  <si>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</si>
  <si>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</si>
  <si>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</si>
  <si>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</si>
  <si>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</si>
  <si>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</si>
  <si>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</si>
  <si>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</si>
  <si>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</si>
  <si>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</si>
  <si>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</si>
  <si>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</si>
  <si>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</si>
  <si>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</si>
  <si>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</si>
  <si>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</si>
  <si>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</si>
  <si>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</si>
  <si>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</si>
  <si>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</si>
  <si>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</si>
  <si>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</si>
  <si>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</si>
  <si>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</si>
  <si>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</si>
  <si>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</si>
  <si>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</si>
  <si>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</si>
  <si>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</si>
  <si>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</si>
  <si>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</si>
  <si>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</si>
  <si>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</si>
  <si>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</si>
  <si>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</si>
  <si>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</si>
  <si>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</si>
  <si>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</si>
  <si>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</si>
  <si>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</si>
  <si>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</si>
  <si>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</si>
  <si>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</si>
  <si>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</si>
  <si>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</si>
  <si>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</si>
  <si>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</si>
  <si>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</si>
  <si>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</si>
  <si>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</si>
  <si>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</si>
  <si>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</si>
  <si>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</si>
  <si>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</si>
  <si>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</si>
  <si>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</si>
  <si>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</si>
  <si>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</si>
  <si>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</si>
  <si>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</si>
  <si>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</si>
  <si>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</si>
  <si>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</si>
  <si>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</si>
  <si>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</si>
  <si>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</si>
  <si>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</si>
  <si>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</si>
  <si>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</si>
  <si>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</si>
  <si>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</si>
  <si>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</si>
  <si>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</si>
  <si>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</si>
  <si>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</si>
  <si>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</si>
  <si>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</si>
  <si>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</si>
  <si>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</si>
  <si>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</si>
  <si>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</si>
  <si>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</si>
  <si>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</si>
  <si>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</si>
  <si>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</si>
  <si>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</si>
  <si>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</si>
  <si>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</si>
  <si>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</si>
  <si>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</si>
  <si>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</si>
  <si>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</si>
  <si>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</si>
  <si>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</si>
  <si>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</si>
  <si>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</si>
  <si>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</si>
  <si>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</si>
  <si>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</si>
  <si>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</si>
  <si>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</si>
  <si>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</si>
  <si>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</si>
  <si>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</si>
  <si>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</si>
  <si>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</si>
  <si>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</si>
  <si>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</si>
  <si>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</si>
  <si>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</si>
  <si>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</si>
  <si>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</si>
  <si>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</si>
  <si>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</si>
  <si>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</si>
  <si>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</si>
  <si>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</si>
  <si>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</si>
  <si>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</si>
  <si>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</si>
  <si>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</si>
  <si>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</si>
  <si>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</si>
  <si>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</si>
  <si>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</si>
  <si>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</si>
  <si>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</si>
  <si>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</si>
  <si>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</si>
  <si>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</si>
  <si>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</si>
  <si>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</si>
  <si>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</si>
  <si>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</si>
  <si>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</si>
  <si>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</si>
  <si>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</si>
  <si>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</si>
  <si>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</si>
  <si>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</si>
  <si>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</si>
  <si>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</si>
  <si>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</si>
  <si>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</si>
  <si>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</si>
  <si>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</si>
  <si>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</si>
  <si>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</si>
  <si>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</si>
  <si>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</si>
  <si>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</si>
  <si>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</si>
  <si>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</si>
  <si>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</si>
  <si>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</si>
  <si>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</si>
  <si>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</si>
  <si>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</si>
  <si>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</si>
  <si>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</si>
  <si>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</si>
  <si>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</si>
  <si>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</si>
  <si>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</si>
  <si>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</si>
  <si>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</si>
  <si>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</si>
  <si>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</si>
  <si>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</si>
  <si>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</si>
  <si>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</si>
  <si>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</si>
  <si>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</si>
  <si>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</si>
  <si>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</si>
  <si>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</si>
  <si>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</si>
  <si>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</si>
  <si>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</si>
  <si>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</si>
  <si>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</si>
  <si>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</si>
  <si>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</si>
  <si>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</si>
  <si>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</si>
  <si>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</si>
  <si>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</si>
  <si>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</si>
  <si>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</si>
  <si>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</si>
  <si>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</si>
  <si>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</si>
  <si>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</si>
  <si>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</si>
  <si>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</si>
  <si>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</si>
  <si>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</si>
  <si>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</si>
  <si>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</si>
  <si>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</si>
  <si>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</si>
  <si>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</si>
  <si>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</si>
  <si>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</si>
  <si>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</si>
  <si>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</si>
  <si>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</si>
  <si>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</si>
  <si>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</si>
  <si>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</si>
  <si>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</si>
  <si>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</si>
  <si>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</si>
  <si>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</si>
  <si>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</si>
  <si>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</si>
  <si>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</si>
  <si>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</si>
  <si>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</si>
  <si>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</si>
  <si>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</si>
  <si>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</si>
  <si>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</si>
  <si>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</si>
  <si>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</si>
  <si>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</si>
  <si>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</si>
  <si>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</si>
  <si>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</si>
  <si>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</si>
  <si>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</si>
  <si>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</si>
  <si>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</si>
  <si>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</si>
  <si>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</si>
  <si>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</si>
  <si>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</si>
  <si>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</si>
  <si>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</si>
  <si>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</si>
  <si>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</si>
  <si>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</si>
  <si>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</si>
  <si>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</si>
  <si>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</si>
  <si>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</si>
  <si>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</si>
  <si>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</si>
  <si>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</si>
  <si>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</si>
  <si>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</si>
  <si>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</si>
  <si>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</si>
  <si>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</si>
  <si>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</si>
  <si>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</si>
  <si>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</si>
  <si>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</si>
  <si>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</si>
  <si>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</si>
  <si>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</si>
  <si>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</si>
  <si>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</si>
  <si>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</si>
  <si>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</si>
  <si>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</si>
  <si>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</si>
  <si>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</si>
  <si>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</si>
  <si>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</si>
  <si>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</si>
  <si>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</si>
  <si>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</si>
  <si>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</si>
  <si>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</si>
  <si>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</si>
  <si>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</si>
  <si>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</si>
  <si>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</si>
  <si>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</si>
  <si>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</si>
  <si>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</si>
  <si>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</si>
  <si>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</si>
  <si>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</si>
  <si>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</si>
  <si>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</si>
  <si>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</si>
  <si>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</si>
  <si>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</si>
  <si>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</si>
  <si>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</si>
  <si>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</si>
  <si>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</si>
  <si>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</si>
  <si>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</si>
  <si>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</si>
  <si>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</si>
  <si>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</si>
  <si>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</si>
  <si>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</si>
  <si>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</si>
  <si>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</si>
  <si>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</si>
  <si>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</si>
  <si>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</si>
  <si>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</si>
  <si>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</si>
  <si>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</si>
  <si>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</si>
  <si>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</si>
  <si>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</si>
  <si>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</si>
  <si>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</si>
  <si>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</si>
  <si>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</si>
  <si>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</si>
  <si>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</si>
  <si>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</si>
  <si>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</si>
  <si>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</si>
  <si>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</si>
  <si>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</si>
  <si>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</si>
  <si>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</si>
  <si>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</si>
  <si>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</si>
  <si>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</si>
  <si>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</si>
  <si>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</si>
  <si>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</si>
  <si>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</si>
  <si>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</si>
  <si>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</si>
  <si>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</si>
  <si>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</si>
  <si>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</si>
  <si>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</si>
  <si>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</si>
  <si>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</si>
  <si>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</si>
  <si>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</si>
  <si>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</si>
  <si>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</si>
  <si>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</si>
  <si>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</si>
  <si>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</si>
  <si>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</si>
  <si>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</si>
  <si>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</si>
  <si>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</si>
  <si>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</si>
  <si>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</si>
  <si>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</si>
  <si>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</si>
  <si>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</si>
  <si>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</si>
  <si>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</si>
  <si>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</si>
  <si>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</si>
  <si>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</si>
  <si>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</si>
  <si>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</si>
  <si>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</si>
  <si>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</si>
  <si>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</si>
  <si>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</si>
  <si>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</si>
  <si>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</si>
  <si>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</si>
  <si>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</si>
  <si>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</si>
  <si>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</si>
  <si>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</si>
  <si>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</si>
  <si>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</si>
  <si>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</si>
  <si>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</si>
  <si>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</si>
  <si>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</si>
  <si>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</si>
  <si>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</si>
  <si>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</si>
  <si>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</si>
  <si>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</si>
  <si>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</si>
  <si>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</si>
  <si>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</si>
  <si>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</si>
  <si>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</si>
  <si>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</si>
  <si>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</si>
  <si>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</si>
  <si>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</si>
  <si>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</si>
  <si>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</si>
  <si>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</si>
  <si>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</si>
  <si>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</si>
  <si>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</si>
  <si>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</si>
  <si>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</si>
  <si>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</si>
  <si>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</si>
  <si>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</si>
  <si>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</si>
  <si>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</si>
  <si>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</si>
  <si>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</si>
  <si>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</si>
  <si>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</si>
  <si>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</si>
  <si>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</si>
  <si>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</si>
  <si>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</si>
  <si>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</si>
  <si>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</si>
  <si>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</si>
  <si>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</si>
  <si>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</si>
  <si>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</si>
  <si>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</si>
  <si>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</si>
  <si>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</si>
  <si>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</si>
  <si>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</si>
  <si>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Date</t>
  </si>
  <si>
    <t>hours</t>
  </si>
  <si>
    <t>EP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</si>
  <si>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</si>
  <si>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</si>
  <si>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</si>
  <si>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</si>
  <si>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</si>
  <si>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</si>
  <si>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</si>
  <si>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</si>
  <si>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</si>
  <si>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</si>
  <si>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</si>
  <si>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</si>
  <si>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</si>
  <si>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</si>
  <si>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</si>
  <si>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</si>
  <si>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</si>
  <si>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</si>
  <si>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</si>
  <si>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</si>
  <si>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</si>
  <si>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</si>
  <si>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</si>
  <si>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</si>
  <si>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</si>
  <si>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</si>
  <si>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</si>
  <si>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</si>
  <si>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</si>
  <si>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</si>
  <si>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</si>
  <si>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</si>
  <si>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</si>
  <si>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</si>
  <si>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</si>
  <si>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</si>
  <si>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</si>
  <si>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</si>
  <si>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</si>
  <si>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</si>
  <si>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</si>
  <si>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</si>
  <si>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</si>
  <si>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</si>
  <si>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</si>
  <si>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</si>
  <si>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</si>
  <si>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</si>
  <si>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</si>
  <si>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</si>
  <si>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</si>
  <si>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</si>
  <si>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</si>
  <si>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</si>
  <si>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</si>
  <si>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</si>
  <si>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</si>
  <si>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</si>
  <si>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Total</t>
  </si>
  <si>
    <t>Average</t>
  </si>
  <si>
    <t>ano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</si>
  <si>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</si>
  <si>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</si>
  <si>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</si>
  <si>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</si>
  <si>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</si>
  <si>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</si>
  <si>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</si>
  <si>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</si>
  <si>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</si>
  <si>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</si>
  <si>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</si>
  <si>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</si>
  <si>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</si>
  <si>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</si>
  <si>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</si>
  <si>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</si>
  <si>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</si>
  <si>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</si>
  <si>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</si>
  <si>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</si>
  <si>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</si>
  <si>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</si>
  <si>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</si>
  <si>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</si>
  <si>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</si>
  <si>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</si>
  <si>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</si>
  <si>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</si>
  <si>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</si>
  <si>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</si>
  <si>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</si>
  <si>
    <t>user average score</t>
  </si>
  <si>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</si>
  <si>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</si>
  <si>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</si>
  <si>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</si>
  <si>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</si>
  <si>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</si>
  <si>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</si>
  <si>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</si>
  <si>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</si>
  <si>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</si>
  <si>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</si>
  <si>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</si>
  <si>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</si>
  <si>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</si>
  <si>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</si>
  <si>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</si>
  <si>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Hours Season</t>
  </si>
  <si>
    <t>Hours</t>
  </si>
  <si>
    <t>Finished Shows</t>
  </si>
  <si>
    <t>Month</t>
  </si>
  <si>
    <t>Month2</t>
  </si>
  <si>
    <t>Hours Watched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</si>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</sst>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21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8" fillId="0" borderId="0" xfId="1" applyFont="1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9" fontId="0" fillId="0" borderId="21" xfId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9" fontId="0" fillId="0" borderId="0" xfId="1" applyNumberFormat="1" applyFont="1"/>
    <xf numFmtId="9" fontId="0" fillId="0" borderId="10" xfId="1" applyNumberFormat="1" applyFont="1" applyBorder="1"/>
    <xf numFmtId="9" fontId="0" fillId="0" borderId="21" xfId="1" applyNumberFormat="1" applyFont="1" applyBorder="1"/>
    <xf numFmtId="9" fontId="0" fillId="0" borderId="0" xfId="0" applyNumberFormat="1"/>
    <xf numFmtId="9" fontId="0" fillId="0" borderId="21" xfId="0" applyNumberFormat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</cellXfs>
  <cellStyles count="2">
    <cellStyle name="Normal" xfId="0" builtinId="0"/>
    <cellStyle name="Percentagem" xfId="1" builtinId="5"/>
  </cellStyles>
  <dxfs count="71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14" formatCode="0.00%"/>
    </dxf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0" formatCode="General"/>
    </dxf>
    <dxf>
      <numFmt numFmtId="167" formatCode="0.0"/>
    </dxf>
    <dxf>
      <numFmt numFmtId="167" formatCode="0.0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67" formatCode="0.0"/>
      <border>
        <left/>
        <right style="medium">
          <color indexed="64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3" formatCode="0%"/>
    </dxf>
    <dxf>
      <numFmt numFmtId="167" formatCode="0.0"/>
    </dxf>
    <dxf>
      <numFmt numFmtId="167" formatCode="0.0"/>
    </dxf>
    <dxf>
      <numFmt numFmtId="167" formatCode="0.0"/>
    </dxf>
    <dxf>
      <numFmt numFmtId="1" formatCode="0"/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20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771424"/>
        <c:axId val="442776912"/>
      </c:barChart>
      <c:catAx>
        <c:axId val="44277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76912"/>
        <c:crosses val="autoZero"/>
        <c:auto val="1"/>
        <c:lblAlgn val="ctr"/>
        <c:lblOffset val="100"/>
        <c:noMultiLvlLbl val="0"/>
      </c:catAx>
      <c:valAx>
        <c:axId val="44277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7142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42780440"/>
        <c:axId val="442780832"/>
      </c:barChart>
      <c:catAx>
        <c:axId val="442780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80832"/>
        <c:crosses val="autoZero"/>
        <c:auto val="1"/>
        <c:lblAlgn val="ctr"/>
        <c:lblOffset val="100"/>
        <c:noMultiLvlLbl val="0"/>
      </c:catAx>
      <c:valAx>
        <c:axId val="44278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8044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42774560"/>
        <c:axId val="442772992"/>
      </c:barChart>
      <c:catAx>
        <c:axId val="44277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72992"/>
        <c:crosses val="autoZero"/>
        <c:auto val="1"/>
        <c:lblAlgn val="ctr"/>
        <c:lblOffset val="100"/>
        <c:noMultiLvlLbl val="0"/>
      </c:catAx>
      <c:valAx>
        <c:axId val="4427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7456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42770248"/>
        <c:axId val="442779264"/>
      </c:barChart>
      <c:lineChart>
        <c:grouping val="standard"/>
        <c:varyColors val="0"/>
        <c:ser>
          <c:idx val="0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2772600"/>
        <c:axId val="442777304"/>
      </c:lineChart>
      <c:valAx>
        <c:axId val="442779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2770248"/>
        <c:crosses val="autoZero"/>
        <c:crossBetween val="between"/>
      </c:valAx>
      <c:catAx>
        <c:axId val="442770248"/>
        <c:scaling>
          <c:orientation val="minMax"/>
        </c:scaling>
        <c:delete val="1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442779264"/>
        <c:crosses val="autoZero"/>
        <c:auto val="1"/>
        <c:lblAlgn val="ctr"/>
        <c:lblOffset val="100"/>
        <c:noMultiLvlLbl val="0"/>
      </c:catAx>
      <c:valAx>
        <c:axId val="44277730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42772600"/>
        <c:crosses val="max"/>
        <c:crossBetween val="between"/>
      </c:valAx>
      <c:catAx>
        <c:axId val="442772600"/>
        <c:scaling>
          <c:orientation val="minMax"/>
        </c:scaling>
        <c:delete val="1"/>
        <c:axPos val="b"/>
        <c:majorTickMark val="out"/>
        <c:minorTickMark val="none"/>
        <c:tickLblPos val="nextTo"/>
        <c:crossAx val="442777304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442769856"/>
        <c:axId val="442778088"/>
      </c:barChart>
      <c:catAx>
        <c:axId val="442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78088"/>
        <c:crosses val="autoZero"/>
        <c:auto val="1"/>
        <c:lblAlgn val="ctr"/>
        <c:lblOffset val="100"/>
        <c:noMultiLvlLbl val="0"/>
      </c:catAx>
      <c:valAx>
        <c:axId val="44277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76985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594360</xdr:colOff>
      <xdr:row>4</xdr:row>
      <xdr:rowOff>76206</xdr:rowOff>
    </xdr:from>
    <xdr:to>
      <xdr:col>27</xdr:col>
      <xdr:colOff>647700</xdr:colOff>
      <xdr:row>18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21</xdr:col>
      <xdr:colOff>38100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anime ID"/>
    <tableColumn id="3" name="Title"/>
    <tableColumn id="4" name="Type"/>
    <tableColumn id="17" name="Source"/>
    <tableColumn id="5" name="Mean Score"/>
    <tableColumn id="6" name="Start Date"/>
    <tableColumn id="7" name="Finish Date"/>
    <tableColumn id="8" name="Score"/>
    <tableColumn id="9" name="Year"/>
    <tableColumn id="10" name="Season"/>
    <tableColumn id="11" name="Number 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69" headerRowBorderDxfId="68">
  <autoFilter ref="A1:P561"/>
  <sortState ref="A2:Q560">
    <sortCondition descending="1" ref="G1:G561"/>
  </sortState>
  <tableColumns count="16">
    <tableColumn id="16" name="anime ID"/>
    <tableColumn id="2" name="Title"/>
    <tableColumn id="3" name="Type"/>
    <tableColumn id="17" name="Source"/>
    <tableColumn id="4" name="Mean Score"/>
    <tableColumn id="5" name="Start Date" dataDxfId="67"/>
    <tableColumn id="6" name="Finish Date" dataDxfId="66"/>
    <tableColumn id="7" name="Score"/>
    <tableColumn id="8" name="Year"/>
    <tableColumn id="9" name="Season"/>
    <tableColumn id="10" name="Number Ep"/>
    <tableColumn id="11" name="Ep Duration (hours)"/>
    <tableColumn id="12" name="Show Duration (hours)"/>
    <tableColumn id="13" name="Days Watching" dataDxfId="65">
      <calculatedColumnFormula>tb_list[[#This Row],[Finish Date]]-tb_list[[#This Row],[Start 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58"/>
    <tableColumn id="3" name="EP" dataDxfId="57">
      <calculatedColumnFormula>SUMIFS(days!C:C,days!G:G,days!L2,days!F:F,days!M2)</calculatedColumnFormula>
    </tableColumn>
    <tableColumn id="4" name="Hours Watched" dataDxfId="56">
      <calculatedColumnFormula>SUMIFS(days!B:B,days!G:G,B3,days!F:F,D3)</calculatedColumnFormula>
    </tableColumn>
    <tableColumn id="5" name="Finished Shows" dataDxfId="55">
      <calculatedColumnFormula>SUMIFS(days!E:E,days!F:F,progression!D3,days!G:G,progression!B3)</calculatedColumnFormula>
    </tableColumn>
    <tableColumn id="6" name="% time on seasonal anime" dataDxfId="54">
      <calculatedColumnFormula>IF(F3&gt;0,SUMIFS(days!D:D,days!G:G,B3,days!F:F,D3)/F3,0)</calculatedColumnFormula>
    </tableColumn>
    <tableColumn id="7" name="Hours a Day" dataDxfId="53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22" totalsRowShown="0" headerRowBorderDxfId="52" tableBorderDxfId="51">
  <autoFilter ref="L2:R22"/>
  <tableColumns count="7">
    <tableColumn id="1" name="Year" dataDxfId="50"/>
    <tableColumn id="2" name="Season"/>
    <tableColumn id="3" name="EP" dataDxfId="49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 Watched" dataDxfId="48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47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46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45" dataCellStyle="Percentagem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Year">
      <calculatedColumnFormula array="1">_xlfn.AGGREGATE(15,6,(tb_list[Year]&gt;geral!B18)/(tb_list[Year]&gt;geral!B18)*tb_list[Year],1)</calculatedColumnFormula>
    </tableColumn>
    <tableColumn id="2" name="Anime" dataDxfId="44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3">
      <calculatedColumnFormula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Year">
      <calculatedColumnFormula array="1">_xlfn.AGGREGATE(15,6,(tb_list[Year]&gt;'geral by year'!B18)/(tb_list[Year]&gt;'geral by year'!B18)*tb_list[Year],1)</calculatedColumnFormula>
    </tableColumn>
    <tableColumn id="2" name="Anime" dataDxfId="42">
      <calculatedColumnFormula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41">
      <calculatedColumnFormula array="1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39">
      <calculatedColumnFormula>COUNTIFS(user_list!$I:$I,'animes por ano'!$D3,user_list!$J:$J,'animes por ano'!E$2,user_list!$C:$C,"&lt;&gt;MUSIC")</calculatedColumnFormula>
    </tableColumn>
    <tableColumn id="3" name="SPRING" dataDxfId="38">
      <calculatedColumnFormula>COUNTIFS(user_list!$I:$I,'animes por ano'!$D3,user_list!$J:$J,'animes por ano'!F$2,user_list!$C:$C,"&lt;&gt;MUSIC")</calculatedColumnFormula>
    </tableColumn>
    <tableColumn id="4" name="SUMMER" dataDxfId="37">
      <calculatedColumnFormula>COUNTIFS(user_list!$I:$I,'animes por ano'!$D3,user_list!$J:$J,'animes por ano'!G$2,user_list!$C:$C,"&lt;&gt;MUSIC")</calculatedColumnFormula>
    </tableColumn>
    <tableColumn id="5" name="FALL" dataDxfId="36">
      <calculatedColumnFormula>COUNTIFS(user_list!$I:$I,'animes por ano'!$D3,user_list!$J:$J,'animes por ano'!H$2,user_list!$C:$C,"&lt;&gt;MUSIC")</calculatedColumnFormula>
    </tableColumn>
    <tableColumn id="6" name="total" dataDxfId="35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34">
      <calculatedColumnFormula>Tabela3[[#This Row],[Coluna1]]</calculatedColumnFormula>
    </tableColumn>
    <tableColumn id="2" name="WINTER" dataDxfId="33">
      <calculatedColumnFormula>SUMIFS(user_list!$M:$M,user_list!$I:$I,'animes por ano'!$M3,user_list!$J:$J,'animes por ano'!N$2)</calculatedColumnFormula>
    </tableColumn>
    <tableColumn id="3" name="SPRING" dataDxfId="32">
      <calculatedColumnFormula>SUMIFS(user_list!$M:$M,user_list!$I:$I,'animes por ano'!$M3,user_list!$J:$J,'animes por ano'!O$2)</calculatedColumnFormula>
    </tableColumn>
    <tableColumn id="4" name="SUMMER" dataDxfId="31">
      <calculatedColumnFormula>SUMIFS(user_list!$M:$M,user_list!$I:$I,'animes por ano'!$M3,user_list!$J:$J,'animes por ano'!P$2)</calculatedColumnFormula>
    </tableColumn>
    <tableColumn id="5" name="FALL" dataDxfId="30">
      <calculatedColumnFormula>SUMIFS(user_list!$M:$M,user_list!$I:$I,'animes por ano'!$M3,user_list!$J:$J,'animes por ano'!Q$2)</calculatedColumnFormula>
    </tableColumn>
    <tableColumn id="6" name="total" dataDxfId="29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28">
      <calculatedColumnFormula>Tabela6[[#This Row],[Coluna1]]</calculatedColumnFormula>
    </tableColumn>
    <tableColumn id="2" name="WINTER" dataDxfId="27">
      <calculatedColumnFormula>AVERAGEIFS(user_list!$H:$H,user_list!$I:$I,'animes por ano'!$M3,user_list!$J:$J,'animes por ano'!V$2)</calculatedColumnFormula>
    </tableColumn>
    <tableColumn id="3" name="SPRING" dataDxfId="26">
      <calculatedColumnFormula>AVERAGEIFS(user_list!$H:$H,user_list!$I:$I,'animes por ano'!$M3,user_list!$J:$J,'animes por ano'!W$2)</calculatedColumnFormula>
    </tableColumn>
    <tableColumn id="4" name="SUMMER" dataDxfId="25">
      <calculatedColumnFormula>AVERAGEIFS(user_list!$H:$H,user_list!$I:$I,'animes por ano'!$M3,user_list!$J:$J,'animes por ano'!X$2)</calculatedColumnFormula>
    </tableColumn>
    <tableColumn id="5" name="FALL" dataDxfId="24">
      <calculatedColumnFormula>AVERAGEIFS(user_list!$H:$H,user_list!$I:$I,'animes por ano'!$M3,user_list!$J:$J,'animes por ano'!Y$2)</calculatedColumnFormula>
    </tableColumn>
    <tableColumn id="6" name="total" dataDxfId="23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22">
      <calculatedColumnFormula>Tabela6[[#This Row],[Coluna1]]</calculatedColumnFormula>
    </tableColumn>
    <tableColumn id="2" name="WINTER" dataDxfId="21">
      <calculatedColumnFormula>SUMIFS(user_list!$M:$M,user_list!$I:$I,'animes por ano'!$M3,user_list!$J:$J,'animes por ano'!AC$2)/90</calculatedColumnFormula>
    </tableColumn>
    <tableColumn id="3" name="SPRING" dataDxfId="20">
      <calculatedColumnFormula>SUMIFS(user_list!$M:$M,user_list!$I:$I,'animes por ano'!$M3,user_list!$J:$J,'animes por ano'!AD$2)/60/90</calculatedColumnFormula>
    </tableColumn>
    <tableColumn id="4" name="SUMMER" dataDxfId="19">
      <calculatedColumnFormula>SUMIFS(user_list!$M:$M,user_list!$I:$I,'animes por ano'!$M3,user_list!$J:$J,'animes por ano'!AE$2)/60/90</calculatedColumnFormula>
    </tableColumn>
    <tableColumn id="5" name="FALL" dataDxfId="18">
      <calculatedColumnFormula>SUMIFS(user_list!$M:$M,user_list!$I:$I,'animes por ano'!$M3,user_list!$J:$J,'animes por ano'!AF$2)/60/90</calculatedColumnFormula>
    </tableColumn>
    <tableColumn id="6" name="total" dataDxfId="17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15">
      <calculatedColumnFormula array="1">INDEX(tb_anime_genres[Genres],MATCH(0,COUNTIF($I$2:I2,tb_anime_genres[Genres]),0))</calculatedColumnFormula>
    </tableColumn>
    <tableColumn id="8" name="genres"/>
    <tableColumn id="2" name="TOTAL" dataDxfId="14">
      <calculatedColumnFormula>COUNTIFS(tb_anime_genres[Genres],tb_challenge[[#This Row],[genres]], tb_anime_genres[Start Date],"&gt;=" &amp; $B$1,tb_anime_genres[Finish Date],"&lt;="&amp;$B$2)</calculatedColumnFormula>
    </tableColumn>
    <tableColumn id="9" name="percentage" dataDxfId="4">
      <calculatedColumnFormula>tb_challenge[[#This Row],[TOTAL]]/$C$8</calculatedColumnFormula>
    </tableColumn>
    <tableColumn id="3" name="average" dataDxfId="3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name="hours watched" dataDxfId="2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name="weighted mean2" dataDxfId="0">
      <calculatedColumnFormula>tb_challenge[[#This Row],[average]]*(tb_challenge[[#This Row],[TOTAL]]/$C$8)+$C$17*($C$8-tb_challenge[[#This Row],[TOTAL]])/$C$8</calculatedColumnFormula>
    </tableColumn>
    <tableColumn id="7" name="Coluna6" dataDxfId="1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13" headerRowBorderDxfId="12" tableBorderDxfId="11">
  <autoFilter ref="A1:F19"/>
  <sortState ref="A2:F296">
    <sortCondition ref="F1:F296"/>
  </sortState>
  <tableColumns count="6">
    <tableColumn id="1" name="GENREs" dataDxfId="10"/>
    <tableColumn id="2" name="TOTAL" dataDxfId="9">
      <calculatedColumnFormula>COUNTIFS(tb_anime_genres[Genres],tb_genres[[#This Row],[GENREs]])</calculatedColumnFormula>
    </tableColumn>
    <tableColumn id="6" name="percentage" dataDxfId="8">
      <calculatedColumnFormula>tb_genres[[#This Row],[TOTAL]]/COUNTIF(tb_list[Title],"&lt;&gt;"&amp;"")</calculatedColumnFormula>
    </tableColumn>
    <tableColumn id="3" name="average" dataDxfId="7">
      <calculatedColumnFormula>AVERAGEIFS(tb_anime_genres[Score],tb_anime_genres[Genres],tb_genres[[#This Row],[GENREs]])</calculatedColumnFormula>
    </tableColumn>
    <tableColumn id="4" name="hours" dataDxfId="6">
      <calculatedColumnFormula>SUMIFS(tb_anime_genres[Show Duration (hours)],tb_anime_genres[Genres],tb_genres[[#This Row],[GENREs]])</calculatedColumnFormula>
    </tableColumn>
    <tableColumn id="5" name="weighted mean" dataDxfId="5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topLeftCell="C1" workbookViewId="0">
      <selection activeCell="P13" sqref="P13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5" max="5" width="18.5546875" bestFit="1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 t="s">
        <v>719</v>
      </c>
    </row>
    <row r="2" spans="1:17" x14ac:dyDescent="0.3">
      <c r="A2">
        <v>49668</v>
      </c>
      <c r="B2" t="s">
        <v>3</v>
      </c>
      <c r="C2" t="s">
        <v>4</v>
      </c>
      <c r="D2" t="s">
        <v>5</v>
      </c>
      <c r="E2">
        <v>6.04</v>
      </c>
      <c r="F2" s="73">
        <v>44990</v>
      </c>
      <c r="G2" s="73">
        <v>44990</v>
      </c>
      <c r="H2">
        <v>4</v>
      </c>
      <c r="I2">
        <v>2021</v>
      </c>
      <c r="J2" t="s">
        <v>6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7</v>
      </c>
    </row>
    <row r="3" spans="1:17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11</v>
      </c>
    </row>
    <row r="4" spans="1:17" x14ac:dyDescent="0.3">
      <c r="A4">
        <v>1143</v>
      </c>
      <c r="B4" t="s">
        <v>8</v>
      </c>
      <c r="C4" t="s">
        <v>9</v>
      </c>
      <c r="D4" t="s">
        <v>5</v>
      </c>
      <c r="E4">
        <v>6.52</v>
      </c>
      <c r="F4" s="73">
        <v>43511</v>
      </c>
      <c r="G4" s="73">
        <v>43511</v>
      </c>
      <c r="H4">
        <v>3</v>
      </c>
      <c r="I4">
        <v>2003</v>
      </c>
      <c r="J4" t="s">
        <v>10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12</v>
      </c>
    </row>
    <row r="5" spans="1:17" x14ac:dyDescent="0.3">
      <c r="A5">
        <v>1143</v>
      </c>
      <c r="B5" t="s">
        <v>8</v>
      </c>
      <c r="C5" t="s">
        <v>9</v>
      </c>
      <c r="D5" t="s">
        <v>5</v>
      </c>
      <c r="E5">
        <v>6.52</v>
      </c>
      <c r="F5" s="73">
        <v>43511</v>
      </c>
      <c r="G5" s="73">
        <v>43511</v>
      </c>
      <c r="H5">
        <v>3</v>
      </c>
      <c r="I5">
        <v>2003</v>
      </c>
      <c r="J5" t="s">
        <v>10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13</v>
      </c>
    </row>
    <row r="6" spans="1:17" x14ac:dyDescent="0.3">
      <c r="A6">
        <v>1143</v>
      </c>
      <c r="B6" t="s">
        <v>8</v>
      </c>
      <c r="C6" t="s">
        <v>9</v>
      </c>
      <c r="D6" t="s">
        <v>5</v>
      </c>
      <c r="E6">
        <v>6.52</v>
      </c>
      <c r="F6" s="73">
        <v>43511</v>
      </c>
      <c r="G6" s="73">
        <v>43511</v>
      </c>
      <c r="H6">
        <v>3</v>
      </c>
      <c r="I6">
        <v>2003</v>
      </c>
      <c r="J6" t="s">
        <v>10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14</v>
      </c>
    </row>
    <row r="7" spans="1:17" x14ac:dyDescent="0.3">
      <c r="A7">
        <v>1143</v>
      </c>
      <c r="B7" t="s">
        <v>8</v>
      </c>
      <c r="C7" t="s">
        <v>9</v>
      </c>
      <c r="D7" t="s">
        <v>5</v>
      </c>
      <c r="E7">
        <v>6.52</v>
      </c>
      <c r="F7" s="73">
        <v>43511</v>
      </c>
      <c r="G7" s="73">
        <v>43511</v>
      </c>
      <c r="H7">
        <v>3</v>
      </c>
      <c r="I7">
        <v>2003</v>
      </c>
      <c r="J7" t="s">
        <v>10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15</v>
      </c>
    </row>
    <row r="8" spans="1:17" x14ac:dyDescent="0.3">
      <c r="A8">
        <v>48</v>
      </c>
      <c r="B8" t="s">
        <v>16</v>
      </c>
      <c r="C8" t="s">
        <v>17</v>
      </c>
      <c r="D8" t="s">
        <v>5</v>
      </c>
      <c r="E8">
        <v>6.95</v>
      </c>
      <c r="F8" s="73">
        <v>43505</v>
      </c>
      <c r="G8" s="73">
        <v>43511</v>
      </c>
      <c r="H8">
        <v>2</v>
      </c>
      <c r="I8">
        <v>2002</v>
      </c>
      <c r="J8" t="s">
        <v>18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11</v>
      </c>
    </row>
    <row r="9" spans="1:17" x14ac:dyDescent="0.3">
      <c r="A9">
        <v>48</v>
      </c>
      <c r="B9" t="s">
        <v>16</v>
      </c>
      <c r="C9" t="s">
        <v>17</v>
      </c>
      <c r="D9" t="s">
        <v>5</v>
      </c>
      <c r="E9">
        <v>6.95</v>
      </c>
      <c r="F9" s="73">
        <v>43505</v>
      </c>
      <c r="G9" s="73">
        <v>43511</v>
      </c>
      <c r="H9">
        <v>2</v>
      </c>
      <c r="I9">
        <v>2002</v>
      </c>
      <c r="J9" t="s">
        <v>18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12</v>
      </c>
    </row>
    <row r="10" spans="1:17" x14ac:dyDescent="0.3">
      <c r="A10">
        <v>48</v>
      </c>
      <c r="B10" t="s">
        <v>16</v>
      </c>
      <c r="C10" t="s">
        <v>17</v>
      </c>
      <c r="D10" t="s">
        <v>5</v>
      </c>
      <c r="E10">
        <v>6.95</v>
      </c>
      <c r="F10" s="73">
        <v>43505</v>
      </c>
      <c r="G10" s="73">
        <v>43511</v>
      </c>
      <c r="H10">
        <v>2</v>
      </c>
      <c r="I10">
        <v>2002</v>
      </c>
      <c r="J10" t="s">
        <v>18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13</v>
      </c>
    </row>
    <row r="11" spans="1:17" x14ac:dyDescent="0.3">
      <c r="A11">
        <v>48</v>
      </c>
      <c r="B11" t="s">
        <v>16</v>
      </c>
      <c r="C11" t="s">
        <v>17</v>
      </c>
      <c r="D11" t="s">
        <v>5</v>
      </c>
      <c r="E11">
        <v>6.95</v>
      </c>
      <c r="F11" s="73">
        <v>43505</v>
      </c>
      <c r="G11" s="73">
        <v>43511</v>
      </c>
      <c r="H11">
        <v>2</v>
      </c>
      <c r="I11">
        <v>2002</v>
      </c>
      <c r="J11" t="s">
        <v>18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14</v>
      </c>
    </row>
    <row r="12" spans="1:17" x14ac:dyDescent="0.3">
      <c r="A12">
        <v>48</v>
      </c>
      <c r="B12" t="s">
        <v>16</v>
      </c>
      <c r="C12" t="s">
        <v>17</v>
      </c>
      <c r="D12" t="s">
        <v>5</v>
      </c>
      <c r="E12">
        <v>6.95</v>
      </c>
      <c r="F12" s="73">
        <v>43505</v>
      </c>
      <c r="G12" s="73">
        <v>43511</v>
      </c>
      <c r="H12">
        <v>2</v>
      </c>
      <c r="I12">
        <v>2002</v>
      </c>
      <c r="J12" t="s">
        <v>18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15</v>
      </c>
    </row>
    <row r="13" spans="1:17" x14ac:dyDescent="0.3">
      <c r="A13">
        <v>1487</v>
      </c>
      <c r="B13" t="s">
        <v>19</v>
      </c>
      <c r="C13" t="s">
        <v>9</v>
      </c>
      <c r="D13" t="s">
        <v>5</v>
      </c>
      <c r="E13">
        <v>6.63</v>
      </c>
      <c r="F13" s="73">
        <v>43511</v>
      </c>
      <c r="G13" s="73">
        <v>43511</v>
      </c>
      <c r="H13">
        <v>3</v>
      </c>
      <c r="I13">
        <v>2003</v>
      </c>
      <c r="J13" t="s">
        <v>20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11</v>
      </c>
    </row>
    <row r="14" spans="1:17" x14ac:dyDescent="0.3">
      <c r="A14">
        <v>1487</v>
      </c>
      <c r="B14" t="s">
        <v>19</v>
      </c>
      <c r="C14" t="s">
        <v>9</v>
      </c>
      <c r="D14" t="s">
        <v>5</v>
      </c>
      <c r="E14">
        <v>6.63</v>
      </c>
      <c r="F14" s="73">
        <v>43511</v>
      </c>
      <c r="G14" s="73">
        <v>43511</v>
      </c>
      <c r="H14">
        <v>3</v>
      </c>
      <c r="I14">
        <v>2003</v>
      </c>
      <c r="J14" t="s">
        <v>20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21</v>
      </c>
    </row>
    <row r="15" spans="1:17" x14ac:dyDescent="0.3">
      <c r="A15">
        <v>1487</v>
      </c>
      <c r="B15" t="s">
        <v>19</v>
      </c>
      <c r="C15" t="s">
        <v>9</v>
      </c>
      <c r="D15" t="s">
        <v>5</v>
      </c>
      <c r="E15">
        <v>6.63</v>
      </c>
      <c r="F15" s="73">
        <v>43511</v>
      </c>
      <c r="G15" s="73">
        <v>43511</v>
      </c>
      <c r="H15">
        <v>3</v>
      </c>
      <c r="I15">
        <v>2003</v>
      </c>
      <c r="J15" t="s">
        <v>20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12</v>
      </c>
    </row>
    <row r="16" spans="1:17" x14ac:dyDescent="0.3">
      <c r="A16">
        <v>1487</v>
      </c>
      <c r="B16" t="s">
        <v>19</v>
      </c>
      <c r="C16" t="s">
        <v>9</v>
      </c>
      <c r="D16" t="s">
        <v>5</v>
      </c>
      <c r="E16">
        <v>6.63</v>
      </c>
      <c r="F16" s="73">
        <v>43511</v>
      </c>
      <c r="G16" s="73">
        <v>43511</v>
      </c>
      <c r="H16">
        <v>3</v>
      </c>
      <c r="I16">
        <v>2003</v>
      </c>
      <c r="J16" t="s">
        <v>20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14</v>
      </c>
    </row>
    <row r="17" spans="1:17" x14ac:dyDescent="0.3">
      <c r="A17">
        <v>1487</v>
      </c>
      <c r="B17" t="s">
        <v>19</v>
      </c>
      <c r="C17" t="s">
        <v>9</v>
      </c>
      <c r="D17" t="s">
        <v>5</v>
      </c>
      <c r="E17">
        <v>6.63</v>
      </c>
      <c r="F17" s="73">
        <v>43511</v>
      </c>
      <c r="G17" s="73">
        <v>43511</v>
      </c>
      <c r="H17">
        <v>3</v>
      </c>
      <c r="I17">
        <v>2003</v>
      </c>
      <c r="J17" t="s">
        <v>20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15</v>
      </c>
    </row>
    <row r="18" spans="1:17" x14ac:dyDescent="0.3">
      <c r="A18">
        <v>41380</v>
      </c>
      <c r="B18" t="s">
        <v>22</v>
      </c>
      <c r="C18" t="s">
        <v>17</v>
      </c>
      <c r="D18" t="s">
        <v>23</v>
      </c>
      <c r="E18">
        <v>6.5</v>
      </c>
      <c r="F18" s="73">
        <v>44693</v>
      </c>
      <c r="G18" s="73">
        <v>44698</v>
      </c>
      <c r="H18">
        <v>5</v>
      </c>
      <c r="I18">
        <v>2020</v>
      </c>
      <c r="J18" t="s">
        <v>20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24</v>
      </c>
    </row>
    <row r="19" spans="1:17" x14ac:dyDescent="0.3">
      <c r="A19">
        <v>41380</v>
      </c>
      <c r="B19" t="s">
        <v>22</v>
      </c>
      <c r="C19" t="s">
        <v>17</v>
      </c>
      <c r="D19" t="s">
        <v>23</v>
      </c>
      <c r="E19">
        <v>6.5</v>
      </c>
      <c r="F19" s="73">
        <v>44693</v>
      </c>
      <c r="G19" s="73">
        <v>44698</v>
      </c>
      <c r="H19">
        <v>5</v>
      </c>
      <c r="I19">
        <v>2020</v>
      </c>
      <c r="J19" t="s">
        <v>20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25</v>
      </c>
    </row>
    <row r="20" spans="1:17" x14ac:dyDescent="0.3">
      <c r="A20">
        <v>41380</v>
      </c>
      <c r="B20" t="s">
        <v>22</v>
      </c>
      <c r="C20" t="s">
        <v>17</v>
      </c>
      <c r="D20" t="s">
        <v>23</v>
      </c>
      <c r="E20">
        <v>6.5</v>
      </c>
      <c r="F20" s="73">
        <v>44693</v>
      </c>
      <c r="G20" s="73">
        <v>44698</v>
      </c>
      <c r="H20">
        <v>5</v>
      </c>
      <c r="I20">
        <v>2020</v>
      </c>
      <c r="J20" t="s">
        <v>20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12</v>
      </c>
    </row>
    <row r="21" spans="1:17" x14ac:dyDescent="0.3">
      <c r="A21">
        <v>41380</v>
      </c>
      <c r="B21" t="s">
        <v>22</v>
      </c>
      <c r="C21" t="s">
        <v>17</v>
      </c>
      <c r="D21" t="s">
        <v>23</v>
      </c>
      <c r="E21">
        <v>6.5</v>
      </c>
      <c r="F21" s="73">
        <v>44693</v>
      </c>
      <c r="G21" s="73">
        <v>44698</v>
      </c>
      <c r="H21">
        <v>5</v>
      </c>
      <c r="I21">
        <v>2020</v>
      </c>
      <c r="J21" t="s">
        <v>20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26</v>
      </c>
    </row>
    <row r="22" spans="1:17" x14ac:dyDescent="0.3">
      <c r="A22">
        <v>41380</v>
      </c>
      <c r="B22" t="s">
        <v>22</v>
      </c>
      <c r="C22" t="s">
        <v>17</v>
      </c>
      <c r="D22" t="s">
        <v>23</v>
      </c>
      <c r="E22">
        <v>6.5</v>
      </c>
      <c r="F22" s="73">
        <v>44693</v>
      </c>
      <c r="G22" s="73">
        <v>44698</v>
      </c>
      <c r="H22">
        <v>5</v>
      </c>
      <c r="I22">
        <v>2020</v>
      </c>
      <c r="J22" t="s">
        <v>20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27</v>
      </c>
    </row>
    <row r="23" spans="1:17" x14ac:dyDescent="0.3">
      <c r="A23">
        <v>41380</v>
      </c>
      <c r="B23" t="s">
        <v>22</v>
      </c>
      <c r="C23" t="s">
        <v>17</v>
      </c>
      <c r="D23" t="s">
        <v>23</v>
      </c>
      <c r="E23">
        <v>6.5</v>
      </c>
      <c r="F23" s="73">
        <v>44693</v>
      </c>
      <c r="G23" s="73">
        <v>44698</v>
      </c>
      <c r="H23">
        <v>5</v>
      </c>
      <c r="I23">
        <v>2020</v>
      </c>
      <c r="J23" t="s">
        <v>20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28</v>
      </c>
    </row>
    <row r="24" spans="1:17" x14ac:dyDescent="0.3">
      <c r="A24">
        <v>44881</v>
      </c>
      <c r="B24" t="s">
        <v>29</v>
      </c>
      <c r="C24" t="s">
        <v>17</v>
      </c>
      <c r="D24" t="s">
        <v>23</v>
      </c>
      <c r="E24">
        <v>6.81</v>
      </c>
      <c r="F24" s="73">
        <v>44699</v>
      </c>
      <c r="G24" s="73">
        <v>44701</v>
      </c>
      <c r="H24">
        <v>5</v>
      </c>
      <c r="I24">
        <v>2021</v>
      </c>
      <c r="J24" t="s">
        <v>6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25</v>
      </c>
    </row>
    <row r="25" spans="1:17" x14ac:dyDescent="0.3">
      <c r="A25">
        <v>44881</v>
      </c>
      <c r="B25" t="s">
        <v>29</v>
      </c>
      <c r="C25" t="s">
        <v>17</v>
      </c>
      <c r="D25" t="s">
        <v>23</v>
      </c>
      <c r="E25">
        <v>6.81</v>
      </c>
      <c r="F25" s="73">
        <v>44699</v>
      </c>
      <c r="G25" s="73">
        <v>44701</v>
      </c>
      <c r="H25">
        <v>5</v>
      </c>
      <c r="I25">
        <v>2021</v>
      </c>
      <c r="J25" t="s">
        <v>6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12</v>
      </c>
    </row>
    <row r="26" spans="1:17" x14ac:dyDescent="0.3">
      <c r="A26">
        <v>44881</v>
      </c>
      <c r="B26" t="s">
        <v>29</v>
      </c>
      <c r="C26" t="s">
        <v>17</v>
      </c>
      <c r="D26" t="s">
        <v>23</v>
      </c>
      <c r="E26">
        <v>6.81</v>
      </c>
      <c r="F26" s="73">
        <v>44699</v>
      </c>
      <c r="G26" s="73">
        <v>44701</v>
      </c>
      <c r="H26">
        <v>5</v>
      </c>
      <c r="I26">
        <v>2021</v>
      </c>
      <c r="J26" t="s">
        <v>6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26</v>
      </c>
    </row>
    <row r="27" spans="1:17" x14ac:dyDescent="0.3">
      <c r="A27">
        <v>44881</v>
      </c>
      <c r="B27" t="s">
        <v>29</v>
      </c>
      <c r="C27" t="s">
        <v>17</v>
      </c>
      <c r="D27" t="s">
        <v>23</v>
      </c>
      <c r="E27">
        <v>6.81</v>
      </c>
      <c r="F27" s="73">
        <v>44699</v>
      </c>
      <c r="G27" s="73">
        <v>44701</v>
      </c>
      <c r="H27">
        <v>5</v>
      </c>
      <c r="I27">
        <v>2021</v>
      </c>
      <c r="J27" t="s">
        <v>6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27</v>
      </c>
    </row>
    <row r="28" spans="1:17" x14ac:dyDescent="0.3">
      <c r="A28">
        <v>44881</v>
      </c>
      <c r="B28" t="s">
        <v>29</v>
      </c>
      <c r="C28" t="s">
        <v>17</v>
      </c>
      <c r="D28" t="s">
        <v>23</v>
      </c>
      <c r="E28">
        <v>6.81</v>
      </c>
      <c r="F28" s="73">
        <v>44699</v>
      </c>
      <c r="G28" s="73">
        <v>44701</v>
      </c>
      <c r="H28">
        <v>5</v>
      </c>
      <c r="I28">
        <v>2021</v>
      </c>
      <c r="J28" t="s">
        <v>6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28</v>
      </c>
    </row>
    <row r="29" spans="1:17" x14ac:dyDescent="0.3">
      <c r="A29">
        <v>48858</v>
      </c>
      <c r="B29" t="s">
        <v>30</v>
      </c>
      <c r="C29" t="s">
        <v>17</v>
      </c>
      <c r="D29" t="s">
        <v>5</v>
      </c>
      <c r="E29">
        <v>5.33</v>
      </c>
      <c r="F29" s="73">
        <v>44731</v>
      </c>
      <c r="G29" s="73">
        <v>44754</v>
      </c>
      <c r="H29">
        <v>6</v>
      </c>
      <c r="I29">
        <v>2021</v>
      </c>
      <c r="J29" t="s">
        <v>20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7</v>
      </c>
    </row>
    <row r="30" spans="1:17" x14ac:dyDescent="0.3">
      <c r="A30">
        <v>40679</v>
      </c>
      <c r="B30" t="s">
        <v>31</v>
      </c>
      <c r="C30" t="s">
        <v>17</v>
      </c>
      <c r="D30" t="s">
        <v>32</v>
      </c>
      <c r="E30">
        <v>6.14</v>
      </c>
      <c r="F30" s="73">
        <v>44499</v>
      </c>
      <c r="G30" s="73">
        <v>44504</v>
      </c>
      <c r="H30">
        <v>7</v>
      </c>
      <c r="I30">
        <v>2021</v>
      </c>
      <c r="J30" t="s">
        <v>10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25</v>
      </c>
    </row>
    <row r="31" spans="1:17" x14ac:dyDescent="0.3">
      <c r="A31">
        <v>40679</v>
      </c>
      <c r="B31" t="s">
        <v>31</v>
      </c>
      <c r="C31" t="s">
        <v>17</v>
      </c>
      <c r="D31" t="s">
        <v>32</v>
      </c>
      <c r="E31">
        <v>6.14</v>
      </c>
      <c r="F31" s="73">
        <v>44499</v>
      </c>
      <c r="G31" s="73">
        <v>44504</v>
      </c>
      <c r="H31">
        <v>7</v>
      </c>
      <c r="I31">
        <v>2021</v>
      </c>
      <c r="J31" t="s">
        <v>10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33</v>
      </c>
    </row>
    <row r="32" spans="1:17" x14ac:dyDescent="0.3">
      <c r="A32">
        <v>40679</v>
      </c>
      <c r="B32" t="s">
        <v>31</v>
      </c>
      <c r="C32" t="s">
        <v>17</v>
      </c>
      <c r="D32" t="s">
        <v>32</v>
      </c>
      <c r="E32">
        <v>6.14</v>
      </c>
      <c r="F32" s="73">
        <v>44499</v>
      </c>
      <c r="G32" s="73">
        <v>44504</v>
      </c>
      <c r="H32">
        <v>7</v>
      </c>
      <c r="I32">
        <v>2021</v>
      </c>
      <c r="J32" t="s">
        <v>10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34</v>
      </c>
    </row>
    <row r="33" spans="1:17" x14ac:dyDescent="0.3">
      <c r="A33">
        <v>40679</v>
      </c>
      <c r="B33" t="s">
        <v>31</v>
      </c>
      <c r="C33" t="s">
        <v>17</v>
      </c>
      <c r="D33" t="s">
        <v>32</v>
      </c>
      <c r="E33">
        <v>6.14</v>
      </c>
      <c r="F33" s="73">
        <v>44499</v>
      </c>
      <c r="G33" s="73">
        <v>44504</v>
      </c>
      <c r="H33">
        <v>7</v>
      </c>
      <c r="I33">
        <v>2021</v>
      </c>
      <c r="J33" t="s">
        <v>10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35</v>
      </c>
    </row>
    <row r="34" spans="1:17" x14ac:dyDescent="0.3">
      <c r="A34">
        <v>40148</v>
      </c>
      <c r="B34" t="s">
        <v>36</v>
      </c>
      <c r="C34" t="s">
        <v>17</v>
      </c>
      <c r="D34" t="s">
        <v>37</v>
      </c>
      <c r="E34">
        <v>6.79</v>
      </c>
      <c r="F34" s="73">
        <v>44074</v>
      </c>
      <c r="G34" s="73">
        <v>44089</v>
      </c>
      <c r="H34">
        <v>5</v>
      </c>
      <c r="I34">
        <v>2020</v>
      </c>
      <c r="J34" t="s">
        <v>10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38</v>
      </c>
    </row>
    <row r="35" spans="1:17" x14ac:dyDescent="0.3">
      <c r="A35">
        <v>40148</v>
      </c>
      <c r="B35" t="s">
        <v>36</v>
      </c>
      <c r="C35" t="s">
        <v>17</v>
      </c>
      <c r="D35" t="s">
        <v>37</v>
      </c>
      <c r="E35">
        <v>6.79</v>
      </c>
      <c r="F35" s="73">
        <v>44074</v>
      </c>
      <c r="G35" s="73">
        <v>44089</v>
      </c>
      <c r="H35">
        <v>5</v>
      </c>
      <c r="I35">
        <v>2020</v>
      </c>
      <c r="J35" t="s">
        <v>10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39</v>
      </c>
    </row>
    <row r="36" spans="1:17" x14ac:dyDescent="0.3">
      <c r="A36">
        <v>40924</v>
      </c>
      <c r="B36" t="s">
        <v>40</v>
      </c>
      <c r="C36" t="s">
        <v>9</v>
      </c>
      <c r="D36" t="s">
        <v>37</v>
      </c>
      <c r="E36">
        <v>6.52</v>
      </c>
      <c r="F36" s="73">
        <v>44542</v>
      </c>
      <c r="G36" s="73">
        <v>44542</v>
      </c>
      <c r="H36">
        <v>5</v>
      </c>
      <c r="I36">
        <v>2020</v>
      </c>
      <c r="J36" t="s">
        <v>6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38</v>
      </c>
    </row>
    <row r="37" spans="1:17" x14ac:dyDescent="0.3">
      <c r="A37">
        <v>40924</v>
      </c>
      <c r="B37" t="s">
        <v>40</v>
      </c>
      <c r="C37" t="s">
        <v>9</v>
      </c>
      <c r="D37" t="s">
        <v>37</v>
      </c>
      <c r="E37">
        <v>6.52</v>
      </c>
      <c r="F37" s="73">
        <v>44542</v>
      </c>
      <c r="G37" s="73">
        <v>44542</v>
      </c>
      <c r="H37">
        <v>5</v>
      </c>
      <c r="I37">
        <v>2020</v>
      </c>
      <c r="J37" t="s">
        <v>6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39</v>
      </c>
    </row>
    <row r="38" spans="1:17" x14ac:dyDescent="0.3">
      <c r="A38">
        <v>36793</v>
      </c>
      <c r="B38" t="s">
        <v>41</v>
      </c>
      <c r="C38" t="s">
        <v>17</v>
      </c>
      <c r="D38" t="s">
        <v>23</v>
      </c>
      <c r="E38">
        <v>6.85</v>
      </c>
      <c r="F38" s="73">
        <v>43574</v>
      </c>
      <c r="G38" s="73">
        <v>43580</v>
      </c>
      <c r="H38">
        <v>5</v>
      </c>
      <c r="I38">
        <v>2018</v>
      </c>
      <c r="J38" t="s">
        <v>18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42</v>
      </c>
    </row>
    <row r="39" spans="1:17" x14ac:dyDescent="0.3">
      <c r="A39">
        <v>36793</v>
      </c>
      <c r="B39" t="s">
        <v>41</v>
      </c>
      <c r="C39" t="s">
        <v>17</v>
      </c>
      <c r="D39" t="s">
        <v>23</v>
      </c>
      <c r="E39">
        <v>6.85</v>
      </c>
      <c r="F39" s="73">
        <v>43574</v>
      </c>
      <c r="G39" s="73">
        <v>43580</v>
      </c>
      <c r="H39">
        <v>5</v>
      </c>
      <c r="I39">
        <v>2018</v>
      </c>
      <c r="J39" t="s">
        <v>18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33</v>
      </c>
    </row>
    <row r="40" spans="1:17" x14ac:dyDescent="0.3">
      <c r="A40">
        <v>36793</v>
      </c>
      <c r="B40" t="s">
        <v>41</v>
      </c>
      <c r="C40" t="s">
        <v>17</v>
      </c>
      <c r="D40" t="s">
        <v>23</v>
      </c>
      <c r="E40">
        <v>6.85</v>
      </c>
      <c r="F40" s="73">
        <v>43574</v>
      </c>
      <c r="G40" s="73">
        <v>43580</v>
      </c>
      <c r="H40">
        <v>5</v>
      </c>
      <c r="I40">
        <v>2018</v>
      </c>
      <c r="J40" t="s">
        <v>18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43</v>
      </c>
    </row>
    <row r="41" spans="1:17" x14ac:dyDescent="0.3">
      <c r="A41">
        <v>37956</v>
      </c>
      <c r="B41" t="s">
        <v>44</v>
      </c>
      <c r="C41" t="s">
        <v>17</v>
      </c>
      <c r="D41" t="s">
        <v>23</v>
      </c>
      <c r="E41">
        <v>7.67</v>
      </c>
      <c r="F41" s="73">
        <v>43570</v>
      </c>
      <c r="G41" s="73">
        <v>43585</v>
      </c>
      <c r="H41">
        <v>6</v>
      </c>
      <c r="I41">
        <v>2019</v>
      </c>
      <c r="J41" t="s">
        <v>10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42</v>
      </c>
    </row>
    <row r="42" spans="1:17" x14ac:dyDescent="0.3">
      <c r="A42">
        <v>37956</v>
      </c>
      <c r="B42" t="s">
        <v>44</v>
      </c>
      <c r="C42" t="s">
        <v>17</v>
      </c>
      <c r="D42" t="s">
        <v>23</v>
      </c>
      <c r="E42">
        <v>7.67</v>
      </c>
      <c r="F42" s="73">
        <v>43570</v>
      </c>
      <c r="G42" s="73">
        <v>43585</v>
      </c>
      <c r="H42">
        <v>6</v>
      </c>
      <c r="I42">
        <v>2019</v>
      </c>
      <c r="J42" t="s">
        <v>10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33</v>
      </c>
    </row>
    <row r="43" spans="1:17" x14ac:dyDescent="0.3">
      <c r="A43">
        <v>37956</v>
      </c>
      <c r="B43" t="s">
        <v>44</v>
      </c>
      <c r="C43" t="s">
        <v>17</v>
      </c>
      <c r="D43" t="s">
        <v>23</v>
      </c>
      <c r="E43">
        <v>7.67</v>
      </c>
      <c r="F43" s="73">
        <v>43570</v>
      </c>
      <c r="G43" s="73">
        <v>43585</v>
      </c>
      <c r="H43">
        <v>6</v>
      </c>
      <c r="I43">
        <v>2019</v>
      </c>
      <c r="J43" t="s">
        <v>10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43</v>
      </c>
    </row>
    <row r="44" spans="1:17" x14ac:dyDescent="0.3">
      <c r="A44">
        <v>38101</v>
      </c>
      <c r="B44" t="s">
        <v>45</v>
      </c>
      <c r="C44" t="s">
        <v>17</v>
      </c>
      <c r="D44" t="s">
        <v>23</v>
      </c>
      <c r="E44">
        <v>7.66</v>
      </c>
      <c r="F44" s="73">
        <v>43578</v>
      </c>
      <c r="G44" s="73">
        <v>43590</v>
      </c>
      <c r="H44">
        <v>7</v>
      </c>
      <c r="I44">
        <v>2019</v>
      </c>
      <c r="J44" t="s">
        <v>10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21</v>
      </c>
    </row>
    <row r="45" spans="1:17" x14ac:dyDescent="0.3">
      <c r="A45">
        <v>38101</v>
      </c>
      <c r="B45" t="s">
        <v>45</v>
      </c>
      <c r="C45" t="s">
        <v>17</v>
      </c>
      <c r="D45" t="s">
        <v>23</v>
      </c>
      <c r="E45">
        <v>7.66</v>
      </c>
      <c r="F45" s="73">
        <v>43578</v>
      </c>
      <c r="G45" s="73">
        <v>43590</v>
      </c>
      <c r="H45">
        <v>7</v>
      </c>
      <c r="I45">
        <v>2019</v>
      </c>
      <c r="J45" t="s">
        <v>10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46</v>
      </c>
    </row>
    <row r="46" spans="1:17" x14ac:dyDescent="0.3">
      <c r="A46">
        <v>38101</v>
      </c>
      <c r="B46" t="s">
        <v>45</v>
      </c>
      <c r="C46" t="s">
        <v>17</v>
      </c>
      <c r="D46" t="s">
        <v>23</v>
      </c>
      <c r="E46">
        <v>7.66</v>
      </c>
      <c r="F46" s="73">
        <v>43578</v>
      </c>
      <c r="G46" s="73">
        <v>43590</v>
      </c>
      <c r="H46">
        <v>7</v>
      </c>
      <c r="I46">
        <v>2019</v>
      </c>
      <c r="J46" t="s">
        <v>10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42</v>
      </c>
    </row>
    <row r="47" spans="1:17" x14ac:dyDescent="0.3">
      <c r="A47">
        <v>38101</v>
      </c>
      <c r="B47" t="s">
        <v>45</v>
      </c>
      <c r="C47" t="s">
        <v>17</v>
      </c>
      <c r="D47" t="s">
        <v>23</v>
      </c>
      <c r="E47">
        <v>7.66</v>
      </c>
      <c r="F47" s="73">
        <v>43578</v>
      </c>
      <c r="G47" s="73">
        <v>43590</v>
      </c>
      <c r="H47">
        <v>7</v>
      </c>
      <c r="I47">
        <v>2019</v>
      </c>
      <c r="J47" t="s">
        <v>10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33</v>
      </c>
    </row>
    <row r="48" spans="1:17" x14ac:dyDescent="0.3">
      <c r="A48">
        <v>38101</v>
      </c>
      <c r="B48" t="s">
        <v>45</v>
      </c>
      <c r="C48" t="s">
        <v>17</v>
      </c>
      <c r="D48" t="s">
        <v>23</v>
      </c>
      <c r="E48">
        <v>7.66</v>
      </c>
      <c r="F48" s="73">
        <v>43578</v>
      </c>
      <c r="G48" s="73">
        <v>43590</v>
      </c>
      <c r="H48">
        <v>7</v>
      </c>
      <c r="I48">
        <v>2019</v>
      </c>
      <c r="J48" t="s">
        <v>10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27</v>
      </c>
    </row>
    <row r="49" spans="1:17" x14ac:dyDescent="0.3">
      <c r="A49">
        <v>38735</v>
      </c>
      <c r="B49" t="s">
        <v>47</v>
      </c>
      <c r="C49" t="s">
        <v>4</v>
      </c>
      <c r="D49" t="s">
        <v>23</v>
      </c>
      <c r="E49">
        <v>6.56</v>
      </c>
      <c r="F49" s="73">
        <v>43665</v>
      </c>
      <c r="G49" s="73">
        <v>43668</v>
      </c>
      <c r="H49">
        <v>5</v>
      </c>
      <c r="I49">
        <v>2019</v>
      </c>
      <c r="J49" t="s">
        <v>18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11</v>
      </c>
    </row>
    <row r="50" spans="1:17" x14ac:dyDescent="0.3">
      <c r="A50">
        <v>38735</v>
      </c>
      <c r="B50" t="s">
        <v>47</v>
      </c>
      <c r="C50" t="s">
        <v>4</v>
      </c>
      <c r="D50" t="s">
        <v>23</v>
      </c>
      <c r="E50">
        <v>6.56</v>
      </c>
      <c r="F50" s="73">
        <v>43665</v>
      </c>
      <c r="G50" s="73">
        <v>43668</v>
      </c>
      <c r="H50">
        <v>5</v>
      </c>
      <c r="I50">
        <v>2019</v>
      </c>
      <c r="J50" t="s">
        <v>18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25</v>
      </c>
    </row>
    <row r="51" spans="1:17" x14ac:dyDescent="0.3">
      <c r="A51">
        <v>38735</v>
      </c>
      <c r="B51" t="s">
        <v>47</v>
      </c>
      <c r="C51" t="s">
        <v>4</v>
      </c>
      <c r="D51" t="s">
        <v>23</v>
      </c>
      <c r="E51">
        <v>6.56</v>
      </c>
      <c r="F51" s="73">
        <v>43665</v>
      </c>
      <c r="G51" s="73">
        <v>43668</v>
      </c>
      <c r="H51">
        <v>5</v>
      </c>
      <c r="I51">
        <v>2019</v>
      </c>
      <c r="J51" t="s">
        <v>18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13</v>
      </c>
    </row>
    <row r="52" spans="1:17" x14ac:dyDescent="0.3">
      <c r="A52">
        <v>38735</v>
      </c>
      <c r="B52" t="s">
        <v>47</v>
      </c>
      <c r="C52" t="s">
        <v>4</v>
      </c>
      <c r="D52" t="s">
        <v>23</v>
      </c>
      <c r="E52">
        <v>6.56</v>
      </c>
      <c r="F52" s="73">
        <v>43665</v>
      </c>
      <c r="G52" s="73">
        <v>43668</v>
      </c>
      <c r="H52">
        <v>5</v>
      </c>
      <c r="I52">
        <v>2019</v>
      </c>
      <c r="J52" t="s">
        <v>18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48</v>
      </c>
    </row>
    <row r="53" spans="1:17" x14ac:dyDescent="0.3">
      <c r="A53">
        <v>38735</v>
      </c>
      <c r="B53" t="s">
        <v>47</v>
      </c>
      <c r="C53" t="s">
        <v>4</v>
      </c>
      <c r="D53" t="s">
        <v>23</v>
      </c>
      <c r="E53">
        <v>6.56</v>
      </c>
      <c r="F53" s="73">
        <v>43665</v>
      </c>
      <c r="G53" s="73">
        <v>43668</v>
      </c>
      <c r="H53">
        <v>5</v>
      </c>
      <c r="I53">
        <v>2019</v>
      </c>
      <c r="J53" t="s">
        <v>18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42</v>
      </c>
    </row>
    <row r="54" spans="1:17" x14ac:dyDescent="0.3">
      <c r="A54">
        <v>38735</v>
      </c>
      <c r="B54" t="s">
        <v>47</v>
      </c>
      <c r="C54" t="s">
        <v>4</v>
      </c>
      <c r="D54" t="s">
        <v>23</v>
      </c>
      <c r="E54">
        <v>6.56</v>
      </c>
      <c r="F54" s="73">
        <v>43665</v>
      </c>
      <c r="G54" s="73">
        <v>43668</v>
      </c>
      <c r="H54">
        <v>5</v>
      </c>
      <c r="I54">
        <v>2019</v>
      </c>
      <c r="J54" t="s">
        <v>18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14</v>
      </c>
    </row>
    <row r="55" spans="1:17" x14ac:dyDescent="0.3">
      <c r="A55">
        <v>38735</v>
      </c>
      <c r="B55" t="s">
        <v>47</v>
      </c>
      <c r="C55" t="s">
        <v>4</v>
      </c>
      <c r="D55" t="s">
        <v>23</v>
      </c>
      <c r="E55">
        <v>6.56</v>
      </c>
      <c r="F55" s="73">
        <v>43665</v>
      </c>
      <c r="G55" s="73">
        <v>43668</v>
      </c>
      <c r="H55">
        <v>5</v>
      </c>
      <c r="I55">
        <v>2019</v>
      </c>
      <c r="J55" t="s">
        <v>18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43</v>
      </c>
    </row>
    <row r="56" spans="1:17" x14ac:dyDescent="0.3">
      <c r="A56">
        <v>38735</v>
      </c>
      <c r="B56" t="s">
        <v>47</v>
      </c>
      <c r="C56" t="s">
        <v>4</v>
      </c>
      <c r="D56" t="s">
        <v>23</v>
      </c>
      <c r="E56">
        <v>6.56</v>
      </c>
      <c r="F56" s="73">
        <v>43665</v>
      </c>
      <c r="G56" s="73">
        <v>43668</v>
      </c>
      <c r="H56">
        <v>5</v>
      </c>
      <c r="I56">
        <v>2019</v>
      </c>
      <c r="J56" t="s">
        <v>18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28</v>
      </c>
    </row>
    <row r="57" spans="1:17" x14ac:dyDescent="0.3">
      <c r="A57">
        <v>38735</v>
      </c>
      <c r="B57" t="s">
        <v>47</v>
      </c>
      <c r="C57" t="s">
        <v>4</v>
      </c>
      <c r="D57" t="s">
        <v>23</v>
      </c>
      <c r="E57">
        <v>6.56</v>
      </c>
      <c r="F57" s="73">
        <v>43665</v>
      </c>
      <c r="G57" s="73">
        <v>43668</v>
      </c>
      <c r="H57">
        <v>5</v>
      </c>
      <c r="I57">
        <v>2019</v>
      </c>
      <c r="J57" t="s">
        <v>18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49</v>
      </c>
    </row>
    <row r="58" spans="1:17" x14ac:dyDescent="0.3">
      <c r="A58">
        <v>320</v>
      </c>
      <c r="B58" t="s">
        <v>50</v>
      </c>
      <c r="C58" t="s">
        <v>51</v>
      </c>
      <c r="D58" t="s">
        <v>5</v>
      </c>
      <c r="E58">
        <v>6.54</v>
      </c>
      <c r="F58" s="73">
        <v>44127</v>
      </c>
      <c r="G58" s="73">
        <v>44129</v>
      </c>
      <c r="H58">
        <v>6</v>
      </c>
      <c r="I58">
        <v>1998</v>
      </c>
      <c r="J58" t="s">
        <v>10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24</v>
      </c>
    </row>
    <row r="59" spans="1:17" x14ac:dyDescent="0.3">
      <c r="A59">
        <v>320</v>
      </c>
      <c r="B59" t="s">
        <v>50</v>
      </c>
      <c r="C59" t="s">
        <v>51</v>
      </c>
      <c r="D59" t="s">
        <v>5</v>
      </c>
      <c r="E59">
        <v>6.54</v>
      </c>
      <c r="F59" s="73">
        <v>44127</v>
      </c>
      <c r="G59" s="73">
        <v>44129</v>
      </c>
      <c r="H59">
        <v>6</v>
      </c>
      <c r="I59">
        <v>1998</v>
      </c>
      <c r="J59" t="s">
        <v>10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52</v>
      </c>
    </row>
    <row r="60" spans="1:17" x14ac:dyDescent="0.3">
      <c r="A60">
        <v>320</v>
      </c>
      <c r="B60" t="s">
        <v>50</v>
      </c>
      <c r="C60" t="s">
        <v>51</v>
      </c>
      <c r="D60" t="s">
        <v>5</v>
      </c>
      <c r="E60">
        <v>6.54</v>
      </c>
      <c r="F60" s="73">
        <v>44127</v>
      </c>
      <c r="G60" s="73">
        <v>44129</v>
      </c>
      <c r="H60">
        <v>6</v>
      </c>
      <c r="I60">
        <v>1998</v>
      </c>
      <c r="J60" t="s">
        <v>10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25</v>
      </c>
    </row>
    <row r="61" spans="1:17" x14ac:dyDescent="0.3">
      <c r="A61">
        <v>320</v>
      </c>
      <c r="B61" t="s">
        <v>50</v>
      </c>
      <c r="C61" t="s">
        <v>51</v>
      </c>
      <c r="D61" t="s">
        <v>5</v>
      </c>
      <c r="E61">
        <v>6.54</v>
      </c>
      <c r="F61" s="73">
        <v>44127</v>
      </c>
      <c r="G61" s="73">
        <v>44129</v>
      </c>
      <c r="H61">
        <v>6</v>
      </c>
      <c r="I61">
        <v>1998</v>
      </c>
      <c r="J61" t="s">
        <v>10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53</v>
      </c>
    </row>
    <row r="62" spans="1:17" x14ac:dyDescent="0.3">
      <c r="A62">
        <v>320</v>
      </c>
      <c r="B62" t="s">
        <v>50</v>
      </c>
      <c r="C62" t="s">
        <v>51</v>
      </c>
      <c r="D62" t="s">
        <v>5</v>
      </c>
      <c r="E62">
        <v>6.54</v>
      </c>
      <c r="F62" s="73">
        <v>44127</v>
      </c>
      <c r="G62" s="73">
        <v>44129</v>
      </c>
      <c r="H62">
        <v>6</v>
      </c>
      <c r="I62">
        <v>1998</v>
      </c>
      <c r="J62" t="s">
        <v>10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54</v>
      </c>
    </row>
    <row r="63" spans="1:17" x14ac:dyDescent="0.3">
      <c r="A63">
        <v>306</v>
      </c>
      <c r="B63" t="s">
        <v>55</v>
      </c>
      <c r="C63" t="s">
        <v>17</v>
      </c>
      <c r="D63" t="s">
        <v>5</v>
      </c>
      <c r="E63">
        <v>7.23</v>
      </c>
      <c r="F63" s="73">
        <v>43248</v>
      </c>
      <c r="G63" s="73">
        <v>43258</v>
      </c>
      <c r="H63">
        <v>8</v>
      </c>
      <c r="I63">
        <v>2002</v>
      </c>
      <c r="J63" t="s">
        <v>18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56</v>
      </c>
    </row>
    <row r="64" spans="1:17" x14ac:dyDescent="0.3">
      <c r="A64">
        <v>306</v>
      </c>
      <c r="B64" t="s">
        <v>55</v>
      </c>
      <c r="C64" t="s">
        <v>17</v>
      </c>
      <c r="D64" t="s">
        <v>5</v>
      </c>
      <c r="E64">
        <v>7.23</v>
      </c>
      <c r="F64" s="73">
        <v>43248</v>
      </c>
      <c r="G64" s="73">
        <v>43258</v>
      </c>
      <c r="H64">
        <v>8</v>
      </c>
      <c r="I64">
        <v>2002</v>
      </c>
      <c r="J64" t="s">
        <v>18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21</v>
      </c>
    </row>
    <row r="65" spans="1:17" x14ac:dyDescent="0.3">
      <c r="A65">
        <v>306</v>
      </c>
      <c r="B65" t="s">
        <v>55</v>
      </c>
      <c r="C65" t="s">
        <v>17</v>
      </c>
      <c r="D65" t="s">
        <v>5</v>
      </c>
      <c r="E65">
        <v>7.23</v>
      </c>
      <c r="F65" s="73">
        <v>43248</v>
      </c>
      <c r="G65" s="73">
        <v>43258</v>
      </c>
      <c r="H65">
        <v>8</v>
      </c>
      <c r="I65">
        <v>2002</v>
      </c>
      <c r="J65" t="s">
        <v>18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57</v>
      </c>
    </row>
    <row r="66" spans="1:17" x14ac:dyDescent="0.3">
      <c r="A66">
        <v>306</v>
      </c>
      <c r="B66" t="s">
        <v>55</v>
      </c>
      <c r="C66" t="s">
        <v>17</v>
      </c>
      <c r="D66" t="s">
        <v>5</v>
      </c>
      <c r="E66">
        <v>7.23</v>
      </c>
      <c r="F66" s="73">
        <v>43248</v>
      </c>
      <c r="G66" s="73">
        <v>43258</v>
      </c>
      <c r="H66">
        <v>8</v>
      </c>
      <c r="I66">
        <v>2002</v>
      </c>
      <c r="J66" t="s">
        <v>18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12</v>
      </c>
    </row>
    <row r="67" spans="1:17" x14ac:dyDescent="0.3">
      <c r="A67">
        <v>306</v>
      </c>
      <c r="B67" t="s">
        <v>55</v>
      </c>
      <c r="C67" t="s">
        <v>17</v>
      </c>
      <c r="D67" t="s">
        <v>5</v>
      </c>
      <c r="E67">
        <v>7.23</v>
      </c>
      <c r="F67" s="73">
        <v>43248</v>
      </c>
      <c r="G67" s="73">
        <v>43258</v>
      </c>
      <c r="H67">
        <v>8</v>
      </c>
      <c r="I67">
        <v>2002</v>
      </c>
      <c r="J67" t="s">
        <v>18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26</v>
      </c>
    </row>
    <row r="68" spans="1:17" x14ac:dyDescent="0.3">
      <c r="A68">
        <v>306</v>
      </c>
      <c r="B68" t="s">
        <v>55</v>
      </c>
      <c r="C68" t="s">
        <v>17</v>
      </c>
      <c r="D68" t="s">
        <v>5</v>
      </c>
      <c r="E68">
        <v>7.23</v>
      </c>
      <c r="F68" s="73">
        <v>43248</v>
      </c>
      <c r="G68" s="73">
        <v>43258</v>
      </c>
      <c r="H68">
        <v>8</v>
      </c>
      <c r="I68">
        <v>2002</v>
      </c>
      <c r="J68" t="s">
        <v>18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58</v>
      </c>
    </row>
    <row r="69" spans="1:17" x14ac:dyDescent="0.3">
      <c r="A69">
        <v>39790</v>
      </c>
      <c r="B69" t="s">
        <v>59</v>
      </c>
      <c r="C69" t="s">
        <v>17</v>
      </c>
      <c r="D69" t="s">
        <v>60</v>
      </c>
      <c r="E69">
        <v>7.1</v>
      </c>
      <c r="F69" s="73">
        <v>44398</v>
      </c>
      <c r="G69" s="73">
        <v>44415</v>
      </c>
      <c r="H69">
        <v>6</v>
      </c>
      <c r="I69">
        <v>2020</v>
      </c>
      <c r="J69" t="s">
        <v>20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61</v>
      </c>
    </row>
    <row r="70" spans="1:17" x14ac:dyDescent="0.3">
      <c r="A70">
        <v>39790</v>
      </c>
      <c r="B70" t="s">
        <v>59</v>
      </c>
      <c r="C70" t="s">
        <v>17</v>
      </c>
      <c r="D70" t="s">
        <v>60</v>
      </c>
      <c r="E70">
        <v>7.1</v>
      </c>
      <c r="F70" s="73">
        <v>44398</v>
      </c>
      <c r="G70" s="73">
        <v>44415</v>
      </c>
      <c r="H70">
        <v>6</v>
      </c>
      <c r="I70">
        <v>2020</v>
      </c>
      <c r="J70" t="s">
        <v>20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42</v>
      </c>
    </row>
    <row r="71" spans="1:17" x14ac:dyDescent="0.3">
      <c r="A71">
        <v>39790</v>
      </c>
      <c r="B71" t="s">
        <v>59</v>
      </c>
      <c r="C71" t="s">
        <v>17</v>
      </c>
      <c r="D71" t="s">
        <v>60</v>
      </c>
      <c r="E71">
        <v>7.1</v>
      </c>
      <c r="F71" s="73">
        <v>44398</v>
      </c>
      <c r="G71" s="73">
        <v>44415</v>
      </c>
      <c r="H71">
        <v>6</v>
      </c>
      <c r="I71">
        <v>2020</v>
      </c>
      <c r="J71" t="s">
        <v>20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33</v>
      </c>
    </row>
    <row r="72" spans="1:17" x14ac:dyDescent="0.3">
      <c r="A72">
        <v>39590</v>
      </c>
      <c r="B72" t="s">
        <v>62</v>
      </c>
      <c r="C72" t="s">
        <v>17</v>
      </c>
      <c r="D72" t="s">
        <v>63</v>
      </c>
      <c r="E72">
        <v>6.55</v>
      </c>
      <c r="F72" s="73">
        <v>43960</v>
      </c>
      <c r="G72" s="73">
        <v>43981</v>
      </c>
      <c r="H72">
        <v>7</v>
      </c>
      <c r="I72">
        <v>2019</v>
      </c>
      <c r="J72" t="s">
        <v>20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64</v>
      </c>
    </row>
    <row r="73" spans="1:17" x14ac:dyDescent="0.3">
      <c r="A73">
        <v>39590</v>
      </c>
      <c r="B73" t="s">
        <v>62</v>
      </c>
      <c r="C73" t="s">
        <v>17</v>
      </c>
      <c r="D73" t="s">
        <v>63</v>
      </c>
      <c r="E73">
        <v>6.55</v>
      </c>
      <c r="F73" s="73">
        <v>43960</v>
      </c>
      <c r="G73" s="73">
        <v>43981</v>
      </c>
      <c r="H73">
        <v>7</v>
      </c>
      <c r="I73">
        <v>2019</v>
      </c>
      <c r="J73" t="s">
        <v>20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21</v>
      </c>
    </row>
    <row r="74" spans="1:17" x14ac:dyDescent="0.3">
      <c r="A74">
        <v>39590</v>
      </c>
      <c r="B74" t="s">
        <v>62</v>
      </c>
      <c r="C74" t="s">
        <v>17</v>
      </c>
      <c r="D74" t="s">
        <v>63</v>
      </c>
      <c r="E74">
        <v>6.55</v>
      </c>
      <c r="F74" s="73">
        <v>43960</v>
      </c>
      <c r="G74" s="73">
        <v>43981</v>
      </c>
      <c r="H74">
        <v>7</v>
      </c>
      <c r="I74">
        <v>2019</v>
      </c>
      <c r="J74" t="s">
        <v>20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7</v>
      </c>
    </row>
    <row r="75" spans="1:17" x14ac:dyDescent="0.3">
      <c r="A75">
        <v>39590</v>
      </c>
      <c r="B75" t="s">
        <v>62</v>
      </c>
      <c r="C75" t="s">
        <v>17</v>
      </c>
      <c r="D75" t="s">
        <v>63</v>
      </c>
      <c r="E75">
        <v>6.55</v>
      </c>
      <c r="F75" s="73">
        <v>43960</v>
      </c>
      <c r="G75" s="73">
        <v>43981</v>
      </c>
      <c r="H75">
        <v>7</v>
      </c>
      <c r="I75">
        <v>2019</v>
      </c>
      <c r="J75" t="s">
        <v>20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65</v>
      </c>
    </row>
    <row r="76" spans="1:17" x14ac:dyDescent="0.3">
      <c r="A76">
        <v>53</v>
      </c>
      <c r="B76" t="s">
        <v>66</v>
      </c>
      <c r="C76" t="s">
        <v>17</v>
      </c>
      <c r="D76" t="s">
        <v>23</v>
      </c>
      <c r="E76">
        <v>7.11</v>
      </c>
      <c r="F76" s="73">
        <v>43505</v>
      </c>
      <c r="G76" s="73">
        <v>43538</v>
      </c>
      <c r="H76">
        <v>3</v>
      </c>
      <c r="I76">
        <v>2002</v>
      </c>
      <c r="J76" t="s">
        <v>18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21</v>
      </c>
    </row>
    <row r="77" spans="1:17" x14ac:dyDescent="0.3">
      <c r="A77">
        <v>53</v>
      </c>
      <c r="B77" t="s">
        <v>66</v>
      </c>
      <c r="C77" t="s">
        <v>17</v>
      </c>
      <c r="D77" t="s">
        <v>23</v>
      </c>
      <c r="E77">
        <v>7.11</v>
      </c>
      <c r="F77" s="73">
        <v>43505</v>
      </c>
      <c r="G77" s="73">
        <v>43538</v>
      </c>
      <c r="H77">
        <v>3</v>
      </c>
      <c r="I77">
        <v>2002</v>
      </c>
      <c r="J77" t="s">
        <v>18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25</v>
      </c>
    </row>
    <row r="78" spans="1:17" x14ac:dyDescent="0.3">
      <c r="A78">
        <v>53</v>
      </c>
      <c r="B78" t="s">
        <v>66</v>
      </c>
      <c r="C78" t="s">
        <v>17</v>
      </c>
      <c r="D78" t="s">
        <v>23</v>
      </c>
      <c r="E78">
        <v>7.11</v>
      </c>
      <c r="F78" s="73">
        <v>43505</v>
      </c>
      <c r="G78" s="73">
        <v>43538</v>
      </c>
      <c r="H78">
        <v>3</v>
      </c>
      <c r="I78">
        <v>2002</v>
      </c>
      <c r="J78" t="s">
        <v>18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46</v>
      </c>
    </row>
    <row r="79" spans="1:17" x14ac:dyDescent="0.3">
      <c r="A79">
        <v>53</v>
      </c>
      <c r="B79" t="s">
        <v>66</v>
      </c>
      <c r="C79" t="s">
        <v>17</v>
      </c>
      <c r="D79" t="s">
        <v>23</v>
      </c>
      <c r="E79">
        <v>7.11</v>
      </c>
      <c r="F79" s="73">
        <v>43505</v>
      </c>
      <c r="G79" s="73">
        <v>43538</v>
      </c>
      <c r="H79">
        <v>3</v>
      </c>
      <c r="I79">
        <v>2002</v>
      </c>
      <c r="J79" t="s">
        <v>18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42</v>
      </c>
    </row>
    <row r="80" spans="1:17" x14ac:dyDescent="0.3">
      <c r="A80">
        <v>53</v>
      </c>
      <c r="B80" t="s">
        <v>66</v>
      </c>
      <c r="C80" t="s">
        <v>17</v>
      </c>
      <c r="D80" t="s">
        <v>23</v>
      </c>
      <c r="E80">
        <v>7.11</v>
      </c>
      <c r="F80" s="73">
        <v>43505</v>
      </c>
      <c r="G80" s="73">
        <v>43538</v>
      </c>
      <c r="H80">
        <v>3</v>
      </c>
      <c r="I80">
        <v>2002</v>
      </c>
      <c r="J80" t="s">
        <v>18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67</v>
      </c>
    </row>
    <row r="81" spans="1:17" x14ac:dyDescent="0.3">
      <c r="A81">
        <v>394</v>
      </c>
      <c r="B81" t="s">
        <v>68</v>
      </c>
      <c r="C81" t="s">
        <v>17</v>
      </c>
      <c r="D81" t="s">
        <v>23</v>
      </c>
      <c r="E81">
        <v>7.12</v>
      </c>
      <c r="F81" s="73">
        <v>43542</v>
      </c>
      <c r="G81" s="73">
        <v>43555</v>
      </c>
      <c r="H81">
        <v>3</v>
      </c>
      <c r="I81">
        <v>2003</v>
      </c>
      <c r="J81" t="s">
        <v>20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21</v>
      </c>
    </row>
    <row r="82" spans="1:17" x14ac:dyDescent="0.3">
      <c r="A82">
        <v>394</v>
      </c>
      <c r="B82" t="s">
        <v>68</v>
      </c>
      <c r="C82" t="s">
        <v>17</v>
      </c>
      <c r="D82" t="s">
        <v>23</v>
      </c>
      <c r="E82">
        <v>7.12</v>
      </c>
      <c r="F82" s="73">
        <v>43542</v>
      </c>
      <c r="G82" s="73">
        <v>43555</v>
      </c>
      <c r="H82">
        <v>3</v>
      </c>
      <c r="I82">
        <v>2003</v>
      </c>
      <c r="J82" t="s">
        <v>20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25</v>
      </c>
    </row>
    <row r="83" spans="1:17" x14ac:dyDescent="0.3">
      <c r="A83">
        <v>394</v>
      </c>
      <c r="B83" t="s">
        <v>68</v>
      </c>
      <c r="C83" t="s">
        <v>17</v>
      </c>
      <c r="D83" t="s">
        <v>23</v>
      </c>
      <c r="E83">
        <v>7.12</v>
      </c>
      <c r="F83" s="73">
        <v>43542</v>
      </c>
      <c r="G83" s="73">
        <v>43555</v>
      </c>
      <c r="H83">
        <v>3</v>
      </c>
      <c r="I83">
        <v>2003</v>
      </c>
      <c r="J83" t="s">
        <v>20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46</v>
      </c>
    </row>
    <row r="84" spans="1:17" x14ac:dyDescent="0.3">
      <c r="A84">
        <v>394</v>
      </c>
      <c r="B84" t="s">
        <v>68</v>
      </c>
      <c r="C84" t="s">
        <v>17</v>
      </c>
      <c r="D84" t="s">
        <v>23</v>
      </c>
      <c r="E84">
        <v>7.12</v>
      </c>
      <c r="F84" s="73">
        <v>43542</v>
      </c>
      <c r="G84" s="73">
        <v>43555</v>
      </c>
      <c r="H84">
        <v>3</v>
      </c>
      <c r="I84">
        <v>2003</v>
      </c>
      <c r="J84" t="s">
        <v>20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42</v>
      </c>
    </row>
    <row r="85" spans="1:17" x14ac:dyDescent="0.3">
      <c r="A85">
        <v>394</v>
      </c>
      <c r="B85" t="s">
        <v>68</v>
      </c>
      <c r="C85" t="s">
        <v>17</v>
      </c>
      <c r="D85" t="s">
        <v>23</v>
      </c>
      <c r="E85">
        <v>7.12</v>
      </c>
      <c r="F85" s="73">
        <v>43542</v>
      </c>
      <c r="G85" s="73">
        <v>43555</v>
      </c>
      <c r="H85">
        <v>3</v>
      </c>
      <c r="I85">
        <v>2003</v>
      </c>
      <c r="J85" t="s">
        <v>20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67</v>
      </c>
    </row>
    <row r="86" spans="1:17" x14ac:dyDescent="0.3">
      <c r="A86">
        <v>50655</v>
      </c>
      <c r="B86" t="s">
        <v>69</v>
      </c>
      <c r="C86" t="s">
        <v>70</v>
      </c>
      <c r="D86" t="s">
        <v>5</v>
      </c>
      <c r="E86">
        <v>6.93</v>
      </c>
      <c r="F86" s="73">
        <v>44991</v>
      </c>
      <c r="G86" s="73">
        <v>44991</v>
      </c>
      <c r="H86">
        <v>6</v>
      </c>
      <c r="I86">
        <v>2021</v>
      </c>
      <c r="J86" t="s">
        <v>20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39</v>
      </c>
    </row>
    <row r="87" spans="1:17" x14ac:dyDescent="0.3">
      <c r="A87">
        <v>50748</v>
      </c>
      <c r="B87" t="s">
        <v>71</v>
      </c>
      <c r="C87" t="s">
        <v>70</v>
      </c>
      <c r="D87" t="s">
        <v>37</v>
      </c>
      <c r="E87">
        <v>5.62</v>
      </c>
      <c r="F87" s="73">
        <v>44731</v>
      </c>
      <c r="G87" s="73">
        <v>44731</v>
      </c>
      <c r="H87">
        <v>4</v>
      </c>
      <c r="I87">
        <v>2021</v>
      </c>
      <c r="J87" t="s">
        <v>18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72</v>
      </c>
    </row>
    <row r="88" spans="1:17" x14ac:dyDescent="0.3">
      <c r="A88">
        <v>50748</v>
      </c>
      <c r="B88" t="s">
        <v>71</v>
      </c>
      <c r="C88" t="s">
        <v>70</v>
      </c>
      <c r="D88" t="s">
        <v>37</v>
      </c>
      <c r="E88">
        <v>5.62</v>
      </c>
      <c r="F88" s="73">
        <v>44731</v>
      </c>
      <c r="G88" s="73">
        <v>44731</v>
      </c>
      <c r="H88">
        <v>4</v>
      </c>
      <c r="I88">
        <v>2021</v>
      </c>
      <c r="J88" t="s">
        <v>18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39</v>
      </c>
    </row>
    <row r="89" spans="1:17" x14ac:dyDescent="0.3">
      <c r="A89">
        <v>48553</v>
      </c>
      <c r="B89" t="s">
        <v>73</v>
      </c>
      <c r="C89" t="s">
        <v>17</v>
      </c>
      <c r="D89" t="s">
        <v>63</v>
      </c>
      <c r="E89">
        <v>7.7</v>
      </c>
      <c r="F89" s="73">
        <v>45013</v>
      </c>
      <c r="G89" s="73">
        <v>45037</v>
      </c>
      <c r="H89">
        <v>7</v>
      </c>
      <c r="I89">
        <v>2022</v>
      </c>
      <c r="J89" t="s">
        <v>10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74</v>
      </c>
    </row>
    <row r="90" spans="1:17" x14ac:dyDescent="0.3">
      <c r="A90">
        <v>48553</v>
      </c>
      <c r="B90" t="s">
        <v>73</v>
      </c>
      <c r="C90" t="s">
        <v>17</v>
      </c>
      <c r="D90" t="s">
        <v>63</v>
      </c>
      <c r="E90">
        <v>7.7</v>
      </c>
      <c r="F90" s="73">
        <v>45013</v>
      </c>
      <c r="G90" s="73">
        <v>45037</v>
      </c>
      <c r="H90">
        <v>7</v>
      </c>
      <c r="I90">
        <v>2022</v>
      </c>
      <c r="J90" t="s">
        <v>10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33</v>
      </c>
    </row>
    <row r="91" spans="1:17" x14ac:dyDescent="0.3">
      <c r="A91">
        <v>48553</v>
      </c>
      <c r="B91" t="s">
        <v>73</v>
      </c>
      <c r="C91" t="s">
        <v>17</v>
      </c>
      <c r="D91" t="s">
        <v>63</v>
      </c>
      <c r="E91">
        <v>7.7</v>
      </c>
      <c r="F91" s="73">
        <v>45013</v>
      </c>
      <c r="G91" s="73">
        <v>45037</v>
      </c>
      <c r="H91">
        <v>7</v>
      </c>
      <c r="I91">
        <v>2022</v>
      </c>
      <c r="J91" t="s">
        <v>10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7</v>
      </c>
    </row>
    <row r="92" spans="1:17" x14ac:dyDescent="0.3">
      <c r="A92">
        <v>41433</v>
      </c>
      <c r="B92" t="s">
        <v>75</v>
      </c>
      <c r="C92" t="s">
        <v>17</v>
      </c>
      <c r="D92" t="s">
        <v>5</v>
      </c>
      <c r="E92">
        <v>7.6</v>
      </c>
      <c r="F92" s="73">
        <v>44411</v>
      </c>
      <c r="G92" s="73">
        <v>44424</v>
      </c>
      <c r="H92">
        <v>9</v>
      </c>
      <c r="I92">
        <v>2020</v>
      </c>
      <c r="J92" t="s">
        <v>20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24</v>
      </c>
    </row>
    <row r="93" spans="1:17" x14ac:dyDescent="0.3">
      <c r="A93">
        <v>41433</v>
      </c>
      <c r="B93" t="s">
        <v>75</v>
      </c>
      <c r="C93" t="s">
        <v>17</v>
      </c>
      <c r="D93" t="s">
        <v>5</v>
      </c>
      <c r="E93">
        <v>7.6</v>
      </c>
      <c r="F93" s="73">
        <v>44411</v>
      </c>
      <c r="G93" s="73">
        <v>44424</v>
      </c>
      <c r="H93">
        <v>9</v>
      </c>
      <c r="I93">
        <v>2020</v>
      </c>
      <c r="J93" t="s">
        <v>20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76</v>
      </c>
    </row>
    <row r="94" spans="1:17" x14ac:dyDescent="0.3">
      <c r="A94">
        <v>41433</v>
      </c>
      <c r="B94" t="s">
        <v>75</v>
      </c>
      <c r="C94" t="s">
        <v>17</v>
      </c>
      <c r="D94" t="s">
        <v>5</v>
      </c>
      <c r="E94">
        <v>7.6</v>
      </c>
      <c r="F94" s="73">
        <v>44411</v>
      </c>
      <c r="G94" s="73">
        <v>44424</v>
      </c>
      <c r="H94">
        <v>9</v>
      </c>
      <c r="I94">
        <v>2020</v>
      </c>
      <c r="J94" t="s">
        <v>20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53</v>
      </c>
    </row>
    <row r="95" spans="1:17" x14ac:dyDescent="0.3">
      <c r="A95">
        <v>41433</v>
      </c>
      <c r="B95" t="s">
        <v>75</v>
      </c>
      <c r="C95" t="s">
        <v>17</v>
      </c>
      <c r="D95" t="s">
        <v>5</v>
      </c>
      <c r="E95">
        <v>7.6</v>
      </c>
      <c r="F95" s="73">
        <v>44411</v>
      </c>
      <c r="G95" s="73">
        <v>44424</v>
      </c>
      <c r="H95">
        <v>9</v>
      </c>
      <c r="I95">
        <v>2020</v>
      </c>
      <c r="J95" t="s">
        <v>20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14</v>
      </c>
    </row>
    <row r="96" spans="1:17" x14ac:dyDescent="0.3">
      <c r="A96">
        <v>1177</v>
      </c>
      <c r="B96" t="s">
        <v>77</v>
      </c>
      <c r="C96" t="s">
        <v>51</v>
      </c>
      <c r="D96" t="s">
        <v>23</v>
      </c>
      <c r="E96">
        <v>6.71</v>
      </c>
      <c r="F96" s="73">
        <v>44149</v>
      </c>
      <c r="G96" s="73">
        <v>44153</v>
      </c>
      <c r="H96">
        <v>5</v>
      </c>
      <c r="I96">
        <v>2001</v>
      </c>
      <c r="J96" t="s">
        <v>18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78</v>
      </c>
    </row>
    <row r="97" spans="1:17" x14ac:dyDescent="0.3">
      <c r="A97">
        <v>1177</v>
      </c>
      <c r="B97" t="s">
        <v>77</v>
      </c>
      <c r="C97" t="s">
        <v>51</v>
      </c>
      <c r="D97" t="s">
        <v>23</v>
      </c>
      <c r="E97">
        <v>6.71</v>
      </c>
      <c r="F97" s="73">
        <v>44149</v>
      </c>
      <c r="G97" s="73">
        <v>44153</v>
      </c>
      <c r="H97">
        <v>5</v>
      </c>
      <c r="I97">
        <v>2001</v>
      </c>
      <c r="J97" t="s">
        <v>18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48</v>
      </c>
    </row>
    <row r="98" spans="1:17" x14ac:dyDescent="0.3">
      <c r="A98">
        <v>1177</v>
      </c>
      <c r="B98" t="s">
        <v>77</v>
      </c>
      <c r="C98" t="s">
        <v>51</v>
      </c>
      <c r="D98" t="s">
        <v>23</v>
      </c>
      <c r="E98">
        <v>6.71</v>
      </c>
      <c r="F98" s="73">
        <v>44149</v>
      </c>
      <c r="G98" s="73">
        <v>44153</v>
      </c>
      <c r="H98">
        <v>5</v>
      </c>
      <c r="I98">
        <v>2001</v>
      </c>
      <c r="J98" t="s">
        <v>18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33</v>
      </c>
    </row>
    <row r="99" spans="1:17" x14ac:dyDescent="0.3">
      <c r="A99">
        <v>1177</v>
      </c>
      <c r="B99" t="s">
        <v>77</v>
      </c>
      <c r="C99" t="s">
        <v>51</v>
      </c>
      <c r="D99" t="s">
        <v>23</v>
      </c>
      <c r="E99">
        <v>6.71</v>
      </c>
      <c r="F99" s="73">
        <v>44149</v>
      </c>
      <c r="G99" s="73">
        <v>44153</v>
      </c>
      <c r="H99">
        <v>5</v>
      </c>
      <c r="I99">
        <v>2001</v>
      </c>
      <c r="J99" t="s">
        <v>18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14</v>
      </c>
    </row>
    <row r="100" spans="1:17" x14ac:dyDescent="0.3">
      <c r="A100">
        <v>40517</v>
      </c>
      <c r="B100" t="s">
        <v>79</v>
      </c>
      <c r="C100" t="s">
        <v>4</v>
      </c>
      <c r="D100" t="s">
        <v>5</v>
      </c>
      <c r="E100">
        <v>5.88</v>
      </c>
      <c r="F100" s="73">
        <v>44042</v>
      </c>
      <c r="G100" s="73">
        <v>44042</v>
      </c>
      <c r="H100">
        <v>5</v>
      </c>
      <c r="I100">
        <v>2019</v>
      </c>
      <c r="J100" t="s">
        <v>20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25</v>
      </c>
    </row>
    <row r="101" spans="1:17" x14ac:dyDescent="0.3">
      <c r="A101">
        <v>40517</v>
      </c>
      <c r="B101" t="s">
        <v>79</v>
      </c>
      <c r="C101" t="s">
        <v>4</v>
      </c>
      <c r="D101" t="s">
        <v>5</v>
      </c>
      <c r="E101">
        <v>5.88</v>
      </c>
      <c r="F101" s="73">
        <v>44042</v>
      </c>
      <c r="G101" s="73">
        <v>44042</v>
      </c>
      <c r="H101">
        <v>5</v>
      </c>
      <c r="I101">
        <v>2019</v>
      </c>
      <c r="J101" t="s">
        <v>20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14</v>
      </c>
    </row>
    <row r="102" spans="1:17" x14ac:dyDescent="0.3">
      <c r="A102">
        <v>22415</v>
      </c>
      <c r="B102" t="s">
        <v>80</v>
      </c>
      <c r="C102" t="s">
        <v>70</v>
      </c>
      <c r="D102" t="s">
        <v>5</v>
      </c>
      <c r="E102">
        <v>4.41</v>
      </c>
      <c r="F102" s="73">
        <v>44120</v>
      </c>
      <c r="G102" s="73">
        <v>44120</v>
      </c>
      <c r="H102">
        <v>4</v>
      </c>
      <c r="I102">
        <v>2001</v>
      </c>
      <c r="J102" t="s">
        <v>10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12</v>
      </c>
    </row>
    <row r="103" spans="1:17" x14ac:dyDescent="0.3">
      <c r="A103">
        <v>22415</v>
      </c>
      <c r="B103" t="s">
        <v>80</v>
      </c>
      <c r="C103" t="s">
        <v>70</v>
      </c>
      <c r="D103" t="s">
        <v>5</v>
      </c>
      <c r="E103">
        <v>4.41</v>
      </c>
      <c r="F103" s="73">
        <v>44120</v>
      </c>
      <c r="G103" s="73">
        <v>44120</v>
      </c>
      <c r="H103">
        <v>4</v>
      </c>
      <c r="I103">
        <v>2001</v>
      </c>
      <c r="J103" t="s">
        <v>10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39</v>
      </c>
    </row>
    <row r="104" spans="1:17" x14ac:dyDescent="0.3">
      <c r="A104">
        <v>40532</v>
      </c>
      <c r="B104" t="s">
        <v>81</v>
      </c>
      <c r="C104" t="s">
        <v>17</v>
      </c>
      <c r="D104" t="s">
        <v>5</v>
      </c>
      <c r="E104">
        <v>7.26</v>
      </c>
      <c r="F104" s="73">
        <v>44173</v>
      </c>
      <c r="G104" s="73">
        <v>44194</v>
      </c>
      <c r="H104">
        <v>7</v>
      </c>
      <c r="I104">
        <v>2020</v>
      </c>
      <c r="J104" t="s">
        <v>18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76</v>
      </c>
    </row>
    <row r="105" spans="1:17" x14ac:dyDescent="0.3">
      <c r="A105">
        <v>40532</v>
      </c>
      <c r="B105" t="s">
        <v>81</v>
      </c>
      <c r="C105" t="s">
        <v>17</v>
      </c>
      <c r="D105" t="s">
        <v>5</v>
      </c>
      <c r="E105">
        <v>7.26</v>
      </c>
      <c r="F105" s="73">
        <v>44173</v>
      </c>
      <c r="G105" s="73">
        <v>44194</v>
      </c>
      <c r="H105">
        <v>7</v>
      </c>
      <c r="I105">
        <v>2020</v>
      </c>
      <c r="J105" t="s">
        <v>18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21</v>
      </c>
    </row>
    <row r="106" spans="1:17" x14ac:dyDescent="0.3">
      <c r="A106">
        <v>40532</v>
      </c>
      <c r="B106" t="s">
        <v>81</v>
      </c>
      <c r="C106" t="s">
        <v>17</v>
      </c>
      <c r="D106" t="s">
        <v>5</v>
      </c>
      <c r="E106">
        <v>7.26</v>
      </c>
      <c r="F106" s="73">
        <v>44173</v>
      </c>
      <c r="G106" s="73">
        <v>44194</v>
      </c>
      <c r="H106">
        <v>7</v>
      </c>
      <c r="I106">
        <v>2020</v>
      </c>
      <c r="J106" t="s">
        <v>18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82</v>
      </c>
    </row>
    <row r="107" spans="1:17" x14ac:dyDescent="0.3">
      <c r="A107">
        <v>40532</v>
      </c>
      <c r="B107" t="s">
        <v>81</v>
      </c>
      <c r="C107" t="s">
        <v>17</v>
      </c>
      <c r="D107" t="s">
        <v>5</v>
      </c>
      <c r="E107">
        <v>7.26</v>
      </c>
      <c r="F107" s="73">
        <v>44173</v>
      </c>
      <c r="G107" s="73">
        <v>44194</v>
      </c>
      <c r="H107">
        <v>7</v>
      </c>
      <c r="I107">
        <v>2020</v>
      </c>
      <c r="J107" t="s">
        <v>18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83</v>
      </c>
    </row>
    <row r="108" spans="1:17" x14ac:dyDescent="0.3">
      <c r="A108">
        <v>38753</v>
      </c>
      <c r="B108" t="s">
        <v>84</v>
      </c>
      <c r="C108" t="s">
        <v>17</v>
      </c>
      <c r="D108" t="s">
        <v>23</v>
      </c>
      <c r="E108">
        <v>7.34</v>
      </c>
      <c r="F108" s="73">
        <v>43762</v>
      </c>
      <c r="G108" s="73">
        <v>43765</v>
      </c>
      <c r="H108">
        <v>8</v>
      </c>
      <c r="I108">
        <v>2019</v>
      </c>
      <c r="J108" t="s">
        <v>6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21</v>
      </c>
    </row>
    <row r="109" spans="1:17" x14ac:dyDescent="0.3">
      <c r="A109">
        <v>38753</v>
      </c>
      <c r="B109" t="s">
        <v>84</v>
      </c>
      <c r="C109" t="s">
        <v>17</v>
      </c>
      <c r="D109" t="s">
        <v>23</v>
      </c>
      <c r="E109">
        <v>7.34</v>
      </c>
      <c r="F109" s="73">
        <v>43762</v>
      </c>
      <c r="G109" s="73">
        <v>43765</v>
      </c>
      <c r="H109">
        <v>8</v>
      </c>
      <c r="I109">
        <v>2019</v>
      </c>
      <c r="J109" t="s">
        <v>6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25</v>
      </c>
    </row>
    <row r="110" spans="1:17" x14ac:dyDescent="0.3">
      <c r="A110">
        <v>38753</v>
      </c>
      <c r="B110" t="s">
        <v>84</v>
      </c>
      <c r="C110" t="s">
        <v>17</v>
      </c>
      <c r="D110" t="s">
        <v>23</v>
      </c>
      <c r="E110">
        <v>7.34</v>
      </c>
      <c r="F110" s="73">
        <v>43762</v>
      </c>
      <c r="G110" s="73">
        <v>43765</v>
      </c>
      <c r="H110">
        <v>8</v>
      </c>
      <c r="I110">
        <v>2019</v>
      </c>
      <c r="J110" t="s">
        <v>6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42</v>
      </c>
    </row>
    <row r="111" spans="1:17" x14ac:dyDescent="0.3">
      <c r="A111">
        <v>38753</v>
      </c>
      <c r="B111" t="s">
        <v>84</v>
      </c>
      <c r="C111" t="s">
        <v>17</v>
      </c>
      <c r="D111" t="s">
        <v>23</v>
      </c>
      <c r="E111">
        <v>7.34</v>
      </c>
      <c r="F111" s="73">
        <v>43762</v>
      </c>
      <c r="G111" s="73">
        <v>43765</v>
      </c>
      <c r="H111">
        <v>8</v>
      </c>
      <c r="I111">
        <v>2019</v>
      </c>
      <c r="J111" t="s">
        <v>6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33</v>
      </c>
    </row>
    <row r="112" spans="1:17" x14ac:dyDescent="0.3">
      <c r="A112">
        <v>38753</v>
      </c>
      <c r="B112" t="s">
        <v>84</v>
      </c>
      <c r="C112" t="s">
        <v>17</v>
      </c>
      <c r="D112" t="s">
        <v>23</v>
      </c>
      <c r="E112">
        <v>7.34</v>
      </c>
      <c r="F112" s="73">
        <v>43762</v>
      </c>
      <c r="G112" s="73">
        <v>43765</v>
      </c>
      <c r="H112">
        <v>8</v>
      </c>
      <c r="I112">
        <v>2019</v>
      </c>
      <c r="J112" t="s">
        <v>6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27</v>
      </c>
    </row>
    <row r="113" spans="1:17" x14ac:dyDescent="0.3">
      <c r="A113">
        <v>1028</v>
      </c>
      <c r="B113" t="s">
        <v>85</v>
      </c>
      <c r="C113" t="s">
        <v>86</v>
      </c>
      <c r="D113" t="s">
        <v>32</v>
      </c>
      <c r="E113">
        <v>6.89</v>
      </c>
      <c r="F113" s="73">
        <v>44376</v>
      </c>
      <c r="G113" s="73">
        <v>44377</v>
      </c>
      <c r="H113">
        <v>6</v>
      </c>
      <c r="I113">
        <v>2001</v>
      </c>
      <c r="J113" t="s">
        <v>6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12</v>
      </c>
    </row>
    <row r="114" spans="1:17" x14ac:dyDescent="0.3">
      <c r="A114">
        <v>285</v>
      </c>
      <c r="B114" t="s">
        <v>87</v>
      </c>
      <c r="C114" t="s">
        <v>17</v>
      </c>
      <c r="D114" t="s">
        <v>5</v>
      </c>
      <c r="E114">
        <v>6.76</v>
      </c>
      <c r="F114" s="73">
        <v>43606</v>
      </c>
      <c r="G114" s="73">
        <v>43616</v>
      </c>
      <c r="H114">
        <v>6</v>
      </c>
      <c r="I114">
        <v>2000</v>
      </c>
      <c r="J114" t="s">
        <v>20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24</v>
      </c>
    </row>
    <row r="115" spans="1:17" x14ac:dyDescent="0.3">
      <c r="A115">
        <v>285</v>
      </c>
      <c r="B115" t="s">
        <v>87</v>
      </c>
      <c r="C115" t="s">
        <v>17</v>
      </c>
      <c r="D115" t="s">
        <v>5</v>
      </c>
      <c r="E115">
        <v>6.76</v>
      </c>
      <c r="F115" s="73">
        <v>43606</v>
      </c>
      <c r="G115" s="73">
        <v>43616</v>
      </c>
      <c r="H115">
        <v>6</v>
      </c>
      <c r="I115">
        <v>2000</v>
      </c>
      <c r="J115" t="s">
        <v>20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11</v>
      </c>
    </row>
    <row r="116" spans="1:17" x14ac:dyDescent="0.3">
      <c r="A116">
        <v>285</v>
      </c>
      <c r="B116" t="s">
        <v>87</v>
      </c>
      <c r="C116" t="s">
        <v>17</v>
      </c>
      <c r="D116" t="s">
        <v>5</v>
      </c>
      <c r="E116">
        <v>6.76</v>
      </c>
      <c r="F116" s="73">
        <v>43606</v>
      </c>
      <c r="G116" s="73">
        <v>43616</v>
      </c>
      <c r="H116">
        <v>6</v>
      </c>
      <c r="I116">
        <v>2000</v>
      </c>
      <c r="J116" t="s">
        <v>20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25</v>
      </c>
    </row>
    <row r="117" spans="1:17" x14ac:dyDescent="0.3">
      <c r="A117">
        <v>285</v>
      </c>
      <c r="B117" t="s">
        <v>87</v>
      </c>
      <c r="C117" t="s">
        <v>17</v>
      </c>
      <c r="D117" t="s">
        <v>5</v>
      </c>
      <c r="E117">
        <v>6.76</v>
      </c>
      <c r="F117" s="73">
        <v>43606</v>
      </c>
      <c r="G117" s="73">
        <v>43616</v>
      </c>
      <c r="H117">
        <v>6</v>
      </c>
      <c r="I117">
        <v>2000</v>
      </c>
      <c r="J117" t="s">
        <v>20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88</v>
      </c>
    </row>
    <row r="118" spans="1:17" x14ac:dyDescent="0.3">
      <c r="A118">
        <v>285</v>
      </c>
      <c r="B118" t="s">
        <v>87</v>
      </c>
      <c r="C118" t="s">
        <v>17</v>
      </c>
      <c r="D118" t="s">
        <v>5</v>
      </c>
      <c r="E118">
        <v>6.76</v>
      </c>
      <c r="F118" s="73">
        <v>43606</v>
      </c>
      <c r="G118" s="73">
        <v>43616</v>
      </c>
      <c r="H118">
        <v>6</v>
      </c>
      <c r="I118">
        <v>2000</v>
      </c>
      <c r="J118" t="s">
        <v>20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89</v>
      </c>
    </row>
    <row r="119" spans="1:17" x14ac:dyDescent="0.3">
      <c r="A119">
        <v>285</v>
      </c>
      <c r="B119" t="s">
        <v>87</v>
      </c>
      <c r="C119" t="s">
        <v>17</v>
      </c>
      <c r="D119" t="s">
        <v>5</v>
      </c>
      <c r="E119">
        <v>6.76</v>
      </c>
      <c r="F119" s="73">
        <v>43606</v>
      </c>
      <c r="G119" s="73">
        <v>43616</v>
      </c>
      <c r="H119">
        <v>6</v>
      </c>
      <c r="I119">
        <v>2000</v>
      </c>
      <c r="J119" t="s">
        <v>20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14</v>
      </c>
    </row>
    <row r="120" spans="1:17" x14ac:dyDescent="0.3">
      <c r="A120">
        <v>1789</v>
      </c>
      <c r="B120" t="s">
        <v>90</v>
      </c>
      <c r="C120" t="s">
        <v>9</v>
      </c>
      <c r="D120" t="s">
        <v>5</v>
      </c>
      <c r="E120">
        <v>6.34</v>
      </c>
      <c r="F120" s="73">
        <v>43606</v>
      </c>
      <c r="G120" s="73">
        <v>43606</v>
      </c>
      <c r="H120">
        <v>5</v>
      </c>
      <c r="I120">
        <v>2002</v>
      </c>
      <c r="J120" t="s">
        <v>10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24</v>
      </c>
    </row>
    <row r="121" spans="1:17" x14ac:dyDescent="0.3">
      <c r="A121">
        <v>1789</v>
      </c>
      <c r="B121" t="s">
        <v>90</v>
      </c>
      <c r="C121" t="s">
        <v>9</v>
      </c>
      <c r="D121" t="s">
        <v>5</v>
      </c>
      <c r="E121">
        <v>6.34</v>
      </c>
      <c r="F121" s="73">
        <v>43606</v>
      </c>
      <c r="G121" s="73">
        <v>43606</v>
      </c>
      <c r="H121">
        <v>5</v>
      </c>
      <c r="I121">
        <v>2002</v>
      </c>
      <c r="J121" t="s">
        <v>10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88</v>
      </c>
    </row>
    <row r="122" spans="1:17" x14ac:dyDescent="0.3">
      <c r="A122">
        <v>1789</v>
      </c>
      <c r="B122" t="s">
        <v>90</v>
      </c>
      <c r="C122" t="s">
        <v>9</v>
      </c>
      <c r="D122" t="s">
        <v>5</v>
      </c>
      <c r="E122">
        <v>6.34</v>
      </c>
      <c r="F122" s="73">
        <v>43606</v>
      </c>
      <c r="G122" s="73">
        <v>43606</v>
      </c>
      <c r="H122">
        <v>5</v>
      </c>
      <c r="I122">
        <v>2002</v>
      </c>
      <c r="J122" t="s">
        <v>10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14</v>
      </c>
    </row>
    <row r="123" spans="1:17" x14ac:dyDescent="0.3">
      <c r="A123">
        <v>36882</v>
      </c>
      <c r="B123" t="s">
        <v>91</v>
      </c>
      <c r="C123" t="s">
        <v>17</v>
      </c>
      <c r="D123" t="s">
        <v>60</v>
      </c>
      <c r="E123">
        <v>6.69</v>
      </c>
      <c r="F123" s="73">
        <v>43745</v>
      </c>
      <c r="G123" s="73">
        <v>43747</v>
      </c>
      <c r="H123">
        <v>5</v>
      </c>
      <c r="I123">
        <v>2019</v>
      </c>
      <c r="J123" t="s">
        <v>6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24</v>
      </c>
    </row>
    <row r="124" spans="1:17" x14ac:dyDescent="0.3">
      <c r="A124">
        <v>36882</v>
      </c>
      <c r="B124" t="s">
        <v>91</v>
      </c>
      <c r="C124" t="s">
        <v>17</v>
      </c>
      <c r="D124" t="s">
        <v>60</v>
      </c>
      <c r="E124">
        <v>6.69</v>
      </c>
      <c r="F124" s="73">
        <v>43745</v>
      </c>
      <c r="G124" s="73">
        <v>43747</v>
      </c>
      <c r="H124">
        <v>5</v>
      </c>
      <c r="I124">
        <v>2019</v>
      </c>
      <c r="J124" t="s">
        <v>6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11</v>
      </c>
    </row>
    <row r="125" spans="1:17" x14ac:dyDescent="0.3">
      <c r="A125">
        <v>36882</v>
      </c>
      <c r="B125" t="s">
        <v>91</v>
      </c>
      <c r="C125" t="s">
        <v>17</v>
      </c>
      <c r="D125" t="s">
        <v>60</v>
      </c>
      <c r="E125">
        <v>6.69</v>
      </c>
      <c r="F125" s="73">
        <v>43745</v>
      </c>
      <c r="G125" s="73">
        <v>43747</v>
      </c>
      <c r="H125">
        <v>5</v>
      </c>
      <c r="I125">
        <v>2019</v>
      </c>
      <c r="J125" t="s">
        <v>6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12</v>
      </c>
    </row>
    <row r="126" spans="1:17" x14ac:dyDescent="0.3">
      <c r="A126">
        <v>36882</v>
      </c>
      <c r="B126" t="s">
        <v>91</v>
      </c>
      <c r="C126" t="s">
        <v>17</v>
      </c>
      <c r="D126" t="s">
        <v>60</v>
      </c>
      <c r="E126">
        <v>6.69</v>
      </c>
      <c r="F126" s="73">
        <v>43745</v>
      </c>
      <c r="G126" s="73">
        <v>43747</v>
      </c>
      <c r="H126">
        <v>5</v>
      </c>
      <c r="I126">
        <v>2019</v>
      </c>
      <c r="J126" t="s">
        <v>6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46</v>
      </c>
    </row>
    <row r="127" spans="1:17" x14ac:dyDescent="0.3">
      <c r="A127">
        <v>36882</v>
      </c>
      <c r="B127" t="s">
        <v>91</v>
      </c>
      <c r="C127" t="s">
        <v>17</v>
      </c>
      <c r="D127" t="s">
        <v>60</v>
      </c>
      <c r="E127">
        <v>6.69</v>
      </c>
      <c r="F127" s="73">
        <v>43745</v>
      </c>
      <c r="G127" s="73">
        <v>43747</v>
      </c>
      <c r="H127">
        <v>5</v>
      </c>
      <c r="I127">
        <v>2019</v>
      </c>
      <c r="J127" t="s">
        <v>6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26</v>
      </c>
    </row>
    <row r="128" spans="1:17" x14ac:dyDescent="0.3">
      <c r="A128">
        <v>40507</v>
      </c>
      <c r="B128" t="s">
        <v>92</v>
      </c>
      <c r="C128" t="s">
        <v>17</v>
      </c>
      <c r="D128" t="s">
        <v>60</v>
      </c>
      <c r="E128">
        <v>7.19</v>
      </c>
      <c r="F128" s="73">
        <v>45000</v>
      </c>
      <c r="G128" s="73">
        <v>45012</v>
      </c>
      <c r="H128">
        <v>5</v>
      </c>
      <c r="I128">
        <v>2022</v>
      </c>
      <c r="J128" t="s">
        <v>10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24</v>
      </c>
    </row>
    <row r="129" spans="1:17" x14ac:dyDescent="0.3">
      <c r="A129">
        <v>40507</v>
      </c>
      <c r="B129" t="s">
        <v>92</v>
      </c>
      <c r="C129" t="s">
        <v>17</v>
      </c>
      <c r="D129" t="s">
        <v>60</v>
      </c>
      <c r="E129">
        <v>7.19</v>
      </c>
      <c r="F129" s="73">
        <v>45000</v>
      </c>
      <c r="G129" s="73">
        <v>45012</v>
      </c>
      <c r="H129">
        <v>5</v>
      </c>
      <c r="I129">
        <v>2022</v>
      </c>
      <c r="J129" t="s">
        <v>10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11</v>
      </c>
    </row>
    <row r="130" spans="1:17" x14ac:dyDescent="0.3">
      <c r="A130">
        <v>40507</v>
      </c>
      <c r="B130" t="s">
        <v>92</v>
      </c>
      <c r="C130" t="s">
        <v>17</v>
      </c>
      <c r="D130" t="s">
        <v>60</v>
      </c>
      <c r="E130">
        <v>7.19</v>
      </c>
      <c r="F130" s="73">
        <v>45000</v>
      </c>
      <c r="G130" s="73">
        <v>45012</v>
      </c>
      <c r="H130">
        <v>5</v>
      </c>
      <c r="I130">
        <v>2022</v>
      </c>
      <c r="J130" t="s">
        <v>10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12</v>
      </c>
    </row>
    <row r="131" spans="1:17" x14ac:dyDescent="0.3">
      <c r="A131">
        <v>40507</v>
      </c>
      <c r="B131" t="s">
        <v>92</v>
      </c>
      <c r="C131" t="s">
        <v>17</v>
      </c>
      <c r="D131" t="s">
        <v>60</v>
      </c>
      <c r="E131">
        <v>7.19</v>
      </c>
      <c r="F131" s="73">
        <v>45000</v>
      </c>
      <c r="G131" s="73">
        <v>45012</v>
      </c>
      <c r="H131">
        <v>5</v>
      </c>
      <c r="I131">
        <v>2022</v>
      </c>
      <c r="J131" t="s">
        <v>10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46</v>
      </c>
    </row>
    <row r="132" spans="1:17" x14ac:dyDescent="0.3">
      <c r="A132">
        <v>40507</v>
      </c>
      <c r="B132" t="s">
        <v>92</v>
      </c>
      <c r="C132" t="s">
        <v>17</v>
      </c>
      <c r="D132" t="s">
        <v>60</v>
      </c>
      <c r="E132">
        <v>7.19</v>
      </c>
      <c r="F132" s="73">
        <v>45000</v>
      </c>
      <c r="G132" s="73">
        <v>45012</v>
      </c>
      <c r="H132">
        <v>5</v>
      </c>
      <c r="I132">
        <v>2022</v>
      </c>
      <c r="J132" t="s">
        <v>10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26</v>
      </c>
    </row>
    <row r="133" spans="1:17" x14ac:dyDescent="0.3">
      <c r="A133">
        <v>40083</v>
      </c>
      <c r="B133" t="s">
        <v>93</v>
      </c>
      <c r="C133" t="s">
        <v>9</v>
      </c>
      <c r="D133" t="s">
        <v>60</v>
      </c>
      <c r="E133">
        <v>6.71</v>
      </c>
      <c r="F133" s="73">
        <v>45000</v>
      </c>
      <c r="G133" s="73">
        <v>45000</v>
      </c>
      <c r="H133">
        <v>5</v>
      </c>
      <c r="I133">
        <v>2019</v>
      </c>
      <c r="J133" t="s">
        <v>20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24</v>
      </c>
    </row>
    <row r="134" spans="1:17" x14ac:dyDescent="0.3">
      <c r="A134">
        <v>40083</v>
      </c>
      <c r="B134" t="s">
        <v>93</v>
      </c>
      <c r="C134" t="s">
        <v>9</v>
      </c>
      <c r="D134" t="s">
        <v>60</v>
      </c>
      <c r="E134">
        <v>6.71</v>
      </c>
      <c r="F134" s="73">
        <v>45000</v>
      </c>
      <c r="G134" s="73">
        <v>45000</v>
      </c>
      <c r="H134">
        <v>5</v>
      </c>
      <c r="I134">
        <v>2019</v>
      </c>
      <c r="J134" t="s">
        <v>20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11</v>
      </c>
    </row>
    <row r="135" spans="1:17" x14ac:dyDescent="0.3">
      <c r="A135">
        <v>40083</v>
      </c>
      <c r="B135" t="s">
        <v>93</v>
      </c>
      <c r="C135" t="s">
        <v>9</v>
      </c>
      <c r="D135" t="s">
        <v>60</v>
      </c>
      <c r="E135">
        <v>6.71</v>
      </c>
      <c r="F135" s="73">
        <v>45000</v>
      </c>
      <c r="G135" s="73">
        <v>45000</v>
      </c>
      <c r="H135">
        <v>5</v>
      </c>
      <c r="I135">
        <v>2019</v>
      </c>
      <c r="J135" t="s">
        <v>20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12</v>
      </c>
    </row>
    <row r="136" spans="1:17" x14ac:dyDescent="0.3">
      <c r="A136">
        <v>40083</v>
      </c>
      <c r="B136" t="s">
        <v>93</v>
      </c>
      <c r="C136" t="s">
        <v>9</v>
      </c>
      <c r="D136" t="s">
        <v>60</v>
      </c>
      <c r="E136">
        <v>6.71</v>
      </c>
      <c r="F136" s="73">
        <v>45000</v>
      </c>
      <c r="G136" s="73">
        <v>45000</v>
      </c>
      <c r="H136">
        <v>5</v>
      </c>
      <c r="I136">
        <v>2019</v>
      </c>
      <c r="J136" t="s">
        <v>20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46</v>
      </c>
    </row>
    <row r="137" spans="1:17" x14ac:dyDescent="0.3">
      <c r="A137">
        <v>40083</v>
      </c>
      <c r="B137" t="s">
        <v>93</v>
      </c>
      <c r="C137" t="s">
        <v>9</v>
      </c>
      <c r="D137" t="s">
        <v>60</v>
      </c>
      <c r="E137">
        <v>6.71</v>
      </c>
      <c r="F137" s="73">
        <v>45000</v>
      </c>
      <c r="G137" s="73">
        <v>45000</v>
      </c>
      <c r="H137">
        <v>5</v>
      </c>
      <c r="I137">
        <v>2019</v>
      </c>
      <c r="J137" t="s">
        <v>20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26</v>
      </c>
    </row>
    <row r="138" spans="1:17" x14ac:dyDescent="0.3">
      <c r="A138">
        <v>46971</v>
      </c>
      <c r="B138" t="s">
        <v>94</v>
      </c>
      <c r="C138" t="s">
        <v>4</v>
      </c>
      <c r="D138" t="s">
        <v>60</v>
      </c>
      <c r="E138">
        <v>6.64</v>
      </c>
      <c r="F138" s="73">
        <v>45000</v>
      </c>
      <c r="G138" s="73">
        <v>45000</v>
      </c>
      <c r="H138">
        <v>5</v>
      </c>
      <c r="I138">
        <v>2020</v>
      </c>
      <c r="J138" t="s">
        <v>10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12</v>
      </c>
    </row>
    <row r="139" spans="1:17" x14ac:dyDescent="0.3">
      <c r="A139">
        <v>46971</v>
      </c>
      <c r="B139" t="s">
        <v>94</v>
      </c>
      <c r="C139" t="s">
        <v>4</v>
      </c>
      <c r="D139" t="s">
        <v>60</v>
      </c>
      <c r="E139">
        <v>6.64</v>
      </c>
      <c r="F139" s="73">
        <v>45000</v>
      </c>
      <c r="G139" s="73">
        <v>45000</v>
      </c>
      <c r="H139">
        <v>5</v>
      </c>
      <c r="I139">
        <v>2020</v>
      </c>
      <c r="J139" t="s">
        <v>10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26</v>
      </c>
    </row>
    <row r="140" spans="1:17" x14ac:dyDescent="0.3">
      <c r="A140">
        <v>46971</v>
      </c>
      <c r="B140" t="s">
        <v>94</v>
      </c>
      <c r="C140" t="s">
        <v>4</v>
      </c>
      <c r="D140" t="s">
        <v>60</v>
      </c>
      <c r="E140">
        <v>6.64</v>
      </c>
      <c r="F140" s="73">
        <v>45000</v>
      </c>
      <c r="G140" s="73">
        <v>45000</v>
      </c>
      <c r="H140">
        <v>5</v>
      </c>
      <c r="I140">
        <v>2020</v>
      </c>
      <c r="J140" t="s">
        <v>10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33</v>
      </c>
    </row>
    <row r="141" spans="1:17" x14ac:dyDescent="0.3">
      <c r="A141">
        <v>1205</v>
      </c>
      <c r="B141" t="s">
        <v>95</v>
      </c>
      <c r="C141" t="s">
        <v>4</v>
      </c>
      <c r="D141" t="s">
        <v>5</v>
      </c>
      <c r="E141">
        <v>7.06</v>
      </c>
      <c r="F141" s="73">
        <v>44144</v>
      </c>
      <c r="G141" s="73">
        <v>44144</v>
      </c>
      <c r="H141">
        <v>6</v>
      </c>
      <c r="I141">
        <v>2003</v>
      </c>
      <c r="J141" t="s">
        <v>10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11</v>
      </c>
    </row>
    <row r="142" spans="1:17" x14ac:dyDescent="0.3">
      <c r="A142">
        <v>1205</v>
      </c>
      <c r="B142" t="s">
        <v>95</v>
      </c>
      <c r="C142" t="s">
        <v>4</v>
      </c>
      <c r="D142" t="s">
        <v>5</v>
      </c>
      <c r="E142">
        <v>7.06</v>
      </c>
      <c r="F142" s="73">
        <v>44144</v>
      </c>
      <c r="G142" s="73">
        <v>44144</v>
      </c>
      <c r="H142">
        <v>6</v>
      </c>
      <c r="I142">
        <v>2003</v>
      </c>
      <c r="J142" t="s">
        <v>10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12</v>
      </c>
    </row>
    <row r="143" spans="1:17" x14ac:dyDescent="0.3">
      <c r="A143">
        <v>38464</v>
      </c>
      <c r="B143" t="s">
        <v>96</v>
      </c>
      <c r="C143" t="s">
        <v>86</v>
      </c>
      <c r="D143" t="s">
        <v>5</v>
      </c>
      <c r="E143">
        <v>6.36</v>
      </c>
      <c r="F143" s="73">
        <v>44044</v>
      </c>
      <c r="G143" s="73">
        <v>44044</v>
      </c>
      <c r="H143">
        <v>6</v>
      </c>
      <c r="I143">
        <v>2019</v>
      </c>
      <c r="J143" t="s">
        <v>10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25</v>
      </c>
    </row>
    <row r="144" spans="1:17" x14ac:dyDescent="0.3">
      <c r="A144">
        <v>38464</v>
      </c>
      <c r="B144" t="s">
        <v>96</v>
      </c>
      <c r="C144" t="s">
        <v>86</v>
      </c>
      <c r="D144" t="s">
        <v>5</v>
      </c>
      <c r="E144">
        <v>6.36</v>
      </c>
      <c r="F144" s="73">
        <v>44044</v>
      </c>
      <c r="G144" s="73">
        <v>44044</v>
      </c>
      <c r="H144">
        <v>6</v>
      </c>
      <c r="I144">
        <v>2019</v>
      </c>
      <c r="J144" t="s">
        <v>10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42</v>
      </c>
    </row>
    <row r="145" spans="1:17" x14ac:dyDescent="0.3">
      <c r="A145">
        <v>38572</v>
      </c>
      <c r="B145" t="s">
        <v>97</v>
      </c>
      <c r="C145" t="s">
        <v>17</v>
      </c>
      <c r="D145" t="s">
        <v>60</v>
      </c>
      <c r="E145">
        <v>5.93</v>
      </c>
      <c r="F145" s="73">
        <v>43887</v>
      </c>
      <c r="G145" s="73">
        <v>43901</v>
      </c>
      <c r="H145">
        <v>4</v>
      </c>
      <c r="I145">
        <v>2019</v>
      </c>
      <c r="J145" t="s">
        <v>20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12</v>
      </c>
    </row>
    <row r="146" spans="1:17" x14ac:dyDescent="0.3">
      <c r="A146">
        <v>40550</v>
      </c>
      <c r="B146" t="s">
        <v>98</v>
      </c>
      <c r="C146" t="s">
        <v>17</v>
      </c>
      <c r="D146" t="s">
        <v>99</v>
      </c>
      <c r="E146">
        <v>6.48</v>
      </c>
      <c r="F146" s="73">
        <v>44542</v>
      </c>
      <c r="G146" s="73">
        <v>44551</v>
      </c>
      <c r="H146">
        <v>5</v>
      </c>
      <c r="I146">
        <v>2020</v>
      </c>
      <c r="J146" t="s">
        <v>20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24</v>
      </c>
    </row>
    <row r="147" spans="1:17" x14ac:dyDescent="0.3">
      <c r="A147">
        <v>40550</v>
      </c>
      <c r="B147" t="s">
        <v>98</v>
      </c>
      <c r="C147" t="s">
        <v>17</v>
      </c>
      <c r="D147" t="s">
        <v>99</v>
      </c>
      <c r="E147">
        <v>6.48</v>
      </c>
      <c r="F147" s="73">
        <v>44542</v>
      </c>
      <c r="G147" s="73">
        <v>44551</v>
      </c>
      <c r="H147">
        <v>5</v>
      </c>
      <c r="I147">
        <v>2020</v>
      </c>
      <c r="J147" t="s">
        <v>20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12</v>
      </c>
    </row>
    <row r="148" spans="1:17" x14ac:dyDescent="0.3">
      <c r="A148">
        <v>1370</v>
      </c>
      <c r="B148" t="s">
        <v>100</v>
      </c>
      <c r="C148" t="s">
        <v>86</v>
      </c>
      <c r="D148" t="s">
        <v>37</v>
      </c>
      <c r="E148">
        <v>6.37</v>
      </c>
      <c r="F148" s="73">
        <v>44548</v>
      </c>
      <c r="G148" s="73">
        <v>44548</v>
      </c>
      <c r="H148">
        <v>7</v>
      </c>
      <c r="I148">
        <v>2002</v>
      </c>
      <c r="J148" t="s">
        <v>10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72</v>
      </c>
    </row>
    <row r="149" spans="1:17" x14ac:dyDescent="0.3">
      <c r="A149">
        <v>1370</v>
      </c>
      <c r="B149" t="s">
        <v>100</v>
      </c>
      <c r="C149" t="s">
        <v>86</v>
      </c>
      <c r="D149" t="s">
        <v>37</v>
      </c>
      <c r="E149">
        <v>6.37</v>
      </c>
      <c r="F149" s="73">
        <v>44548</v>
      </c>
      <c r="G149" s="73">
        <v>44548</v>
      </c>
      <c r="H149">
        <v>7</v>
      </c>
      <c r="I149">
        <v>2002</v>
      </c>
      <c r="J149" t="s">
        <v>10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56</v>
      </c>
    </row>
    <row r="150" spans="1:17" x14ac:dyDescent="0.3">
      <c r="A150">
        <v>1370</v>
      </c>
      <c r="B150" t="s">
        <v>100</v>
      </c>
      <c r="C150" t="s">
        <v>86</v>
      </c>
      <c r="D150" t="s">
        <v>37</v>
      </c>
      <c r="E150">
        <v>6.37</v>
      </c>
      <c r="F150" s="73">
        <v>44548</v>
      </c>
      <c r="G150" s="73">
        <v>44548</v>
      </c>
      <c r="H150">
        <v>7</v>
      </c>
      <c r="I150">
        <v>2002</v>
      </c>
      <c r="J150" t="s">
        <v>10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21</v>
      </c>
    </row>
    <row r="151" spans="1:17" x14ac:dyDescent="0.3">
      <c r="A151">
        <v>1370</v>
      </c>
      <c r="B151" t="s">
        <v>100</v>
      </c>
      <c r="C151" t="s">
        <v>86</v>
      </c>
      <c r="D151" t="s">
        <v>37</v>
      </c>
      <c r="E151">
        <v>6.37</v>
      </c>
      <c r="F151" s="73">
        <v>44548</v>
      </c>
      <c r="G151" s="73">
        <v>44548</v>
      </c>
      <c r="H151">
        <v>7</v>
      </c>
      <c r="I151">
        <v>2002</v>
      </c>
      <c r="J151" t="s">
        <v>10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12</v>
      </c>
    </row>
    <row r="152" spans="1:17" x14ac:dyDescent="0.3">
      <c r="A152">
        <v>1370</v>
      </c>
      <c r="B152" t="s">
        <v>100</v>
      </c>
      <c r="C152" t="s">
        <v>86</v>
      </c>
      <c r="D152" t="s">
        <v>37</v>
      </c>
      <c r="E152">
        <v>6.37</v>
      </c>
      <c r="F152" s="73">
        <v>44548</v>
      </c>
      <c r="G152" s="73">
        <v>44548</v>
      </c>
      <c r="H152">
        <v>7</v>
      </c>
      <c r="I152">
        <v>2002</v>
      </c>
      <c r="J152" t="s">
        <v>10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48</v>
      </c>
    </row>
    <row r="153" spans="1:17" x14ac:dyDescent="0.3">
      <c r="A153">
        <v>1370</v>
      </c>
      <c r="B153" t="s">
        <v>100</v>
      </c>
      <c r="C153" t="s">
        <v>86</v>
      </c>
      <c r="D153" t="s">
        <v>37</v>
      </c>
      <c r="E153">
        <v>6.37</v>
      </c>
      <c r="F153" s="73">
        <v>44548</v>
      </c>
      <c r="G153" s="73">
        <v>44548</v>
      </c>
      <c r="H153">
        <v>7</v>
      </c>
      <c r="I153">
        <v>2002</v>
      </c>
      <c r="J153" t="s">
        <v>10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101</v>
      </c>
    </row>
    <row r="154" spans="1:17" x14ac:dyDescent="0.3">
      <c r="A154">
        <v>104</v>
      </c>
      <c r="B154" t="s">
        <v>102</v>
      </c>
      <c r="C154" t="s">
        <v>17</v>
      </c>
      <c r="D154" t="s">
        <v>23</v>
      </c>
      <c r="E154">
        <v>7.19</v>
      </c>
      <c r="F154" s="73">
        <v>42957</v>
      </c>
      <c r="G154" s="73">
        <v>42983</v>
      </c>
      <c r="H154">
        <v>2</v>
      </c>
      <c r="I154">
        <v>2000</v>
      </c>
      <c r="J154" t="s">
        <v>18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11</v>
      </c>
    </row>
    <row r="155" spans="1:17" x14ac:dyDescent="0.3">
      <c r="A155">
        <v>104</v>
      </c>
      <c r="B155" t="s">
        <v>102</v>
      </c>
      <c r="C155" t="s">
        <v>17</v>
      </c>
      <c r="D155" t="s">
        <v>23</v>
      </c>
      <c r="E155">
        <v>7.19</v>
      </c>
      <c r="F155" s="73">
        <v>42957</v>
      </c>
      <c r="G155" s="73">
        <v>42983</v>
      </c>
      <c r="H155">
        <v>2</v>
      </c>
      <c r="I155">
        <v>2000</v>
      </c>
      <c r="J155" t="s">
        <v>18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25</v>
      </c>
    </row>
    <row r="156" spans="1:17" x14ac:dyDescent="0.3">
      <c r="A156">
        <v>104</v>
      </c>
      <c r="B156" t="s">
        <v>102</v>
      </c>
      <c r="C156" t="s">
        <v>17</v>
      </c>
      <c r="D156" t="s">
        <v>23</v>
      </c>
      <c r="E156">
        <v>7.19</v>
      </c>
      <c r="F156" s="73">
        <v>42957</v>
      </c>
      <c r="G156" s="73">
        <v>42983</v>
      </c>
      <c r="H156">
        <v>2</v>
      </c>
      <c r="I156">
        <v>2000</v>
      </c>
      <c r="J156" t="s">
        <v>18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78</v>
      </c>
    </row>
    <row r="157" spans="1:17" x14ac:dyDescent="0.3">
      <c r="A157">
        <v>104</v>
      </c>
      <c r="B157" t="s">
        <v>102</v>
      </c>
      <c r="C157" t="s">
        <v>17</v>
      </c>
      <c r="D157" t="s">
        <v>23</v>
      </c>
      <c r="E157">
        <v>7.19</v>
      </c>
      <c r="F157" s="73">
        <v>42957</v>
      </c>
      <c r="G157" s="73">
        <v>42983</v>
      </c>
      <c r="H157">
        <v>2</v>
      </c>
      <c r="I157">
        <v>2000</v>
      </c>
      <c r="J157" t="s">
        <v>18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48</v>
      </c>
    </row>
    <row r="158" spans="1:17" x14ac:dyDescent="0.3">
      <c r="A158">
        <v>104</v>
      </c>
      <c r="B158" t="s">
        <v>102</v>
      </c>
      <c r="C158" t="s">
        <v>17</v>
      </c>
      <c r="D158" t="s">
        <v>23</v>
      </c>
      <c r="E158">
        <v>7.19</v>
      </c>
      <c r="F158" s="73">
        <v>42957</v>
      </c>
      <c r="G158" s="73">
        <v>42983</v>
      </c>
      <c r="H158">
        <v>2</v>
      </c>
      <c r="I158">
        <v>2000</v>
      </c>
      <c r="J158" t="s">
        <v>18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103</v>
      </c>
    </row>
    <row r="159" spans="1:17" x14ac:dyDescent="0.3">
      <c r="A159">
        <v>104</v>
      </c>
      <c r="B159" t="s">
        <v>102</v>
      </c>
      <c r="C159" t="s">
        <v>17</v>
      </c>
      <c r="D159" t="s">
        <v>23</v>
      </c>
      <c r="E159">
        <v>7.19</v>
      </c>
      <c r="F159" s="73">
        <v>42957</v>
      </c>
      <c r="G159" s="73">
        <v>42983</v>
      </c>
      <c r="H159">
        <v>2</v>
      </c>
      <c r="I159">
        <v>2000</v>
      </c>
      <c r="J159" t="s">
        <v>18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42</v>
      </c>
    </row>
    <row r="160" spans="1:17" x14ac:dyDescent="0.3">
      <c r="A160">
        <v>104</v>
      </c>
      <c r="B160" t="s">
        <v>102</v>
      </c>
      <c r="C160" t="s">
        <v>17</v>
      </c>
      <c r="D160" t="s">
        <v>23</v>
      </c>
      <c r="E160">
        <v>7.19</v>
      </c>
      <c r="F160" s="73">
        <v>42957</v>
      </c>
      <c r="G160" s="73">
        <v>42983</v>
      </c>
      <c r="H160">
        <v>2</v>
      </c>
      <c r="I160">
        <v>2000</v>
      </c>
      <c r="J160" t="s">
        <v>18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43</v>
      </c>
    </row>
    <row r="161" spans="1:17" x14ac:dyDescent="0.3">
      <c r="A161">
        <v>104</v>
      </c>
      <c r="B161" t="s">
        <v>102</v>
      </c>
      <c r="C161" t="s">
        <v>17</v>
      </c>
      <c r="D161" t="s">
        <v>23</v>
      </c>
      <c r="E161">
        <v>7.19</v>
      </c>
      <c r="F161" s="73">
        <v>42957</v>
      </c>
      <c r="G161" s="73">
        <v>42983</v>
      </c>
      <c r="H161">
        <v>2</v>
      </c>
      <c r="I161">
        <v>2000</v>
      </c>
      <c r="J161" t="s">
        <v>18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104</v>
      </c>
    </row>
    <row r="162" spans="1:17" x14ac:dyDescent="0.3">
      <c r="A162">
        <v>104</v>
      </c>
      <c r="B162" t="s">
        <v>102</v>
      </c>
      <c r="C162" t="s">
        <v>17</v>
      </c>
      <c r="D162" t="s">
        <v>23</v>
      </c>
      <c r="E162">
        <v>7.19</v>
      </c>
      <c r="F162" s="73">
        <v>42957</v>
      </c>
      <c r="G162" s="73">
        <v>42983</v>
      </c>
      <c r="H162">
        <v>2</v>
      </c>
      <c r="I162">
        <v>2000</v>
      </c>
      <c r="J162" t="s">
        <v>18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101</v>
      </c>
    </row>
    <row r="163" spans="1:17" x14ac:dyDescent="0.3">
      <c r="A163">
        <v>66</v>
      </c>
      <c r="B163" t="s">
        <v>105</v>
      </c>
      <c r="C163" t="s">
        <v>17</v>
      </c>
      <c r="D163" t="s">
        <v>106</v>
      </c>
      <c r="E163">
        <v>7.99</v>
      </c>
      <c r="F163" s="73">
        <v>43030</v>
      </c>
      <c r="G163" s="73">
        <v>43040</v>
      </c>
      <c r="H163">
        <v>7</v>
      </c>
      <c r="I163">
        <v>2002</v>
      </c>
      <c r="J163" t="s">
        <v>18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74</v>
      </c>
    </row>
    <row r="164" spans="1:17" x14ac:dyDescent="0.3">
      <c r="A164">
        <v>66</v>
      </c>
      <c r="B164" t="s">
        <v>105</v>
      </c>
      <c r="C164" t="s">
        <v>17</v>
      </c>
      <c r="D164" t="s">
        <v>106</v>
      </c>
      <c r="E164">
        <v>7.99</v>
      </c>
      <c r="F164" s="73">
        <v>43030</v>
      </c>
      <c r="G164" s="73">
        <v>43040</v>
      </c>
      <c r="H164">
        <v>7</v>
      </c>
      <c r="I164">
        <v>2002</v>
      </c>
      <c r="J164" t="s">
        <v>18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21</v>
      </c>
    </row>
    <row r="165" spans="1:17" x14ac:dyDescent="0.3">
      <c r="A165">
        <v>66</v>
      </c>
      <c r="B165" t="s">
        <v>105</v>
      </c>
      <c r="C165" t="s">
        <v>17</v>
      </c>
      <c r="D165" t="s">
        <v>106</v>
      </c>
      <c r="E165">
        <v>7.99</v>
      </c>
      <c r="F165" s="73">
        <v>43030</v>
      </c>
      <c r="G165" s="73">
        <v>43040</v>
      </c>
      <c r="H165">
        <v>7</v>
      </c>
      <c r="I165">
        <v>2002</v>
      </c>
      <c r="J165" t="s">
        <v>18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107</v>
      </c>
    </row>
    <row r="166" spans="1:17" x14ac:dyDescent="0.3">
      <c r="A166">
        <v>66</v>
      </c>
      <c r="B166" t="s">
        <v>105</v>
      </c>
      <c r="C166" t="s">
        <v>17</v>
      </c>
      <c r="D166" t="s">
        <v>106</v>
      </c>
      <c r="E166">
        <v>7.99</v>
      </c>
      <c r="F166" s="73">
        <v>43030</v>
      </c>
      <c r="G166" s="73">
        <v>43040</v>
      </c>
      <c r="H166">
        <v>7</v>
      </c>
      <c r="I166">
        <v>2002</v>
      </c>
      <c r="J166" t="s">
        <v>18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33</v>
      </c>
    </row>
    <row r="167" spans="1:17" x14ac:dyDescent="0.3">
      <c r="A167">
        <v>66</v>
      </c>
      <c r="B167" t="s">
        <v>105</v>
      </c>
      <c r="C167" t="s">
        <v>17</v>
      </c>
      <c r="D167" t="s">
        <v>106</v>
      </c>
      <c r="E167">
        <v>7.99</v>
      </c>
      <c r="F167" s="73">
        <v>43030</v>
      </c>
      <c r="G167" s="73">
        <v>43040</v>
      </c>
      <c r="H167">
        <v>7</v>
      </c>
      <c r="I167">
        <v>2002</v>
      </c>
      <c r="J167" t="s">
        <v>18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7</v>
      </c>
    </row>
    <row r="168" spans="1:17" x14ac:dyDescent="0.3">
      <c r="A168">
        <v>38328</v>
      </c>
      <c r="B168" t="s">
        <v>108</v>
      </c>
      <c r="C168" t="s">
        <v>17</v>
      </c>
      <c r="D168" t="s">
        <v>109</v>
      </c>
      <c r="E168">
        <v>6.29</v>
      </c>
      <c r="F168" s="73">
        <v>43973</v>
      </c>
      <c r="G168" s="73">
        <v>43975</v>
      </c>
      <c r="H168">
        <v>4</v>
      </c>
      <c r="I168">
        <v>2019</v>
      </c>
      <c r="J168" t="s">
        <v>20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24</v>
      </c>
    </row>
    <row r="169" spans="1:17" x14ac:dyDescent="0.3">
      <c r="A169">
        <v>38328</v>
      </c>
      <c r="B169" t="s">
        <v>108</v>
      </c>
      <c r="C169" t="s">
        <v>17</v>
      </c>
      <c r="D169" t="s">
        <v>109</v>
      </c>
      <c r="E169">
        <v>6.29</v>
      </c>
      <c r="F169" s="73">
        <v>43973</v>
      </c>
      <c r="G169" s="73">
        <v>43975</v>
      </c>
      <c r="H169">
        <v>4</v>
      </c>
      <c r="I169">
        <v>2019</v>
      </c>
      <c r="J169" t="s">
        <v>20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89</v>
      </c>
    </row>
    <row r="170" spans="1:17" x14ac:dyDescent="0.3">
      <c r="A170">
        <v>38328</v>
      </c>
      <c r="B170" t="s">
        <v>108</v>
      </c>
      <c r="C170" t="s">
        <v>17</v>
      </c>
      <c r="D170" t="s">
        <v>109</v>
      </c>
      <c r="E170">
        <v>6.29</v>
      </c>
      <c r="F170" s="73">
        <v>43973</v>
      </c>
      <c r="G170" s="73">
        <v>43975</v>
      </c>
      <c r="H170">
        <v>4</v>
      </c>
      <c r="I170">
        <v>2019</v>
      </c>
      <c r="J170" t="s">
        <v>20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14</v>
      </c>
    </row>
    <row r="171" spans="1:17" x14ac:dyDescent="0.3">
      <c r="A171">
        <v>37923</v>
      </c>
      <c r="B171" t="s">
        <v>110</v>
      </c>
      <c r="C171" t="s">
        <v>4</v>
      </c>
      <c r="D171" t="s">
        <v>5</v>
      </c>
      <c r="E171">
        <v>6.18</v>
      </c>
      <c r="F171" s="73">
        <v>44904</v>
      </c>
      <c r="G171" s="73">
        <v>44904</v>
      </c>
      <c r="H171">
        <v>6</v>
      </c>
      <c r="I171">
        <v>2012</v>
      </c>
      <c r="J171" t="s">
        <v>20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7</v>
      </c>
    </row>
    <row r="172" spans="1:17" x14ac:dyDescent="0.3">
      <c r="A172">
        <v>37525</v>
      </c>
      <c r="B172" t="s">
        <v>111</v>
      </c>
      <c r="C172" t="s">
        <v>17</v>
      </c>
      <c r="D172" t="s">
        <v>32</v>
      </c>
      <c r="E172">
        <v>6.75</v>
      </c>
      <c r="F172" s="73">
        <v>43955</v>
      </c>
      <c r="G172" s="73">
        <v>43961</v>
      </c>
      <c r="H172">
        <v>6</v>
      </c>
      <c r="I172">
        <v>2019</v>
      </c>
      <c r="J172" t="s">
        <v>20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76</v>
      </c>
    </row>
    <row r="173" spans="1:17" x14ac:dyDescent="0.3">
      <c r="A173">
        <v>37525</v>
      </c>
      <c r="B173" t="s">
        <v>111</v>
      </c>
      <c r="C173" t="s">
        <v>17</v>
      </c>
      <c r="D173" t="s">
        <v>32</v>
      </c>
      <c r="E173">
        <v>6.75</v>
      </c>
      <c r="F173" s="73">
        <v>43955</v>
      </c>
      <c r="G173" s="73">
        <v>43961</v>
      </c>
      <c r="H173">
        <v>6</v>
      </c>
      <c r="I173">
        <v>2019</v>
      </c>
      <c r="J173" t="s">
        <v>20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52</v>
      </c>
    </row>
    <row r="174" spans="1:17" x14ac:dyDescent="0.3">
      <c r="A174">
        <v>37525</v>
      </c>
      <c r="B174" t="s">
        <v>111</v>
      </c>
      <c r="C174" t="s">
        <v>17</v>
      </c>
      <c r="D174" t="s">
        <v>32</v>
      </c>
      <c r="E174">
        <v>6.75</v>
      </c>
      <c r="F174" s="73">
        <v>43955</v>
      </c>
      <c r="G174" s="73">
        <v>43961</v>
      </c>
      <c r="H174">
        <v>6</v>
      </c>
      <c r="I174">
        <v>2019</v>
      </c>
      <c r="J174" t="s">
        <v>20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13</v>
      </c>
    </row>
    <row r="175" spans="1:17" x14ac:dyDescent="0.3">
      <c r="A175">
        <v>37525</v>
      </c>
      <c r="B175" t="s">
        <v>111</v>
      </c>
      <c r="C175" t="s">
        <v>17</v>
      </c>
      <c r="D175" t="s">
        <v>32</v>
      </c>
      <c r="E175">
        <v>6.75</v>
      </c>
      <c r="F175" s="73">
        <v>43955</v>
      </c>
      <c r="G175" s="73">
        <v>43961</v>
      </c>
      <c r="H175">
        <v>6</v>
      </c>
      <c r="I175">
        <v>2019</v>
      </c>
      <c r="J175" t="s">
        <v>20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48</v>
      </c>
    </row>
    <row r="176" spans="1:17" x14ac:dyDescent="0.3">
      <c r="A176">
        <v>37525</v>
      </c>
      <c r="B176" t="s">
        <v>111</v>
      </c>
      <c r="C176" t="s">
        <v>17</v>
      </c>
      <c r="D176" t="s">
        <v>32</v>
      </c>
      <c r="E176">
        <v>6.75</v>
      </c>
      <c r="F176" s="73">
        <v>43955</v>
      </c>
      <c r="G176" s="73">
        <v>43961</v>
      </c>
      <c r="H176">
        <v>6</v>
      </c>
      <c r="I176">
        <v>2019</v>
      </c>
      <c r="J176" t="s">
        <v>20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101</v>
      </c>
    </row>
    <row r="177" spans="1:17" x14ac:dyDescent="0.3">
      <c r="A177">
        <v>40964</v>
      </c>
      <c r="B177" t="s">
        <v>112</v>
      </c>
      <c r="C177" t="s">
        <v>17</v>
      </c>
      <c r="D177" t="s">
        <v>5</v>
      </c>
      <c r="E177">
        <v>6.32</v>
      </c>
      <c r="F177" s="73">
        <v>44454</v>
      </c>
      <c r="G177" s="73">
        <v>44488</v>
      </c>
      <c r="H177">
        <v>6</v>
      </c>
      <c r="I177">
        <v>2021</v>
      </c>
      <c r="J177" t="s">
        <v>10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24</v>
      </c>
    </row>
    <row r="178" spans="1:17" x14ac:dyDescent="0.3">
      <c r="A178">
        <v>40964</v>
      </c>
      <c r="B178" t="s">
        <v>112</v>
      </c>
      <c r="C178" t="s">
        <v>17</v>
      </c>
      <c r="D178" t="s">
        <v>5</v>
      </c>
      <c r="E178">
        <v>6.32</v>
      </c>
      <c r="F178" s="73">
        <v>44454</v>
      </c>
      <c r="G178" s="73">
        <v>44488</v>
      </c>
      <c r="H178">
        <v>6</v>
      </c>
      <c r="I178">
        <v>2021</v>
      </c>
      <c r="J178" t="s">
        <v>10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12</v>
      </c>
    </row>
    <row r="179" spans="1:17" x14ac:dyDescent="0.3">
      <c r="A179">
        <v>40964</v>
      </c>
      <c r="B179" t="s">
        <v>112</v>
      </c>
      <c r="C179" t="s">
        <v>17</v>
      </c>
      <c r="D179" t="s">
        <v>5</v>
      </c>
      <c r="E179">
        <v>6.32</v>
      </c>
      <c r="F179" s="73">
        <v>44454</v>
      </c>
      <c r="G179" s="73">
        <v>44488</v>
      </c>
      <c r="H179">
        <v>6</v>
      </c>
      <c r="I179">
        <v>2021</v>
      </c>
      <c r="J179" t="s">
        <v>10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88</v>
      </c>
    </row>
    <row r="180" spans="1:17" x14ac:dyDescent="0.3">
      <c r="A180">
        <v>5081</v>
      </c>
      <c r="B180" t="s">
        <v>113</v>
      </c>
      <c r="C180" t="s">
        <v>17</v>
      </c>
      <c r="D180" t="s">
        <v>60</v>
      </c>
      <c r="E180">
        <v>8.33</v>
      </c>
      <c r="F180" s="73">
        <v>42522</v>
      </c>
      <c r="G180" s="73">
        <v>42525</v>
      </c>
      <c r="H180">
        <v>10</v>
      </c>
      <c r="I180">
        <v>2009</v>
      </c>
      <c r="J180" t="s">
        <v>6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13</v>
      </c>
    </row>
    <row r="181" spans="1:17" x14ac:dyDescent="0.3">
      <c r="A181">
        <v>5081</v>
      </c>
      <c r="B181" t="s">
        <v>113</v>
      </c>
      <c r="C181" t="s">
        <v>17</v>
      </c>
      <c r="D181" t="s">
        <v>60</v>
      </c>
      <c r="E181">
        <v>8.33</v>
      </c>
      <c r="F181" s="73">
        <v>42522</v>
      </c>
      <c r="G181" s="73">
        <v>42525</v>
      </c>
      <c r="H181">
        <v>10</v>
      </c>
      <c r="I181">
        <v>2009</v>
      </c>
      <c r="J181" t="s">
        <v>6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42</v>
      </c>
    </row>
    <row r="182" spans="1:17" x14ac:dyDescent="0.3">
      <c r="A182">
        <v>5081</v>
      </c>
      <c r="B182" t="s">
        <v>113</v>
      </c>
      <c r="C182" t="s">
        <v>17</v>
      </c>
      <c r="D182" t="s">
        <v>60</v>
      </c>
      <c r="E182">
        <v>8.33</v>
      </c>
      <c r="F182" s="73">
        <v>42522</v>
      </c>
      <c r="G182" s="73">
        <v>42525</v>
      </c>
      <c r="H182">
        <v>10</v>
      </c>
      <c r="I182">
        <v>2009</v>
      </c>
      <c r="J182" t="s">
        <v>6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104</v>
      </c>
    </row>
    <row r="183" spans="1:17" x14ac:dyDescent="0.3">
      <c r="A183">
        <v>5081</v>
      </c>
      <c r="B183" t="s">
        <v>113</v>
      </c>
      <c r="C183" t="s">
        <v>17</v>
      </c>
      <c r="D183" t="s">
        <v>60</v>
      </c>
      <c r="E183">
        <v>8.33</v>
      </c>
      <c r="F183" s="73">
        <v>42522</v>
      </c>
      <c r="G183" s="73">
        <v>42525</v>
      </c>
      <c r="H183">
        <v>10</v>
      </c>
      <c r="I183">
        <v>2009</v>
      </c>
      <c r="J183" t="s">
        <v>6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114</v>
      </c>
    </row>
    <row r="184" spans="1:17" x14ac:dyDescent="0.3">
      <c r="A184">
        <v>43756</v>
      </c>
      <c r="B184" t="s">
        <v>115</v>
      </c>
      <c r="C184" t="s">
        <v>17</v>
      </c>
      <c r="D184" t="s">
        <v>5</v>
      </c>
      <c r="E184">
        <v>7.53</v>
      </c>
      <c r="F184" s="73">
        <v>44724</v>
      </c>
      <c r="G184" s="73">
        <v>44731</v>
      </c>
      <c r="H184">
        <v>7</v>
      </c>
      <c r="I184">
        <v>2021</v>
      </c>
      <c r="J184" t="s">
        <v>18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116</v>
      </c>
    </row>
    <row r="185" spans="1:17" x14ac:dyDescent="0.3">
      <c r="A185">
        <v>43756</v>
      </c>
      <c r="B185" t="s">
        <v>115</v>
      </c>
      <c r="C185" t="s">
        <v>17</v>
      </c>
      <c r="D185" t="s">
        <v>5</v>
      </c>
      <c r="E185">
        <v>7.53</v>
      </c>
      <c r="F185" s="73">
        <v>44724</v>
      </c>
      <c r="G185" s="73">
        <v>44731</v>
      </c>
      <c r="H185">
        <v>7</v>
      </c>
      <c r="I185">
        <v>2021</v>
      </c>
      <c r="J185" t="s">
        <v>18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34</v>
      </c>
    </row>
    <row r="186" spans="1:17" x14ac:dyDescent="0.3">
      <c r="A186">
        <v>42892</v>
      </c>
      <c r="B186" t="s">
        <v>117</v>
      </c>
      <c r="C186" t="s">
        <v>17</v>
      </c>
      <c r="D186" t="s">
        <v>23</v>
      </c>
      <c r="E186">
        <v>6.32</v>
      </c>
      <c r="F186" s="73">
        <v>44946</v>
      </c>
      <c r="G186" s="73">
        <v>44973</v>
      </c>
      <c r="H186">
        <v>6</v>
      </c>
      <c r="I186">
        <v>2022</v>
      </c>
      <c r="J186" t="s">
        <v>10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24</v>
      </c>
    </row>
    <row r="187" spans="1:17" x14ac:dyDescent="0.3">
      <c r="A187">
        <v>42892</v>
      </c>
      <c r="B187" t="s">
        <v>117</v>
      </c>
      <c r="C187" t="s">
        <v>17</v>
      </c>
      <c r="D187" t="s">
        <v>23</v>
      </c>
      <c r="E187">
        <v>6.32</v>
      </c>
      <c r="F187" s="73">
        <v>44946</v>
      </c>
      <c r="G187" s="73">
        <v>44973</v>
      </c>
      <c r="H187">
        <v>6</v>
      </c>
      <c r="I187">
        <v>2022</v>
      </c>
      <c r="J187" t="s">
        <v>10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25</v>
      </c>
    </row>
    <row r="188" spans="1:17" x14ac:dyDescent="0.3">
      <c r="A188">
        <v>42892</v>
      </c>
      <c r="B188" t="s">
        <v>117</v>
      </c>
      <c r="C188" t="s">
        <v>17</v>
      </c>
      <c r="D188" t="s">
        <v>23</v>
      </c>
      <c r="E188">
        <v>6.32</v>
      </c>
      <c r="F188" s="73">
        <v>44946</v>
      </c>
      <c r="G188" s="73">
        <v>44973</v>
      </c>
      <c r="H188">
        <v>6</v>
      </c>
      <c r="I188">
        <v>2022</v>
      </c>
      <c r="J188" t="s">
        <v>10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82</v>
      </c>
    </row>
    <row r="189" spans="1:17" x14ac:dyDescent="0.3">
      <c r="A189">
        <v>42892</v>
      </c>
      <c r="B189" t="s">
        <v>117</v>
      </c>
      <c r="C189" t="s">
        <v>17</v>
      </c>
      <c r="D189" t="s">
        <v>23</v>
      </c>
      <c r="E189">
        <v>6.32</v>
      </c>
      <c r="F189" s="73">
        <v>44946</v>
      </c>
      <c r="G189" s="73">
        <v>44973</v>
      </c>
      <c r="H189">
        <v>6</v>
      </c>
      <c r="I189">
        <v>2022</v>
      </c>
      <c r="J189" t="s">
        <v>10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43</v>
      </c>
    </row>
    <row r="190" spans="1:17" x14ac:dyDescent="0.3">
      <c r="A190">
        <v>42892</v>
      </c>
      <c r="B190" t="s">
        <v>117</v>
      </c>
      <c r="C190" t="s">
        <v>17</v>
      </c>
      <c r="D190" t="s">
        <v>23</v>
      </c>
      <c r="E190">
        <v>6.32</v>
      </c>
      <c r="F190" s="73">
        <v>44946</v>
      </c>
      <c r="G190" s="73">
        <v>44973</v>
      </c>
      <c r="H190">
        <v>6</v>
      </c>
      <c r="I190">
        <v>2022</v>
      </c>
      <c r="J190" t="s">
        <v>10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104</v>
      </c>
    </row>
    <row r="191" spans="1:17" x14ac:dyDescent="0.3">
      <c r="A191">
        <v>39221</v>
      </c>
      <c r="B191" t="s">
        <v>118</v>
      </c>
      <c r="C191" t="s">
        <v>17</v>
      </c>
      <c r="D191" t="s">
        <v>5</v>
      </c>
      <c r="E191">
        <v>6.06</v>
      </c>
      <c r="F191" s="73">
        <v>43915</v>
      </c>
      <c r="G191" s="73">
        <v>43922</v>
      </c>
      <c r="H191">
        <v>4</v>
      </c>
      <c r="I191">
        <v>2019</v>
      </c>
      <c r="J191" t="s">
        <v>6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24</v>
      </c>
    </row>
    <row r="192" spans="1:17" x14ac:dyDescent="0.3">
      <c r="A192">
        <v>39221</v>
      </c>
      <c r="B192" t="s">
        <v>118</v>
      </c>
      <c r="C192" t="s">
        <v>17</v>
      </c>
      <c r="D192" t="s">
        <v>5</v>
      </c>
      <c r="E192">
        <v>6.06</v>
      </c>
      <c r="F192" s="73">
        <v>43915</v>
      </c>
      <c r="G192" s="73">
        <v>43922</v>
      </c>
      <c r="H192">
        <v>4</v>
      </c>
      <c r="I192">
        <v>2019</v>
      </c>
      <c r="J192" t="s">
        <v>6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119</v>
      </c>
    </row>
    <row r="193" spans="1:17" x14ac:dyDescent="0.3">
      <c r="A193">
        <v>39221</v>
      </c>
      <c r="B193" t="s">
        <v>118</v>
      </c>
      <c r="C193" t="s">
        <v>17</v>
      </c>
      <c r="D193" t="s">
        <v>5</v>
      </c>
      <c r="E193">
        <v>6.06</v>
      </c>
      <c r="F193" s="73">
        <v>43915</v>
      </c>
      <c r="G193" s="73">
        <v>43922</v>
      </c>
      <c r="H193">
        <v>4</v>
      </c>
      <c r="I193">
        <v>2019</v>
      </c>
      <c r="J193" t="s">
        <v>6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104</v>
      </c>
    </row>
    <row r="194" spans="1:17" x14ac:dyDescent="0.3">
      <c r="A194">
        <v>42129</v>
      </c>
      <c r="B194" t="s">
        <v>120</v>
      </c>
      <c r="C194" t="s">
        <v>86</v>
      </c>
      <c r="D194" t="s">
        <v>5</v>
      </c>
      <c r="E194">
        <v>6.78</v>
      </c>
      <c r="F194" s="73">
        <v>44297</v>
      </c>
      <c r="G194" s="73">
        <v>44297</v>
      </c>
      <c r="H194">
        <v>5</v>
      </c>
      <c r="I194">
        <v>2020</v>
      </c>
      <c r="J194" t="s">
        <v>20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24</v>
      </c>
    </row>
    <row r="195" spans="1:17" x14ac:dyDescent="0.3">
      <c r="A195">
        <v>42129</v>
      </c>
      <c r="B195" t="s">
        <v>120</v>
      </c>
      <c r="C195" t="s">
        <v>86</v>
      </c>
      <c r="D195" t="s">
        <v>5</v>
      </c>
      <c r="E195">
        <v>6.78</v>
      </c>
      <c r="F195" s="73">
        <v>44297</v>
      </c>
      <c r="G195" s="73">
        <v>44297</v>
      </c>
      <c r="H195">
        <v>5</v>
      </c>
      <c r="I195">
        <v>2020</v>
      </c>
      <c r="J195" t="s">
        <v>20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78</v>
      </c>
    </row>
    <row r="196" spans="1:17" x14ac:dyDescent="0.3">
      <c r="A196">
        <v>42129</v>
      </c>
      <c r="B196" t="s">
        <v>120</v>
      </c>
      <c r="C196" t="s">
        <v>86</v>
      </c>
      <c r="D196" t="s">
        <v>5</v>
      </c>
      <c r="E196">
        <v>6.78</v>
      </c>
      <c r="F196" s="73">
        <v>44297</v>
      </c>
      <c r="G196" s="73">
        <v>44297</v>
      </c>
      <c r="H196">
        <v>5</v>
      </c>
      <c r="I196">
        <v>2020</v>
      </c>
      <c r="J196" t="s">
        <v>20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119</v>
      </c>
    </row>
    <row r="197" spans="1:17" x14ac:dyDescent="0.3">
      <c r="A197">
        <v>42129</v>
      </c>
      <c r="B197" t="s">
        <v>120</v>
      </c>
      <c r="C197" t="s">
        <v>86</v>
      </c>
      <c r="D197" t="s">
        <v>5</v>
      </c>
      <c r="E197">
        <v>6.78</v>
      </c>
      <c r="F197" s="73">
        <v>44297</v>
      </c>
      <c r="G197" s="73">
        <v>44297</v>
      </c>
      <c r="H197">
        <v>5</v>
      </c>
      <c r="I197">
        <v>2020</v>
      </c>
      <c r="J197" t="s">
        <v>20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104</v>
      </c>
    </row>
    <row r="198" spans="1:17" x14ac:dyDescent="0.3">
      <c r="A198">
        <v>39334</v>
      </c>
      <c r="B198" t="s">
        <v>121</v>
      </c>
      <c r="C198" t="s">
        <v>4</v>
      </c>
      <c r="D198" t="s">
        <v>5</v>
      </c>
      <c r="E198">
        <v>6.35</v>
      </c>
      <c r="F198" s="73">
        <v>44034</v>
      </c>
      <c r="G198" s="73">
        <v>44034</v>
      </c>
      <c r="H198">
        <v>5</v>
      </c>
      <c r="I198">
        <v>2019</v>
      </c>
      <c r="J198" t="s">
        <v>10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12</v>
      </c>
    </row>
    <row r="199" spans="1:17" x14ac:dyDescent="0.3">
      <c r="A199">
        <v>38985</v>
      </c>
      <c r="B199" t="s">
        <v>122</v>
      </c>
      <c r="C199" t="s">
        <v>86</v>
      </c>
      <c r="D199" t="s">
        <v>123</v>
      </c>
      <c r="E199">
        <v>6.52</v>
      </c>
      <c r="F199" s="73">
        <v>43915</v>
      </c>
      <c r="G199" s="73">
        <v>43916</v>
      </c>
      <c r="H199">
        <v>6</v>
      </c>
      <c r="I199">
        <v>2019</v>
      </c>
      <c r="J199" t="s">
        <v>18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11</v>
      </c>
    </row>
    <row r="200" spans="1:17" x14ac:dyDescent="0.3">
      <c r="A200">
        <v>38985</v>
      </c>
      <c r="B200" t="s">
        <v>122</v>
      </c>
      <c r="C200" t="s">
        <v>86</v>
      </c>
      <c r="D200" t="s">
        <v>123</v>
      </c>
      <c r="E200">
        <v>6.52</v>
      </c>
      <c r="F200" s="73">
        <v>43915</v>
      </c>
      <c r="G200" s="73">
        <v>43916</v>
      </c>
      <c r="H200">
        <v>6</v>
      </c>
      <c r="I200">
        <v>2019</v>
      </c>
      <c r="J200" t="s">
        <v>18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12</v>
      </c>
    </row>
    <row r="201" spans="1:17" x14ac:dyDescent="0.3">
      <c r="A201">
        <v>40752</v>
      </c>
      <c r="B201" t="s">
        <v>124</v>
      </c>
      <c r="C201" t="s">
        <v>17</v>
      </c>
      <c r="D201" t="s">
        <v>32</v>
      </c>
      <c r="E201">
        <v>7.12</v>
      </c>
      <c r="F201" s="73">
        <v>44579</v>
      </c>
      <c r="G201" s="73">
        <v>44607</v>
      </c>
      <c r="H201">
        <v>7</v>
      </c>
      <c r="I201">
        <v>2021</v>
      </c>
      <c r="J201" t="s">
        <v>18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125</v>
      </c>
    </row>
    <row r="202" spans="1:17" x14ac:dyDescent="0.3">
      <c r="A202">
        <v>40752</v>
      </c>
      <c r="B202" t="s">
        <v>124</v>
      </c>
      <c r="C202" t="s">
        <v>17</v>
      </c>
      <c r="D202" t="s">
        <v>32</v>
      </c>
      <c r="E202">
        <v>7.12</v>
      </c>
      <c r="F202" s="73">
        <v>44579</v>
      </c>
      <c r="G202" s="73">
        <v>44607</v>
      </c>
      <c r="H202">
        <v>7</v>
      </c>
      <c r="I202">
        <v>2021</v>
      </c>
      <c r="J202" t="s">
        <v>18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13</v>
      </c>
    </row>
    <row r="203" spans="1:17" x14ac:dyDescent="0.3">
      <c r="A203">
        <v>40752</v>
      </c>
      <c r="B203" t="s">
        <v>124</v>
      </c>
      <c r="C203" t="s">
        <v>17</v>
      </c>
      <c r="D203" t="s">
        <v>32</v>
      </c>
      <c r="E203">
        <v>7.12</v>
      </c>
      <c r="F203" s="73">
        <v>44579</v>
      </c>
      <c r="G203" s="73">
        <v>44607</v>
      </c>
      <c r="H203">
        <v>7</v>
      </c>
      <c r="I203">
        <v>2021</v>
      </c>
      <c r="J203" t="s">
        <v>18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33</v>
      </c>
    </row>
    <row r="204" spans="1:17" x14ac:dyDescent="0.3">
      <c r="A204">
        <v>40752</v>
      </c>
      <c r="B204" t="s">
        <v>124</v>
      </c>
      <c r="C204" t="s">
        <v>17</v>
      </c>
      <c r="D204" t="s">
        <v>32</v>
      </c>
      <c r="E204">
        <v>7.12</v>
      </c>
      <c r="F204" s="73">
        <v>44579</v>
      </c>
      <c r="G204" s="73">
        <v>44607</v>
      </c>
      <c r="H204">
        <v>7</v>
      </c>
      <c r="I204">
        <v>2021</v>
      </c>
      <c r="J204" t="s">
        <v>18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126</v>
      </c>
    </row>
    <row r="205" spans="1:17" x14ac:dyDescent="0.3">
      <c r="A205">
        <v>37498</v>
      </c>
      <c r="B205" t="s">
        <v>127</v>
      </c>
      <c r="C205" t="s">
        <v>86</v>
      </c>
      <c r="D205" t="s">
        <v>5</v>
      </c>
      <c r="E205">
        <v>6.7</v>
      </c>
      <c r="F205" s="73">
        <v>44116</v>
      </c>
      <c r="G205" s="73">
        <v>44116</v>
      </c>
      <c r="H205">
        <v>6</v>
      </c>
      <c r="I205">
        <v>2019</v>
      </c>
      <c r="J205" t="s">
        <v>20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24</v>
      </c>
    </row>
    <row r="206" spans="1:17" x14ac:dyDescent="0.3">
      <c r="A206">
        <v>405</v>
      </c>
      <c r="B206" t="s">
        <v>128</v>
      </c>
      <c r="C206" t="s">
        <v>86</v>
      </c>
      <c r="D206" t="s">
        <v>5</v>
      </c>
      <c r="E206">
        <v>6.88</v>
      </c>
      <c r="F206" s="73">
        <v>42975</v>
      </c>
      <c r="G206" s="73">
        <v>42975</v>
      </c>
      <c r="H206">
        <v>6</v>
      </c>
      <c r="I206">
        <v>2000</v>
      </c>
      <c r="J206" t="s">
        <v>20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56</v>
      </c>
    </row>
    <row r="207" spans="1:17" x14ac:dyDescent="0.3">
      <c r="A207">
        <v>405</v>
      </c>
      <c r="B207" t="s">
        <v>128</v>
      </c>
      <c r="C207" t="s">
        <v>86</v>
      </c>
      <c r="D207" t="s">
        <v>5</v>
      </c>
      <c r="E207">
        <v>6.88</v>
      </c>
      <c r="F207" s="73">
        <v>42975</v>
      </c>
      <c r="G207" s="73">
        <v>42975</v>
      </c>
      <c r="H207">
        <v>6</v>
      </c>
      <c r="I207">
        <v>2000</v>
      </c>
      <c r="J207" t="s">
        <v>20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53</v>
      </c>
    </row>
    <row r="208" spans="1:17" x14ac:dyDescent="0.3">
      <c r="A208">
        <v>405</v>
      </c>
      <c r="B208" t="s">
        <v>128</v>
      </c>
      <c r="C208" t="s">
        <v>86</v>
      </c>
      <c r="D208" t="s">
        <v>5</v>
      </c>
      <c r="E208">
        <v>6.88</v>
      </c>
      <c r="F208" s="73">
        <v>42975</v>
      </c>
      <c r="G208" s="73">
        <v>42975</v>
      </c>
      <c r="H208">
        <v>6</v>
      </c>
      <c r="I208">
        <v>2000</v>
      </c>
      <c r="J208" t="s">
        <v>20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78</v>
      </c>
    </row>
    <row r="209" spans="1:17" x14ac:dyDescent="0.3">
      <c r="A209">
        <v>405</v>
      </c>
      <c r="B209" t="s">
        <v>128</v>
      </c>
      <c r="C209" t="s">
        <v>86</v>
      </c>
      <c r="D209" t="s">
        <v>5</v>
      </c>
      <c r="E209">
        <v>6.88</v>
      </c>
      <c r="F209" s="73">
        <v>42975</v>
      </c>
      <c r="G209" s="73">
        <v>42975</v>
      </c>
      <c r="H209">
        <v>6</v>
      </c>
      <c r="I209">
        <v>2000</v>
      </c>
      <c r="J209" t="s">
        <v>20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104</v>
      </c>
    </row>
    <row r="210" spans="1:17" x14ac:dyDescent="0.3">
      <c r="A210">
        <v>405</v>
      </c>
      <c r="B210" t="s">
        <v>128</v>
      </c>
      <c r="C210" t="s">
        <v>86</v>
      </c>
      <c r="D210" t="s">
        <v>5</v>
      </c>
      <c r="E210">
        <v>6.88</v>
      </c>
      <c r="F210" s="73">
        <v>42975</v>
      </c>
      <c r="G210" s="73">
        <v>42975</v>
      </c>
      <c r="H210">
        <v>6</v>
      </c>
      <c r="I210">
        <v>2000</v>
      </c>
      <c r="J210" t="s">
        <v>20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114</v>
      </c>
    </row>
    <row r="211" spans="1:17" x14ac:dyDescent="0.3">
      <c r="A211">
        <v>41339</v>
      </c>
      <c r="B211" t="s">
        <v>129</v>
      </c>
      <c r="C211" t="s">
        <v>4</v>
      </c>
      <c r="D211" t="s">
        <v>5</v>
      </c>
      <c r="E211">
        <v>5.8</v>
      </c>
      <c r="F211" s="73">
        <v>44192</v>
      </c>
      <c r="G211" s="73">
        <v>44192</v>
      </c>
      <c r="H211">
        <v>5</v>
      </c>
      <c r="I211">
        <v>2020</v>
      </c>
      <c r="J211" t="s">
        <v>10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25</v>
      </c>
    </row>
    <row r="212" spans="1:17" x14ac:dyDescent="0.3">
      <c r="A212">
        <v>41339</v>
      </c>
      <c r="B212" t="s">
        <v>129</v>
      </c>
      <c r="C212" t="s">
        <v>4</v>
      </c>
      <c r="D212" t="s">
        <v>5</v>
      </c>
      <c r="E212">
        <v>5.8</v>
      </c>
      <c r="F212" s="73">
        <v>44192</v>
      </c>
      <c r="G212" s="73">
        <v>44192</v>
      </c>
      <c r="H212">
        <v>5</v>
      </c>
      <c r="I212">
        <v>2020</v>
      </c>
      <c r="J212" t="s">
        <v>10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7</v>
      </c>
    </row>
    <row r="213" spans="1:17" x14ac:dyDescent="0.3">
      <c r="A213">
        <v>40060</v>
      </c>
      <c r="B213" t="s">
        <v>130</v>
      </c>
      <c r="C213" t="s">
        <v>17</v>
      </c>
      <c r="D213" t="s">
        <v>5</v>
      </c>
      <c r="E213">
        <v>7.36</v>
      </c>
      <c r="F213" s="73">
        <v>44348</v>
      </c>
      <c r="G213" s="73">
        <v>44349</v>
      </c>
      <c r="H213">
        <v>7</v>
      </c>
      <c r="I213">
        <v>2020</v>
      </c>
      <c r="J213" t="s">
        <v>18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24</v>
      </c>
    </row>
    <row r="214" spans="1:17" x14ac:dyDescent="0.3">
      <c r="A214">
        <v>40060</v>
      </c>
      <c r="B214" t="s">
        <v>130</v>
      </c>
      <c r="C214" t="s">
        <v>17</v>
      </c>
      <c r="D214" t="s">
        <v>5</v>
      </c>
      <c r="E214">
        <v>7.36</v>
      </c>
      <c r="F214" s="73">
        <v>44348</v>
      </c>
      <c r="G214" s="73">
        <v>44349</v>
      </c>
      <c r="H214">
        <v>7</v>
      </c>
      <c r="I214">
        <v>2020</v>
      </c>
      <c r="J214" t="s">
        <v>18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64</v>
      </c>
    </row>
    <row r="215" spans="1:17" x14ac:dyDescent="0.3">
      <c r="A215">
        <v>40060</v>
      </c>
      <c r="B215" t="s">
        <v>130</v>
      </c>
      <c r="C215" t="s">
        <v>17</v>
      </c>
      <c r="D215" t="s">
        <v>5</v>
      </c>
      <c r="E215">
        <v>7.36</v>
      </c>
      <c r="F215" s="73">
        <v>44348</v>
      </c>
      <c r="G215" s="73">
        <v>44349</v>
      </c>
      <c r="H215">
        <v>7</v>
      </c>
      <c r="I215">
        <v>2020</v>
      </c>
      <c r="J215" t="s">
        <v>18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12</v>
      </c>
    </row>
    <row r="216" spans="1:17" x14ac:dyDescent="0.3">
      <c r="A216">
        <v>40060</v>
      </c>
      <c r="B216" t="s">
        <v>130</v>
      </c>
      <c r="C216" t="s">
        <v>17</v>
      </c>
      <c r="D216" t="s">
        <v>5</v>
      </c>
      <c r="E216">
        <v>7.36</v>
      </c>
      <c r="F216" s="73">
        <v>44348</v>
      </c>
      <c r="G216" s="73">
        <v>44349</v>
      </c>
      <c r="H216">
        <v>7</v>
      </c>
      <c r="I216">
        <v>2020</v>
      </c>
      <c r="J216" t="s">
        <v>18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131</v>
      </c>
    </row>
    <row r="217" spans="1:17" x14ac:dyDescent="0.3">
      <c r="A217">
        <v>38302</v>
      </c>
      <c r="B217" t="s">
        <v>132</v>
      </c>
      <c r="C217" t="s">
        <v>17</v>
      </c>
      <c r="D217" t="s">
        <v>23</v>
      </c>
      <c r="E217">
        <v>6.65</v>
      </c>
      <c r="F217" s="73">
        <v>44065</v>
      </c>
      <c r="G217" s="73">
        <v>44073</v>
      </c>
      <c r="H217">
        <v>6</v>
      </c>
      <c r="I217">
        <v>2020</v>
      </c>
      <c r="J217" t="s">
        <v>10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21</v>
      </c>
    </row>
    <row r="218" spans="1:17" x14ac:dyDescent="0.3">
      <c r="A218">
        <v>38302</v>
      </c>
      <c r="B218" t="s">
        <v>132</v>
      </c>
      <c r="C218" t="s">
        <v>17</v>
      </c>
      <c r="D218" t="s">
        <v>23</v>
      </c>
      <c r="E218">
        <v>6.65</v>
      </c>
      <c r="F218" s="73">
        <v>44065</v>
      </c>
      <c r="G218" s="73">
        <v>44073</v>
      </c>
      <c r="H218">
        <v>6</v>
      </c>
      <c r="I218">
        <v>2020</v>
      </c>
      <c r="J218" t="s">
        <v>10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133</v>
      </c>
    </row>
    <row r="219" spans="1:17" x14ac:dyDescent="0.3">
      <c r="A219">
        <v>38302</v>
      </c>
      <c r="B219" t="s">
        <v>132</v>
      </c>
      <c r="C219" t="s">
        <v>17</v>
      </c>
      <c r="D219" t="s">
        <v>23</v>
      </c>
      <c r="E219">
        <v>6.65</v>
      </c>
      <c r="F219" s="73">
        <v>44065</v>
      </c>
      <c r="G219" s="73">
        <v>44073</v>
      </c>
      <c r="H219">
        <v>6</v>
      </c>
      <c r="I219">
        <v>2020</v>
      </c>
      <c r="J219" t="s">
        <v>10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33</v>
      </c>
    </row>
    <row r="220" spans="1:17" x14ac:dyDescent="0.3">
      <c r="A220">
        <v>38302</v>
      </c>
      <c r="B220" t="s">
        <v>132</v>
      </c>
      <c r="C220" t="s">
        <v>17</v>
      </c>
      <c r="D220" t="s">
        <v>23</v>
      </c>
      <c r="E220">
        <v>6.65</v>
      </c>
      <c r="F220" s="73">
        <v>44065</v>
      </c>
      <c r="G220" s="73">
        <v>44073</v>
      </c>
      <c r="H220">
        <v>6</v>
      </c>
      <c r="I220">
        <v>2020</v>
      </c>
      <c r="J220" t="s">
        <v>10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7</v>
      </c>
    </row>
    <row r="221" spans="1:17" x14ac:dyDescent="0.3">
      <c r="A221">
        <v>39065</v>
      </c>
      <c r="B221" t="s">
        <v>134</v>
      </c>
      <c r="C221" t="s">
        <v>70</v>
      </c>
      <c r="D221" t="s">
        <v>5</v>
      </c>
      <c r="E221">
        <v>7.47</v>
      </c>
      <c r="F221" s="73">
        <v>44120</v>
      </c>
      <c r="G221" s="73">
        <v>44120</v>
      </c>
      <c r="H221">
        <v>7</v>
      </c>
      <c r="I221">
        <v>2019</v>
      </c>
      <c r="J221" t="s">
        <v>10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39</v>
      </c>
    </row>
    <row r="222" spans="1:17" x14ac:dyDescent="0.3">
      <c r="A222">
        <v>37828</v>
      </c>
      <c r="B222" t="s">
        <v>135</v>
      </c>
      <c r="C222" t="s">
        <v>86</v>
      </c>
      <c r="D222" t="s">
        <v>32</v>
      </c>
      <c r="E222">
        <v>6.65</v>
      </c>
      <c r="F222" s="73">
        <v>44098</v>
      </c>
      <c r="G222" s="73">
        <v>44098</v>
      </c>
      <c r="H222">
        <v>7</v>
      </c>
      <c r="I222">
        <v>2019</v>
      </c>
      <c r="J222" t="s">
        <v>20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24</v>
      </c>
    </row>
    <row r="223" spans="1:17" x14ac:dyDescent="0.3">
      <c r="A223">
        <v>37828</v>
      </c>
      <c r="B223" t="s">
        <v>135</v>
      </c>
      <c r="C223" t="s">
        <v>86</v>
      </c>
      <c r="D223" t="s">
        <v>32</v>
      </c>
      <c r="E223">
        <v>6.65</v>
      </c>
      <c r="F223" s="73">
        <v>44098</v>
      </c>
      <c r="G223" s="73">
        <v>44098</v>
      </c>
      <c r="H223">
        <v>7</v>
      </c>
      <c r="I223">
        <v>2019</v>
      </c>
      <c r="J223" t="s">
        <v>20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21</v>
      </c>
    </row>
    <row r="224" spans="1:17" x14ac:dyDescent="0.3">
      <c r="A224">
        <v>37828</v>
      </c>
      <c r="B224" t="s">
        <v>135</v>
      </c>
      <c r="C224" t="s">
        <v>86</v>
      </c>
      <c r="D224" t="s">
        <v>32</v>
      </c>
      <c r="E224">
        <v>6.65</v>
      </c>
      <c r="F224" s="73">
        <v>44098</v>
      </c>
      <c r="G224" s="73">
        <v>44098</v>
      </c>
      <c r="H224">
        <v>7</v>
      </c>
      <c r="I224">
        <v>2019</v>
      </c>
      <c r="J224" t="s">
        <v>20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25</v>
      </c>
    </row>
    <row r="225" spans="1:17" x14ac:dyDescent="0.3">
      <c r="A225">
        <v>38186</v>
      </c>
      <c r="B225" t="s">
        <v>136</v>
      </c>
      <c r="C225" t="s">
        <v>17</v>
      </c>
      <c r="D225" t="s">
        <v>23</v>
      </c>
      <c r="E225">
        <v>7.28</v>
      </c>
      <c r="F225" s="73">
        <v>43684</v>
      </c>
      <c r="G225" s="73">
        <v>43689</v>
      </c>
      <c r="H225">
        <v>7</v>
      </c>
      <c r="I225">
        <v>2019</v>
      </c>
      <c r="J225" t="s">
        <v>18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21</v>
      </c>
    </row>
    <row r="226" spans="1:17" x14ac:dyDescent="0.3">
      <c r="A226">
        <v>38186</v>
      </c>
      <c r="B226" t="s">
        <v>136</v>
      </c>
      <c r="C226" t="s">
        <v>17</v>
      </c>
      <c r="D226" t="s">
        <v>23</v>
      </c>
      <c r="E226">
        <v>7.28</v>
      </c>
      <c r="F226" s="73">
        <v>43684</v>
      </c>
      <c r="G226" s="73">
        <v>43689</v>
      </c>
      <c r="H226">
        <v>7</v>
      </c>
      <c r="I226">
        <v>2019</v>
      </c>
      <c r="J226" t="s">
        <v>18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46</v>
      </c>
    </row>
    <row r="227" spans="1:17" x14ac:dyDescent="0.3">
      <c r="A227">
        <v>38186</v>
      </c>
      <c r="B227" t="s">
        <v>136</v>
      </c>
      <c r="C227" t="s">
        <v>17</v>
      </c>
      <c r="D227" t="s">
        <v>23</v>
      </c>
      <c r="E227">
        <v>7.28</v>
      </c>
      <c r="F227" s="73">
        <v>43684</v>
      </c>
      <c r="G227" s="73">
        <v>43689</v>
      </c>
      <c r="H227">
        <v>7</v>
      </c>
      <c r="I227">
        <v>2019</v>
      </c>
      <c r="J227" t="s">
        <v>18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42</v>
      </c>
    </row>
    <row r="228" spans="1:17" x14ac:dyDescent="0.3">
      <c r="A228">
        <v>38186</v>
      </c>
      <c r="B228" t="s">
        <v>136</v>
      </c>
      <c r="C228" t="s">
        <v>17</v>
      </c>
      <c r="D228" t="s">
        <v>23</v>
      </c>
      <c r="E228">
        <v>7.28</v>
      </c>
      <c r="F228" s="73">
        <v>43684</v>
      </c>
      <c r="G228" s="73">
        <v>43689</v>
      </c>
      <c r="H228">
        <v>7</v>
      </c>
      <c r="I228">
        <v>2019</v>
      </c>
      <c r="J228" t="s">
        <v>18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33</v>
      </c>
    </row>
    <row r="229" spans="1:17" x14ac:dyDescent="0.3">
      <c r="A229">
        <v>38186</v>
      </c>
      <c r="B229" t="s">
        <v>136</v>
      </c>
      <c r="C229" t="s">
        <v>17</v>
      </c>
      <c r="D229" t="s">
        <v>23</v>
      </c>
      <c r="E229">
        <v>7.28</v>
      </c>
      <c r="F229" s="73">
        <v>43684</v>
      </c>
      <c r="G229" s="73">
        <v>43689</v>
      </c>
      <c r="H229">
        <v>7</v>
      </c>
      <c r="I229">
        <v>2019</v>
      </c>
      <c r="J229" t="s">
        <v>18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27</v>
      </c>
    </row>
    <row r="230" spans="1:17" x14ac:dyDescent="0.3">
      <c r="A230">
        <v>40004</v>
      </c>
      <c r="B230" t="s">
        <v>137</v>
      </c>
      <c r="C230" t="s">
        <v>17</v>
      </c>
      <c r="D230" t="s">
        <v>23</v>
      </c>
      <c r="E230">
        <v>7.34</v>
      </c>
      <c r="F230" s="73">
        <v>44017</v>
      </c>
      <c r="G230" s="73">
        <v>44026</v>
      </c>
      <c r="H230">
        <v>6</v>
      </c>
      <c r="I230">
        <v>2019</v>
      </c>
      <c r="J230" t="s">
        <v>20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21</v>
      </c>
    </row>
    <row r="231" spans="1:17" x14ac:dyDescent="0.3">
      <c r="A231">
        <v>40004</v>
      </c>
      <c r="B231" t="s">
        <v>137</v>
      </c>
      <c r="C231" t="s">
        <v>17</v>
      </c>
      <c r="D231" t="s">
        <v>23</v>
      </c>
      <c r="E231">
        <v>7.34</v>
      </c>
      <c r="F231" s="73">
        <v>44017</v>
      </c>
      <c r="G231" s="73">
        <v>44026</v>
      </c>
      <c r="H231">
        <v>6</v>
      </c>
      <c r="I231">
        <v>2019</v>
      </c>
      <c r="J231" t="s">
        <v>20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46</v>
      </c>
    </row>
    <row r="232" spans="1:17" x14ac:dyDescent="0.3">
      <c r="A232">
        <v>40004</v>
      </c>
      <c r="B232" t="s">
        <v>137</v>
      </c>
      <c r="C232" t="s">
        <v>17</v>
      </c>
      <c r="D232" t="s">
        <v>23</v>
      </c>
      <c r="E232">
        <v>7.34</v>
      </c>
      <c r="F232" s="73">
        <v>44017</v>
      </c>
      <c r="G232" s="73">
        <v>44026</v>
      </c>
      <c r="H232">
        <v>6</v>
      </c>
      <c r="I232">
        <v>2019</v>
      </c>
      <c r="J232" t="s">
        <v>20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42</v>
      </c>
    </row>
    <row r="233" spans="1:17" x14ac:dyDescent="0.3">
      <c r="A233">
        <v>40004</v>
      </c>
      <c r="B233" t="s">
        <v>137</v>
      </c>
      <c r="C233" t="s">
        <v>17</v>
      </c>
      <c r="D233" t="s">
        <v>23</v>
      </c>
      <c r="E233">
        <v>7.34</v>
      </c>
      <c r="F233" s="73">
        <v>44017</v>
      </c>
      <c r="G233" s="73">
        <v>44026</v>
      </c>
      <c r="H233">
        <v>6</v>
      </c>
      <c r="I233">
        <v>2019</v>
      </c>
      <c r="J233" t="s">
        <v>20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33</v>
      </c>
    </row>
    <row r="234" spans="1:17" x14ac:dyDescent="0.3">
      <c r="A234">
        <v>40004</v>
      </c>
      <c r="B234" t="s">
        <v>137</v>
      </c>
      <c r="C234" t="s">
        <v>17</v>
      </c>
      <c r="D234" t="s">
        <v>23</v>
      </c>
      <c r="E234">
        <v>7.34</v>
      </c>
      <c r="F234" s="73">
        <v>44017</v>
      </c>
      <c r="G234" s="73">
        <v>44026</v>
      </c>
      <c r="H234">
        <v>6</v>
      </c>
      <c r="I234">
        <v>2019</v>
      </c>
      <c r="J234" t="s">
        <v>20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27</v>
      </c>
    </row>
    <row r="235" spans="1:17" x14ac:dyDescent="0.3">
      <c r="A235">
        <v>39819</v>
      </c>
      <c r="B235" t="s">
        <v>138</v>
      </c>
      <c r="C235" t="s">
        <v>51</v>
      </c>
      <c r="D235" t="s">
        <v>23</v>
      </c>
      <c r="E235">
        <v>7.28</v>
      </c>
      <c r="F235" s="73">
        <v>44026</v>
      </c>
      <c r="G235" s="73">
        <v>44027</v>
      </c>
      <c r="H235">
        <v>7</v>
      </c>
      <c r="I235">
        <v>2019</v>
      </c>
      <c r="J235" t="s">
        <v>20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21</v>
      </c>
    </row>
    <row r="236" spans="1:17" x14ac:dyDescent="0.3">
      <c r="A236">
        <v>39819</v>
      </c>
      <c r="B236" t="s">
        <v>138</v>
      </c>
      <c r="C236" t="s">
        <v>51</v>
      </c>
      <c r="D236" t="s">
        <v>23</v>
      </c>
      <c r="E236">
        <v>7.28</v>
      </c>
      <c r="F236" s="73">
        <v>44026</v>
      </c>
      <c r="G236" s="73">
        <v>44027</v>
      </c>
      <c r="H236">
        <v>7</v>
      </c>
      <c r="I236">
        <v>2019</v>
      </c>
      <c r="J236" t="s">
        <v>20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46</v>
      </c>
    </row>
    <row r="237" spans="1:17" x14ac:dyDescent="0.3">
      <c r="A237">
        <v>39819</v>
      </c>
      <c r="B237" t="s">
        <v>138</v>
      </c>
      <c r="C237" t="s">
        <v>51</v>
      </c>
      <c r="D237" t="s">
        <v>23</v>
      </c>
      <c r="E237">
        <v>7.28</v>
      </c>
      <c r="F237" s="73">
        <v>44026</v>
      </c>
      <c r="G237" s="73">
        <v>44027</v>
      </c>
      <c r="H237">
        <v>7</v>
      </c>
      <c r="I237">
        <v>2019</v>
      </c>
      <c r="J237" t="s">
        <v>20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42</v>
      </c>
    </row>
    <row r="238" spans="1:17" x14ac:dyDescent="0.3">
      <c r="A238">
        <v>39819</v>
      </c>
      <c r="B238" t="s">
        <v>138</v>
      </c>
      <c r="C238" t="s">
        <v>51</v>
      </c>
      <c r="D238" t="s">
        <v>23</v>
      </c>
      <c r="E238">
        <v>7.28</v>
      </c>
      <c r="F238" s="73">
        <v>44026</v>
      </c>
      <c r="G238" s="73">
        <v>44027</v>
      </c>
      <c r="H238">
        <v>7</v>
      </c>
      <c r="I238">
        <v>2019</v>
      </c>
      <c r="J238" t="s">
        <v>20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33</v>
      </c>
    </row>
    <row r="239" spans="1:17" x14ac:dyDescent="0.3">
      <c r="A239">
        <v>39819</v>
      </c>
      <c r="B239" t="s">
        <v>138</v>
      </c>
      <c r="C239" t="s">
        <v>51</v>
      </c>
      <c r="D239" t="s">
        <v>23</v>
      </c>
      <c r="E239">
        <v>7.28</v>
      </c>
      <c r="F239" s="73">
        <v>44026</v>
      </c>
      <c r="G239" s="73">
        <v>44027</v>
      </c>
      <c r="H239">
        <v>7</v>
      </c>
      <c r="I239">
        <v>2019</v>
      </c>
      <c r="J239" t="s">
        <v>20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27</v>
      </c>
    </row>
    <row r="240" spans="1:17" x14ac:dyDescent="0.3">
      <c r="A240">
        <v>369</v>
      </c>
      <c r="B240" t="s">
        <v>139</v>
      </c>
      <c r="C240" t="s">
        <v>17</v>
      </c>
      <c r="D240" t="s">
        <v>60</v>
      </c>
      <c r="E240">
        <v>7.15</v>
      </c>
      <c r="F240" s="73">
        <v>43160</v>
      </c>
      <c r="G240" s="73">
        <v>43539</v>
      </c>
      <c r="H240">
        <v>7</v>
      </c>
      <c r="I240">
        <v>2000</v>
      </c>
      <c r="J240" t="s">
        <v>10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72</v>
      </c>
    </row>
    <row r="241" spans="1:17" x14ac:dyDescent="0.3">
      <c r="A241">
        <v>369</v>
      </c>
      <c r="B241" t="s">
        <v>139</v>
      </c>
      <c r="C241" t="s">
        <v>17</v>
      </c>
      <c r="D241" t="s">
        <v>60</v>
      </c>
      <c r="E241">
        <v>7.15</v>
      </c>
      <c r="F241" s="73">
        <v>43160</v>
      </c>
      <c r="G241" s="73">
        <v>43539</v>
      </c>
      <c r="H241">
        <v>7</v>
      </c>
      <c r="I241">
        <v>2000</v>
      </c>
      <c r="J241" t="s">
        <v>10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25</v>
      </c>
    </row>
    <row r="242" spans="1:17" x14ac:dyDescent="0.3">
      <c r="A242">
        <v>369</v>
      </c>
      <c r="B242" t="s">
        <v>139</v>
      </c>
      <c r="C242" t="s">
        <v>17</v>
      </c>
      <c r="D242" t="s">
        <v>60</v>
      </c>
      <c r="E242">
        <v>7.15</v>
      </c>
      <c r="F242" s="73">
        <v>43160</v>
      </c>
      <c r="G242" s="73">
        <v>43539</v>
      </c>
      <c r="H242">
        <v>7</v>
      </c>
      <c r="I242">
        <v>2000</v>
      </c>
      <c r="J242" t="s">
        <v>10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78</v>
      </c>
    </row>
    <row r="243" spans="1:17" x14ac:dyDescent="0.3">
      <c r="A243">
        <v>369</v>
      </c>
      <c r="B243" t="s">
        <v>139</v>
      </c>
      <c r="C243" t="s">
        <v>17</v>
      </c>
      <c r="D243" t="s">
        <v>60</v>
      </c>
      <c r="E243">
        <v>7.15</v>
      </c>
      <c r="F243" s="73">
        <v>43160</v>
      </c>
      <c r="G243" s="73">
        <v>43539</v>
      </c>
      <c r="H243">
        <v>7</v>
      </c>
      <c r="I243">
        <v>2000</v>
      </c>
      <c r="J243" t="s">
        <v>10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13</v>
      </c>
    </row>
    <row r="244" spans="1:17" x14ac:dyDescent="0.3">
      <c r="A244">
        <v>369</v>
      </c>
      <c r="B244" t="s">
        <v>139</v>
      </c>
      <c r="C244" t="s">
        <v>17</v>
      </c>
      <c r="D244" t="s">
        <v>60</v>
      </c>
      <c r="E244">
        <v>7.15</v>
      </c>
      <c r="F244" s="73">
        <v>43160</v>
      </c>
      <c r="G244" s="73">
        <v>43539</v>
      </c>
      <c r="H244">
        <v>7</v>
      </c>
      <c r="I244">
        <v>2000</v>
      </c>
      <c r="J244" t="s">
        <v>10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48</v>
      </c>
    </row>
    <row r="245" spans="1:17" x14ac:dyDescent="0.3">
      <c r="A245">
        <v>369</v>
      </c>
      <c r="B245" t="s">
        <v>139</v>
      </c>
      <c r="C245" t="s">
        <v>17</v>
      </c>
      <c r="D245" t="s">
        <v>60</v>
      </c>
      <c r="E245">
        <v>7.15</v>
      </c>
      <c r="F245" s="73">
        <v>43160</v>
      </c>
      <c r="G245" s="73">
        <v>43539</v>
      </c>
      <c r="H245">
        <v>7</v>
      </c>
      <c r="I245">
        <v>2000</v>
      </c>
      <c r="J245" t="s">
        <v>10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104</v>
      </c>
    </row>
    <row r="246" spans="1:17" x14ac:dyDescent="0.3">
      <c r="A246">
        <v>37451</v>
      </c>
      <c r="B246" t="s">
        <v>140</v>
      </c>
      <c r="C246" t="s">
        <v>17</v>
      </c>
      <c r="D246" t="s">
        <v>60</v>
      </c>
      <c r="E246">
        <v>7.07</v>
      </c>
      <c r="F246" s="73">
        <v>44136</v>
      </c>
      <c r="G246" s="73">
        <v>44141</v>
      </c>
      <c r="H246">
        <v>8</v>
      </c>
      <c r="I246">
        <v>2019</v>
      </c>
      <c r="J246" t="s">
        <v>10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72</v>
      </c>
    </row>
    <row r="247" spans="1:17" x14ac:dyDescent="0.3">
      <c r="A247">
        <v>37451</v>
      </c>
      <c r="B247" t="s">
        <v>140</v>
      </c>
      <c r="C247" t="s">
        <v>17</v>
      </c>
      <c r="D247" t="s">
        <v>60</v>
      </c>
      <c r="E247">
        <v>7.07</v>
      </c>
      <c r="F247" s="73">
        <v>44136</v>
      </c>
      <c r="G247" s="73">
        <v>44141</v>
      </c>
      <c r="H247">
        <v>8</v>
      </c>
      <c r="I247">
        <v>2019</v>
      </c>
      <c r="J247" t="s">
        <v>10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25</v>
      </c>
    </row>
    <row r="248" spans="1:17" x14ac:dyDescent="0.3">
      <c r="A248">
        <v>37451</v>
      </c>
      <c r="B248" t="s">
        <v>140</v>
      </c>
      <c r="C248" t="s">
        <v>17</v>
      </c>
      <c r="D248" t="s">
        <v>60</v>
      </c>
      <c r="E248">
        <v>7.07</v>
      </c>
      <c r="F248" s="73">
        <v>44136</v>
      </c>
      <c r="G248" s="73">
        <v>44141</v>
      </c>
      <c r="H248">
        <v>8</v>
      </c>
      <c r="I248">
        <v>2019</v>
      </c>
      <c r="J248" t="s">
        <v>10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78</v>
      </c>
    </row>
    <row r="249" spans="1:17" x14ac:dyDescent="0.3">
      <c r="A249">
        <v>37451</v>
      </c>
      <c r="B249" t="s">
        <v>140</v>
      </c>
      <c r="C249" t="s">
        <v>17</v>
      </c>
      <c r="D249" t="s">
        <v>60</v>
      </c>
      <c r="E249">
        <v>7.07</v>
      </c>
      <c r="F249" s="73">
        <v>44136</v>
      </c>
      <c r="G249" s="73">
        <v>44141</v>
      </c>
      <c r="H249">
        <v>8</v>
      </c>
      <c r="I249">
        <v>2019</v>
      </c>
      <c r="J249" t="s">
        <v>10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13</v>
      </c>
    </row>
    <row r="250" spans="1:17" x14ac:dyDescent="0.3">
      <c r="A250">
        <v>37451</v>
      </c>
      <c r="B250" t="s">
        <v>140</v>
      </c>
      <c r="C250" t="s">
        <v>17</v>
      </c>
      <c r="D250" t="s">
        <v>60</v>
      </c>
      <c r="E250">
        <v>7.07</v>
      </c>
      <c r="F250" s="73">
        <v>44136</v>
      </c>
      <c r="G250" s="73">
        <v>44141</v>
      </c>
      <c r="H250">
        <v>8</v>
      </c>
      <c r="I250">
        <v>2019</v>
      </c>
      <c r="J250" t="s">
        <v>10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48</v>
      </c>
    </row>
    <row r="251" spans="1:17" x14ac:dyDescent="0.3">
      <c r="A251">
        <v>37451</v>
      </c>
      <c r="B251" t="s">
        <v>140</v>
      </c>
      <c r="C251" t="s">
        <v>17</v>
      </c>
      <c r="D251" t="s">
        <v>60</v>
      </c>
      <c r="E251">
        <v>7.07</v>
      </c>
      <c r="F251" s="73">
        <v>44136</v>
      </c>
      <c r="G251" s="73">
        <v>44141</v>
      </c>
      <c r="H251">
        <v>8</v>
      </c>
      <c r="I251">
        <v>2019</v>
      </c>
      <c r="J251" t="s">
        <v>10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104</v>
      </c>
    </row>
    <row r="252" spans="1:17" x14ac:dyDescent="0.3">
      <c r="A252">
        <v>48439</v>
      </c>
      <c r="B252" t="s">
        <v>141</v>
      </c>
      <c r="C252" t="s">
        <v>70</v>
      </c>
      <c r="D252" t="s">
        <v>5</v>
      </c>
      <c r="E252">
        <v>6.69</v>
      </c>
      <c r="F252" s="73">
        <v>44787</v>
      </c>
      <c r="G252" s="73">
        <v>44787</v>
      </c>
      <c r="H252">
        <v>6</v>
      </c>
      <c r="I252">
        <v>2021</v>
      </c>
      <c r="J252" t="s">
        <v>10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39</v>
      </c>
    </row>
    <row r="253" spans="1:17" x14ac:dyDescent="0.3">
      <c r="A253">
        <v>105</v>
      </c>
      <c r="B253" t="s">
        <v>142</v>
      </c>
      <c r="C253" t="s">
        <v>17</v>
      </c>
      <c r="D253" t="s">
        <v>23</v>
      </c>
      <c r="E253">
        <v>6.4</v>
      </c>
      <c r="F253" s="73">
        <v>43827</v>
      </c>
      <c r="G253" s="73">
        <v>43837</v>
      </c>
      <c r="H253">
        <v>6</v>
      </c>
      <c r="I253">
        <v>2000</v>
      </c>
      <c r="J253" t="s">
        <v>18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21</v>
      </c>
    </row>
    <row r="254" spans="1:17" x14ac:dyDescent="0.3">
      <c r="A254">
        <v>105</v>
      </c>
      <c r="B254" t="s">
        <v>142</v>
      </c>
      <c r="C254" t="s">
        <v>17</v>
      </c>
      <c r="D254" t="s">
        <v>23</v>
      </c>
      <c r="E254">
        <v>6.4</v>
      </c>
      <c r="F254" s="73">
        <v>43827</v>
      </c>
      <c r="G254" s="73">
        <v>43837</v>
      </c>
      <c r="H254">
        <v>6</v>
      </c>
      <c r="I254">
        <v>2000</v>
      </c>
      <c r="J254" t="s">
        <v>18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42</v>
      </c>
    </row>
    <row r="255" spans="1:17" x14ac:dyDescent="0.3">
      <c r="A255">
        <v>105</v>
      </c>
      <c r="B255" t="s">
        <v>142</v>
      </c>
      <c r="C255" t="s">
        <v>17</v>
      </c>
      <c r="D255" t="s">
        <v>23</v>
      </c>
      <c r="E255">
        <v>6.4</v>
      </c>
      <c r="F255" s="73">
        <v>43827</v>
      </c>
      <c r="G255" s="73">
        <v>43837</v>
      </c>
      <c r="H255">
        <v>6</v>
      </c>
      <c r="I255">
        <v>2000</v>
      </c>
      <c r="J255" t="s">
        <v>18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27</v>
      </c>
    </row>
    <row r="256" spans="1:17" x14ac:dyDescent="0.3">
      <c r="A256">
        <v>105</v>
      </c>
      <c r="B256" t="s">
        <v>142</v>
      </c>
      <c r="C256" t="s">
        <v>17</v>
      </c>
      <c r="D256" t="s">
        <v>23</v>
      </c>
      <c r="E256">
        <v>6.4</v>
      </c>
      <c r="F256" s="73">
        <v>43827</v>
      </c>
      <c r="G256" s="73">
        <v>43837</v>
      </c>
      <c r="H256">
        <v>6</v>
      </c>
      <c r="I256">
        <v>2000</v>
      </c>
      <c r="J256" t="s">
        <v>18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7</v>
      </c>
    </row>
    <row r="257" spans="1:17" x14ac:dyDescent="0.3">
      <c r="A257">
        <v>40850</v>
      </c>
      <c r="B257" t="s">
        <v>143</v>
      </c>
      <c r="C257" t="s">
        <v>17</v>
      </c>
      <c r="D257" t="s">
        <v>5</v>
      </c>
      <c r="E257">
        <v>6.34</v>
      </c>
      <c r="F257" s="73">
        <v>44802</v>
      </c>
      <c r="G257" s="73">
        <v>44802</v>
      </c>
      <c r="H257">
        <v>5</v>
      </c>
      <c r="I257">
        <v>2020</v>
      </c>
      <c r="J257" t="s">
        <v>10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34</v>
      </c>
    </row>
    <row r="258" spans="1:17" x14ac:dyDescent="0.3">
      <c r="A258">
        <v>40850</v>
      </c>
      <c r="B258" t="s">
        <v>143</v>
      </c>
      <c r="C258" t="s">
        <v>17</v>
      </c>
      <c r="D258" t="s">
        <v>5</v>
      </c>
      <c r="E258">
        <v>6.34</v>
      </c>
      <c r="F258" s="73">
        <v>44802</v>
      </c>
      <c r="G258" s="73">
        <v>44802</v>
      </c>
      <c r="H258">
        <v>5</v>
      </c>
      <c r="I258">
        <v>2020</v>
      </c>
      <c r="J258" t="s">
        <v>10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35</v>
      </c>
    </row>
    <row r="259" spans="1:17" x14ac:dyDescent="0.3">
      <c r="A259">
        <v>1450</v>
      </c>
      <c r="B259" t="s">
        <v>144</v>
      </c>
      <c r="C259" t="s">
        <v>17</v>
      </c>
      <c r="D259" t="s">
        <v>5</v>
      </c>
      <c r="E259">
        <v>7.26</v>
      </c>
      <c r="F259" s="73">
        <v>43851</v>
      </c>
      <c r="G259" s="73">
        <v>43915</v>
      </c>
      <c r="H259">
        <v>5</v>
      </c>
      <c r="I259">
        <v>2000</v>
      </c>
      <c r="J259" t="s">
        <v>6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11</v>
      </c>
    </row>
    <row r="260" spans="1:17" x14ac:dyDescent="0.3">
      <c r="A260">
        <v>1450</v>
      </c>
      <c r="B260" t="s">
        <v>144</v>
      </c>
      <c r="C260" t="s">
        <v>17</v>
      </c>
      <c r="D260" t="s">
        <v>5</v>
      </c>
      <c r="E260">
        <v>7.26</v>
      </c>
      <c r="F260" s="73">
        <v>43851</v>
      </c>
      <c r="G260" s="73">
        <v>43915</v>
      </c>
      <c r="H260">
        <v>5</v>
      </c>
      <c r="I260">
        <v>2000</v>
      </c>
      <c r="J260" t="s">
        <v>6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21</v>
      </c>
    </row>
    <row r="261" spans="1:17" x14ac:dyDescent="0.3">
      <c r="A261">
        <v>1450</v>
      </c>
      <c r="B261" t="s">
        <v>144</v>
      </c>
      <c r="C261" t="s">
        <v>17</v>
      </c>
      <c r="D261" t="s">
        <v>5</v>
      </c>
      <c r="E261">
        <v>7.26</v>
      </c>
      <c r="F261" s="73">
        <v>43851</v>
      </c>
      <c r="G261" s="73">
        <v>43915</v>
      </c>
      <c r="H261">
        <v>5</v>
      </c>
      <c r="I261">
        <v>2000</v>
      </c>
      <c r="J261" t="s">
        <v>6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25</v>
      </c>
    </row>
    <row r="262" spans="1:17" x14ac:dyDescent="0.3">
      <c r="A262">
        <v>1450</v>
      </c>
      <c r="B262" t="s">
        <v>144</v>
      </c>
      <c r="C262" t="s">
        <v>17</v>
      </c>
      <c r="D262" t="s">
        <v>5</v>
      </c>
      <c r="E262">
        <v>7.26</v>
      </c>
      <c r="F262" s="73">
        <v>43851</v>
      </c>
      <c r="G262" s="73">
        <v>43915</v>
      </c>
      <c r="H262">
        <v>5</v>
      </c>
      <c r="I262">
        <v>2000</v>
      </c>
      <c r="J262" t="s">
        <v>6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88</v>
      </c>
    </row>
    <row r="263" spans="1:17" x14ac:dyDescent="0.3">
      <c r="A263">
        <v>1450</v>
      </c>
      <c r="B263" t="s">
        <v>144</v>
      </c>
      <c r="C263" t="s">
        <v>17</v>
      </c>
      <c r="D263" t="s">
        <v>5</v>
      </c>
      <c r="E263">
        <v>7.26</v>
      </c>
      <c r="F263" s="73">
        <v>43851</v>
      </c>
      <c r="G263" s="73">
        <v>43915</v>
      </c>
      <c r="H263">
        <v>5</v>
      </c>
      <c r="I263">
        <v>2000</v>
      </c>
      <c r="J263" t="s">
        <v>6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14</v>
      </c>
    </row>
    <row r="264" spans="1:17" x14ac:dyDescent="0.3">
      <c r="A264">
        <v>48776</v>
      </c>
      <c r="B264" t="s">
        <v>145</v>
      </c>
      <c r="C264" t="s">
        <v>17</v>
      </c>
      <c r="D264" t="s">
        <v>99</v>
      </c>
      <c r="E264">
        <v>6.39</v>
      </c>
      <c r="F264" s="73">
        <v>44744</v>
      </c>
      <c r="G264" s="73">
        <v>44751</v>
      </c>
      <c r="H264">
        <v>6</v>
      </c>
      <c r="I264">
        <v>2021</v>
      </c>
      <c r="J264" t="s">
        <v>20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12</v>
      </c>
    </row>
    <row r="265" spans="1:17" x14ac:dyDescent="0.3">
      <c r="A265">
        <v>48776</v>
      </c>
      <c r="B265" t="s">
        <v>145</v>
      </c>
      <c r="C265" t="s">
        <v>17</v>
      </c>
      <c r="D265" t="s">
        <v>99</v>
      </c>
      <c r="E265">
        <v>6.39</v>
      </c>
      <c r="F265" s="73">
        <v>44744</v>
      </c>
      <c r="G265" s="73">
        <v>44751</v>
      </c>
      <c r="H265">
        <v>6</v>
      </c>
      <c r="I265">
        <v>2021</v>
      </c>
      <c r="J265" t="s">
        <v>20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146</v>
      </c>
    </row>
    <row r="266" spans="1:17" x14ac:dyDescent="0.3">
      <c r="A266">
        <v>48777</v>
      </c>
      <c r="B266" t="s">
        <v>147</v>
      </c>
      <c r="C266" t="s">
        <v>17</v>
      </c>
      <c r="D266" t="s">
        <v>99</v>
      </c>
      <c r="E266">
        <v>6.64</v>
      </c>
      <c r="F266" s="73">
        <v>44906</v>
      </c>
      <c r="G266" s="73">
        <v>44908</v>
      </c>
      <c r="H266">
        <v>5</v>
      </c>
      <c r="I266">
        <v>2022</v>
      </c>
      <c r="J266" t="s">
        <v>18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12</v>
      </c>
    </row>
    <row r="267" spans="1:17" x14ac:dyDescent="0.3">
      <c r="A267">
        <v>48777</v>
      </c>
      <c r="B267" t="s">
        <v>147</v>
      </c>
      <c r="C267" t="s">
        <v>17</v>
      </c>
      <c r="D267" t="s">
        <v>99</v>
      </c>
      <c r="E267">
        <v>6.64</v>
      </c>
      <c r="F267" s="73">
        <v>44906</v>
      </c>
      <c r="G267" s="73">
        <v>44908</v>
      </c>
      <c r="H267">
        <v>5</v>
      </c>
      <c r="I267">
        <v>2022</v>
      </c>
      <c r="J267" t="s">
        <v>18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146</v>
      </c>
    </row>
    <row r="268" spans="1:17" x14ac:dyDescent="0.3">
      <c r="A268">
        <v>40934</v>
      </c>
      <c r="B268" t="s">
        <v>148</v>
      </c>
      <c r="C268" t="s">
        <v>17</v>
      </c>
      <c r="D268" t="s">
        <v>109</v>
      </c>
      <c r="E268">
        <v>6.49</v>
      </c>
      <c r="F268" s="73">
        <v>44383</v>
      </c>
      <c r="G268" s="73">
        <v>44390</v>
      </c>
      <c r="H268">
        <v>5</v>
      </c>
      <c r="I268">
        <v>2020</v>
      </c>
      <c r="J268" t="s">
        <v>18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11</v>
      </c>
    </row>
    <row r="269" spans="1:17" x14ac:dyDescent="0.3">
      <c r="A269">
        <v>40934</v>
      </c>
      <c r="B269" t="s">
        <v>148</v>
      </c>
      <c r="C269" t="s">
        <v>17</v>
      </c>
      <c r="D269" t="s">
        <v>109</v>
      </c>
      <c r="E269">
        <v>6.49</v>
      </c>
      <c r="F269" s="73">
        <v>44383</v>
      </c>
      <c r="G269" s="73">
        <v>44390</v>
      </c>
      <c r="H269">
        <v>5</v>
      </c>
      <c r="I269">
        <v>2020</v>
      </c>
      <c r="J269" t="s">
        <v>18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12</v>
      </c>
    </row>
    <row r="270" spans="1:17" x14ac:dyDescent="0.3">
      <c r="A270">
        <v>49418</v>
      </c>
      <c r="B270" t="s">
        <v>149</v>
      </c>
      <c r="C270" t="s">
        <v>70</v>
      </c>
      <c r="D270" t="s">
        <v>5</v>
      </c>
      <c r="E270">
        <v>6.72</v>
      </c>
      <c r="F270" s="73">
        <v>44904</v>
      </c>
      <c r="G270" s="73">
        <v>44904</v>
      </c>
      <c r="H270">
        <v>4</v>
      </c>
      <c r="I270">
        <v>2021</v>
      </c>
      <c r="J270" t="s">
        <v>6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39</v>
      </c>
    </row>
    <row r="271" spans="1:17" x14ac:dyDescent="0.3">
      <c r="A271">
        <v>49978</v>
      </c>
      <c r="B271" t="s">
        <v>150</v>
      </c>
      <c r="C271" t="s">
        <v>4</v>
      </c>
      <c r="D271" t="s">
        <v>5</v>
      </c>
      <c r="E271">
        <v>5.64</v>
      </c>
      <c r="F271" s="73">
        <v>44991</v>
      </c>
      <c r="G271" s="73">
        <v>44991</v>
      </c>
      <c r="H271">
        <v>4</v>
      </c>
      <c r="I271">
        <v>2021</v>
      </c>
      <c r="J271" t="s">
        <v>10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12</v>
      </c>
    </row>
    <row r="272" spans="1:17" x14ac:dyDescent="0.3">
      <c r="A272">
        <v>40256</v>
      </c>
      <c r="B272" t="s">
        <v>151</v>
      </c>
      <c r="C272" t="s">
        <v>4</v>
      </c>
      <c r="D272" t="s">
        <v>37</v>
      </c>
      <c r="E272">
        <v>6.42</v>
      </c>
      <c r="F272" s="73">
        <v>43867</v>
      </c>
      <c r="G272" s="73">
        <v>43912</v>
      </c>
      <c r="H272">
        <v>3</v>
      </c>
      <c r="I272">
        <v>2019</v>
      </c>
      <c r="J272" t="s">
        <v>6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24</v>
      </c>
    </row>
    <row r="273" spans="1:17" x14ac:dyDescent="0.3">
      <c r="A273">
        <v>40256</v>
      </c>
      <c r="B273" t="s">
        <v>151</v>
      </c>
      <c r="C273" t="s">
        <v>4</v>
      </c>
      <c r="D273" t="s">
        <v>37</v>
      </c>
      <c r="E273">
        <v>6.42</v>
      </c>
      <c r="F273" s="73">
        <v>43867</v>
      </c>
      <c r="G273" s="73">
        <v>43912</v>
      </c>
      <c r="H273">
        <v>3</v>
      </c>
      <c r="I273">
        <v>2019</v>
      </c>
      <c r="J273" t="s">
        <v>6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11</v>
      </c>
    </row>
    <row r="274" spans="1:17" x14ac:dyDescent="0.3">
      <c r="A274">
        <v>40256</v>
      </c>
      <c r="B274" t="s">
        <v>151</v>
      </c>
      <c r="C274" t="s">
        <v>4</v>
      </c>
      <c r="D274" t="s">
        <v>37</v>
      </c>
      <c r="E274">
        <v>6.42</v>
      </c>
      <c r="F274" s="73">
        <v>43867</v>
      </c>
      <c r="G274" s="73">
        <v>43912</v>
      </c>
      <c r="H274">
        <v>3</v>
      </c>
      <c r="I274">
        <v>2019</v>
      </c>
      <c r="J274" t="s">
        <v>6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12</v>
      </c>
    </row>
    <row r="275" spans="1:17" x14ac:dyDescent="0.3">
      <c r="A275">
        <v>40256</v>
      </c>
      <c r="B275" t="s">
        <v>151</v>
      </c>
      <c r="C275" t="s">
        <v>4</v>
      </c>
      <c r="D275" t="s">
        <v>37</v>
      </c>
      <c r="E275">
        <v>6.42</v>
      </c>
      <c r="F275" s="73">
        <v>43867</v>
      </c>
      <c r="G275" s="73">
        <v>43912</v>
      </c>
      <c r="H275">
        <v>3</v>
      </c>
      <c r="I275">
        <v>2019</v>
      </c>
      <c r="J275" t="s">
        <v>6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88</v>
      </c>
    </row>
    <row r="276" spans="1:17" x14ac:dyDescent="0.3">
      <c r="A276">
        <v>40256</v>
      </c>
      <c r="B276" t="s">
        <v>151</v>
      </c>
      <c r="C276" t="s">
        <v>4</v>
      </c>
      <c r="D276" t="s">
        <v>37</v>
      </c>
      <c r="E276">
        <v>6.42</v>
      </c>
      <c r="F276" s="73">
        <v>43867</v>
      </c>
      <c r="G276" s="73">
        <v>43912</v>
      </c>
      <c r="H276">
        <v>3</v>
      </c>
      <c r="I276">
        <v>2019</v>
      </c>
      <c r="J276" t="s">
        <v>6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14</v>
      </c>
    </row>
    <row r="277" spans="1:17" x14ac:dyDescent="0.3">
      <c r="A277">
        <v>37435</v>
      </c>
      <c r="B277" t="s">
        <v>152</v>
      </c>
      <c r="C277" t="s">
        <v>17</v>
      </c>
      <c r="D277" t="s">
        <v>5</v>
      </c>
      <c r="E277">
        <v>7.87</v>
      </c>
      <c r="F277" s="73">
        <v>43715</v>
      </c>
      <c r="G277" s="73">
        <v>43745</v>
      </c>
      <c r="H277">
        <v>7</v>
      </c>
      <c r="I277">
        <v>2019</v>
      </c>
      <c r="J277" t="s">
        <v>18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25</v>
      </c>
    </row>
    <row r="278" spans="1:17" x14ac:dyDescent="0.3">
      <c r="A278">
        <v>37435</v>
      </c>
      <c r="B278" t="s">
        <v>152</v>
      </c>
      <c r="C278" t="s">
        <v>17</v>
      </c>
      <c r="D278" t="s">
        <v>5</v>
      </c>
      <c r="E278">
        <v>7.87</v>
      </c>
      <c r="F278" s="73">
        <v>43715</v>
      </c>
      <c r="G278" s="73">
        <v>43745</v>
      </c>
      <c r="H278">
        <v>7</v>
      </c>
      <c r="I278">
        <v>2019</v>
      </c>
      <c r="J278" t="s">
        <v>18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39</v>
      </c>
    </row>
    <row r="279" spans="1:17" x14ac:dyDescent="0.3">
      <c r="A279">
        <v>37435</v>
      </c>
      <c r="B279" t="s">
        <v>152</v>
      </c>
      <c r="C279" t="s">
        <v>17</v>
      </c>
      <c r="D279" t="s">
        <v>5</v>
      </c>
      <c r="E279">
        <v>7.87</v>
      </c>
      <c r="F279" s="73">
        <v>43715</v>
      </c>
      <c r="G279" s="73">
        <v>43745</v>
      </c>
      <c r="H279">
        <v>7</v>
      </c>
      <c r="I279">
        <v>2019</v>
      </c>
      <c r="J279" t="s">
        <v>18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14</v>
      </c>
    </row>
    <row r="280" spans="1:17" x14ac:dyDescent="0.3">
      <c r="A280">
        <v>40013</v>
      </c>
      <c r="B280" t="s">
        <v>153</v>
      </c>
      <c r="C280" t="s">
        <v>4</v>
      </c>
      <c r="D280" t="s">
        <v>5</v>
      </c>
      <c r="E280">
        <v>5.78</v>
      </c>
      <c r="F280" s="73">
        <v>44042</v>
      </c>
      <c r="G280" s="73">
        <v>44042</v>
      </c>
      <c r="H280">
        <v>3</v>
      </c>
      <c r="I280">
        <v>2019</v>
      </c>
      <c r="J280" t="s">
        <v>18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21</v>
      </c>
    </row>
    <row r="281" spans="1:17" x14ac:dyDescent="0.3">
      <c r="A281">
        <v>43763</v>
      </c>
      <c r="B281" t="s">
        <v>154</v>
      </c>
      <c r="C281" t="s">
        <v>17</v>
      </c>
      <c r="D281" t="s">
        <v>23</v>
      </c>
      <c r="E281">
        <v>5.96</v>
      </c>
      <c r="F281" s="73">
        <v>44548</v>
      </c>
      <c r="G281" s="73">
        <v>44557</v>
      </c>
      <c r="H281">
        <v>5</v>
      </c>
      <c r="I281">
        <v>2021</v>
      </c>
      <c r="J281" t="s">
        <v>18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24</v>
      </c>
    </row>
    <row r="282" spans="1:17" x14ac:dyDescent="0.3">
      <c r="A282">
        <v>43763</v>
      </c>
      <c r="B282" t="s">
        <v>154</v>
      </c>
      <c r="C282" t="s">
        <v>17</v>
      </c>
      <c r="D282" t="s">
        <v>23</v>
      </c>
      <c r="E282">
        <v>5.96</v>
      </c>
      <c r="F282" s="73">
        <v>44548</v>
      </c>
      <c r="G282" s="73">
        <v>44557</v>
      </c>
      <c r="H282">
        <v>5</v>
      </c>
      <c r="I282">
        <v>2021</v>
      </c>
      <c r="J282" t="s">
        <v>18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25</v>
      </c>
    </row>
    <row r="283" spans="1:17" x14ac:dyDescent="0.3">
      <c r="A283">
        <v>43763</v>
      </c>
      <c r="B283" t="s">
        <v>154</v>
      </c>
      <c r="C283" t="s">
        <v>17</v>
      </c>
      <c r="D283" t="s">
        <v>23</v>
      </c>
      <c r="E283">
        <v>5.96</v>
      </c>
      <c r="F283" s="73">
        <v>44548</v>
      </c>
      <c r="G283" s="73">
        <v>44557</v>
      </c>
      <c r="H283">
        <v>5</v>
      </c>
      <c r="I283">
        <v>2021</v>
      </c>
      <c r="J283" t="s">
        <v>18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82</v>
      </c>
    </row>
    <row r="284" spans="1:17" x14ac:dyDescent="0.3">
      <c r="A284">
        <v>43763</v>
      </c>
      <c r="B284" t="s">
        <v>154</v>
      </c>
      <c r="C284" t="s">
        <v>17</v>
      </c>
      <c r="D284" t="s">
        <v>23</v>
      </c>
      <c r="E284">
        <v>5.96</v>
      </c>
      <c r="F284" s="73">
        <v>44548</v>
      </c>
      <c r="G284" s="73">
        <v>44557</v>
      </c>
      <c r="H284">
        <v>5</v>
      </c>
      <c r="I284">
        <v>2021</v>
      </c>
      <c r="J284" t="s">
        <v>18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67</v>
      </c>
    </row>
    <row r="285" spans="1:17" x14ac:dyDescent="0.3">
      <c r="A285">
        <v>2495</v>
      </c>
      <c r="B285" t="s">
        <v>155</v>
      </c>
      <c r="C285" t="s">
        <v>17</v>
      </c>
      <c r="D285" t="s">
        <v>156</v>
      </c>
      <c r="E285">
        <v>6.45</v>
      </c>
      <c r="F285" s="73">
        <v>44870</v>
      </c>
      <c r="G285" s="73">
        <v>44905</v>
      </c>
      <c r="H285">
        <v>5</v>
      </c>
      <c r="I285">
        <v>2001</v>
      </c>
      <c r="J285" t="s">
        <v>18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25</v>
      </c>
    </row>
    <row r="286" spans="1:17" x14ac:dyDescent="0.3">
      <c r="A286">
        <v>2495</v>
      </c>
      <c r="B286" t="s">
        <v>155</v>
      </c>
      <c r="C286" t="s">
        <v>17</v>
      </c>
      <c r="D286" t="s">
        <v>156</v>
      </c>
      <c r="E286">
        <v>6.45</v>
      </c>
      <c r="F286" s="73">
        <v>44870</v>
      </c>
      <c r="G286" s="73">
        <v>44905</v>
      </c>
      <c r="H286">
        <v>5</v>
      </c>
      <c r="I286">
        <v>2001</v>
      </c>
      <c r="J286" t="s">
        <v>18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38</v>
      </c>
    </row>
    <row r="287" spans="1:17" x14ac:dyDescent="0.3">
      <c r="A287">
        <v>2495</v>
      </c>
      <c r="B287" t="s">
        <v>155</v>
      </c>
      <c r="C287" t="s">
        <v>17</v>
      </c>
      <c r="D287" t="s">
        <v>156</v>
      </c>
      <c r="E287">
        <v>6.45</v>
      </c>
      <c r="F287" s="73">
        <v>44870</v>
      </c>
      <c r="G287" s="73">
        <v>44905</v>
      </c>
      <c r="H287">
        <v>5</v>
      </c>
      <c r="I287">
        <v>2001</v>
      </c>
      <c r="J287" t="s">
        <v>18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39</v>
      </c>
    </row>
    <row r="288" spans="1:17" x14ac:dyDescent="0.3">
      <c r="A288">
        <v>2495</v>
      </c>
      <c r="B288" t="s">
        <v>155</v>
      </c>
      <c r="C288" t="s">
        <v>17</v>
      </c>
      <c r="D288" t="s">
        <v>156</v>
      </c>
      <c r="E288">
        <v>6.45</v>
      </c>
      <c r="F288" s="73">
        <v>44870</v>
      </c>
      <c r="G288" s="73">
        <v>44905</v>
      </c>
      <c r="H288">
        <v>5</v>
      </c>
      <c r="I288">
        <v>2001</v>
      </c>
      <c r="J288" t="s">
        <v>18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7</v>
      </c>
    </row>
    <row r="289" spans="1:17" x14ac:dyDescent="0.3">
      <c r="A289">
        <v>40960</v>
      </c>
      <c r="B289" t="s">
        <v>157</v>
      </c>
      <c r="C289" t="s">
        <v>17</v>
      </c>
      <c r="D289" t="s">
        <v>60</v>
      </c>
      <c r="E289">
        <v>6.48</v>
      </c>
      <c r="F289" s="73">
        <v>44687</v>
      </c>
      <c r="G289" s="73">
        <v>44702</v>
      </c>
      <c r="H289">
        <v>5</v>
      </c>
      <c r="I289">
        <v>2021</v>
      </c>
      <c r="J289" t="s">
        <v>6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21</v>
      </c>
    </row>
    <row r="290" spans="1:17" x14ac:dyDescent="0.3">
      <c r="A290">
        <v>40960</v>
      </c>
      <c r="B290" t="s">
        <v>157</v>
      </c>
      <c r="C290" t="s">
        <v>17</v>
      </c>
      <c r="D290" t="s">
        <v>60</v>
      </c>
      <c r="E290">
        <v>6.48</v>
      </c>
      <c r="F290" s="73">
        <v>44687</v>
      </c>
      <c r="G290" s="73">
        <v>44702</v>
      </c>
      <c r="H290">
        <v>5</v>
      </c>
      <c r="I290">
        <v>2021</v>
      </c>
      <c r="J290" t="s">
        <v>6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12</v>
      </c>
    </row>
    <row r="291" spans="1:17" x14ac:dyDescent="0.3">
      <c r="A291">
        <v>40960</v>
      </c>
      <c r="B291" t="s">
        <v>157</v>
      </c>
      <c r="C291" t="s">
        <v>17</v>
      </c>
      <c r="D291" t="s">
        <v>60</v>
      </c>
      <c r="E291">
        <v>6.48</v>
      </c>
      <c r="F291" s="73">
        <v>44687</v>
      </c>
      <c r="G291" s="73">
        <v>44702</v>
      </c>
      <c r="H291">
        <v>5</v>
      </c>
      <c r="I291">
        <v>2021</v>
      </c>
      <c r="J291" t="s">
        <v>6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46</v>
      </c>
    </row>
    <row r="292" spans="1:17" x14ac:dyDescent="0.3">
      <c r="A292">
        <v>40960</v>
      </c>
      <c r="B292" t="s">
        <v>157</v>
      </c>
      <c r="C292" t="s">
        <v>17</v>
      </c>
      <c r="D292" t="s">
        <v>60</v>
      </c>
      <c r="E292">
        <v>6.48</v>
      </c>
      <c r="F292" s="73">
        <v>44687</v>
      </c>
      <c r="G292" s="73">
        <v>44702</v>
      </c>
      <c r="H292">
        <v>5</v>
      </c>
      <c r="I292">
        <v>2021</v>
      </c>
      <c r="J292" t="s">
        <v>6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26</v>
      </c>
    </row>
    <row r="293" spans="1:17" x14ac:dyDescent="0.3">
      <c r="A293">
        <v>812</v>
      </c>
      <c r="B293" t="s">
        <v>158</v>
      </c>
      <c r="C293" t="s">
        <v>17</v>
      </c>
      <c r="D293" t="s">
        <v>5</v>
      </c>
      <c r="E293">
        <v>6.78</v>
      </c>
      <c r="F293" s="73">
        <v>43610</v>
      </c>
      <c r="G293" s="73">
        <v>43623</v>
      </c>
      <c r="H293">
        <v>5</v>
      </c>
      <c r="I293">
        <v>2001</v>
      </c>
      <c r="J293" t="s">
        <v>10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11</v>
      </c>
    </row>
    <row r="294" spans="1:17" x14ac:dyDescent="0.3">
      <c r="A294">
        <v>812</v>
      </c>
      <c r="B294" t="s">
        <v>158</v>
      </c>
      <c r="C294" t="s">
        <v>17</v>
      </c>
      <c r="D294" t="s">
        <v>5</v>
      </c>
      <c r="E294">
        <v>6.78</v>
      </c>
      <c r="F294" s="73">
        <v>43610</v>
      </c>
      <c r="G294" s="73">
        <v>43623</v>
      </c>
      <c r="H294">
        <v>5</v>
      </c>
      <c r="I294">
        <v>2001</v>
      </c>
      <c r="J294" t="s">
        <v>10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25</v>
      </c>
    </row>
    <row r="295" spans="1:17" x14ac:dyDescent="0.3">
      <c r="A295">
        <v>812</v>
      </c>
      <c r="B295" t="s">
        <v>158</v>
      </c>
      <c r="C295" t="s">
        <v>17</v>
      </c>
      <c r="D295" t="s">
        <v>5</v>
      </c>
      <c r="E295">
        <v>6.78</v>
      </c>
      <c r="F295" s="73">
        <v>43610</v>
      </c>
      <c r="G295" s="73">
        <v>43623</v>
      </c>
      <c r="H295">
        <v>5</v>
      </c>
      <c r="I295">
        <v>2001</v>
      </c>
      <c r="J295" t="s">
        <v>10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14</v>
      </c>
    </row>
    <row r="296" spans="1:17" x14ac:dyDescent="0.3">
      <c r="A296">
        <v>37914</v>
      </c>
      <c r="B296" t="s">
        <v>159</v>
      </c>
      <c r="C296" t="s">
        <v>4</v>
      </c>
      <c r="D296" t="s">
        <v>5</v>
      </c>
      <c r="E296">
        <v>6.86</v>
      </c>
      <c r="F296" s="73">
        <v>44975</v>
      </c>
      <c r="G296" s="73">
        <v>44978</v>
      </c>
      <c r="H296">
        <v>3</v>
      </c>
      <c r="I296">
        <v>2022</v>
      </c>
      <c r="J296" t="s">
        <v>10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11</v>
      </c>
    </row>
    <row r="297" spans="1:17" x14ac:dyDescent="0.3">
      <c r="A297">
        <v>37914</v>
      </c>
      <c r="B297" t="s">
        <v>159</v>
      </c>
      <c r="C297" t="s">
        <v>4</v>
      </c>
      <c r="D297" t="s">
        <v>5</v>
      </c>
      <c r="E297">
        <v>6.86</v>
      </c>
      <c r="F297" s="73">
        <v>44975</v>
      </c>
      <c r="G297" s="73">
        <v>44978</v>
      </c>
      <c r="H297">
        <v>3</v>
      </c>
      <c r="I297">
        <v>2022</v>
      </c>
      <c r="J297" t="s">
        <v>10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14</v>
      </c>
    </row>
    <row r="298" spans="1:17" x14ac:dyDescent="0.3">
      <c r="A298">
        <v>37914</v>
      </c>
      <c r="B298" t="s">
        <v>159</v>
      </c>
      <c r="C298" t="s">
        <v>4</v>
      </c>
      <c r="D298" t="s">
        <v>5</v>
      </c>
      <c r="E298">
        <v>6.86</v>
      </c>
      <c r="F298" s="73">
        <v>44975</v>
      </c>
      <c r="G298" s="73">
        <v>44978</v>
      </c>
      <c r="H298">
        <v>3</v>
      </c>
      <c r="I298">
        <v>2022</v>
      </c>
      <c r="J298" t="s">
        <v>10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160</v>
      </c>
    </row>
    <row r="299" spans="1:17" x14ac:dyDescent="0.3">
      <c r="A299">
        <v>37914</v>
      </c>
      <c r="B299" t="s">
        <v>159</v>
      </c>
      <c r="C299" t="s">
        <v>4</v>
      </c>
      <c r="D299" t="s">
        <v>5</v>
      </c>
      <c r="E299">
        <v>6.86</v>
      </c>
      <c r="F299" s="73">
        <v>44975</v>
      </c>
      <c r="G299" s="73">
        <v>44978</v>
      </c>
      <c r="H299">
        <v>3</v>
      </c>
      <c r="I299">
        <v>2022</v>
      </c>
      <c r="J299" t="s">
        <v>10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28</v>
      </c>
    </row>
    <row r="300" spans="1:17" x14ac:dyDescent="0.3">
      <c r="A300">
        <v>59</v>
      </c>
      <c r="B300" t="s">
        <v>161</v>
      </c>
      <c r="C300" t="s">
        <v>17</v>
      </c>
      <c r="D300" t="s">
        <v>23</v>
      </c>
      <c r="E300">
        <v>7.4</v>
      </c>
      <c r="F300" s="73">
        <v>43036</v>
      </c>
      <c r="G300" s="73">
        <v>43053</v>
      </c>
      <c r="H300">
        <v>4</v>
      </c>
      <c r="I300">
        <v>2002</v>
      </c>
      <c r="J300" t="s">
        <v>18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21</v>
      </c>
    </row>
    <row r="301" spans="1:17" x14ac:dyDescent="0.3">
      <c r="A301">
        <v>59</v>
      </c>
      <c r="B301" t="s">
        <v>161</v>
      </c>
      <c r="C301" t="s">
        <v>17</v>
      </c>
      <c r="D301" t="s">
        <v>23</v>
      </c>
      <c r="E301">
        <v>7.4</v>
      </c>
      <c r="F301" s="73">
        <v>43036</v>
      </c>
      <c r="G301" s="73">
        <v>43053</v>
      </c>
      <c r="H301">
        <v>4</v>
      </c>
      <c r="I301">
        <v>2002</v>
      </c>
      <c r="J301" t="s">
        <v>18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25</v>
      </c>
    </row>
    <row r="302" spans="1:17" x14ac:dyDescent="0.3">
      <c r="A302">
        <v>59</v>
      </c>
      <c r="B302" t="s">
        <v>161</v>
      </c>
      <c r="C302" t="s">
        <v>17</v>
      </c>
      <c r="D302" t="s">
        <v>23</v>
      </c>
      <c r="E302">
        <v>7.4</v>
      </c>
      <c r="F302" s="73">
        <v>43036</v>
      </c>
      <c r="G302" s="73">
        <v>43053</v>
      </c>
      <c r="H302">
        <v>4</v>
      </c>
      <c r="I302">
        <v>2002</v>
      </c>
      <c r="J302" t="s">
        <v>18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57</v>
      </c>
    </row>
    <row r="303" spans="1:17" x14ac:dyDescent="0.3">
      <c r="A303">
        <v>59</v>
      </c>
      <c r="B303" t="s">
        <v>161</v>
      </c>
      <c r="C303" t="s">
        <v>17</v>
      </c>
      <c r="D303" t="s">
        <v>23</v>
      </c>
      <c r="E303">
        <v>7.4</v>
      </c>
      <c r="F303" s="73">
        <v>43036</v>
      </c>
      <c r="G303" s="73">
        <v>43053</v>
      </c>
      <c r="H303">
        <v>4</v>
      </c>
      <c r="I303">
        <v>2002</v>
      </c>
      <c r="J303" t="s">
        <v>18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42</v>
      </c>
    </row>
    <row r="304" spans="1:17" x14ac:dyDescent="0.3">
      <c r="A304">
        <v>59</v>
      </c>
      <c r="B304" t="s">
        <v>161</v>
      </c>
      <c r="C304" t="s">
        <v>17</v>
      </c>
      <c r="D304" t="s">
        <v>23</v>
      </c>
      <c r="E304">
        <v>7.4</v>
      </c>
      <c r="F304" s="73">
        <v>43036</v>
      </c>
      <c r="G304" s="73">
        <v>43053</v>
      </c>
      <c r="H304">
        <v>4</v>
      </c>
      <c r="I304">
        <v>2002</v>
      </c>
      <c r="J304" t="s">
        <v>18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14</v>
      </c>
    </row>
    <row r="305" spans="1:17" x14ac:dyDescent="0.3">
      <c r="A305">
        <v>59</v>
      </c>
      <c r="B305" t="s">
        <v>161</v>
      </c>
      <c r="C305" t="s">
        <v>17</v>
      </c>
      <c r="D305" t="s">
        <v>23</v>
      </c>
      <c r="E305">
        <v>7.4</v>
      </c>
      <c r="F305" s="73">
        <v>43036</v>
      </c>
      <c r="G305" s="73">
        <v>43053</v>
      </c>
      <c r="H305">
        <v>4</v>
      </c>
      <c r="I305">
        <v>2002</v>
      </c>
      <c r="J305" t="s">
        <v>18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67</v>
      </c>
    </row>
    <row r="306" spans="1:17" x14ac:dyDescent="0.3">
      <c r="A306">
        <v>596</v>
      </c>
      <c r="B306" t="s">
        <v>162</v>
      </c>
      <c r="C306" t="s">
        <v>9</v>
      </c>
      <c r="D306" t="s">
        <v>23</v>
      </c>
      <c r="E306">
        <v>6.97</v>
      </c>
      <c r="F306" s="73">
        <v>43056</v>
      </c>
      <c r="G306" s="73">
        <v>43056</v>
      </c>
      <c r="H306">
        <v>4</v>
      </c>
      <c r="I306">
        <v>2003</v>
      </c>
      <c r="J306" t="s">
        <v>18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21</v>
      </c>
    </row>
    <row r="307" spans="1:17" x14ac:dyDescent="0.3">
      <c r="A307">
        <v>596</v>
      </c>
      <c r="B307" t="s">
        <v>162</v>
      </c>
      <c r="C307" t="s">
        <v>9</v>
      </c>
      <c r="D307" t="s">
        <v>23</v>
      </c>
      <c r="E307">
        <v>6.97</v>
      </c>
      <c r="F307" s="73">
        <v>43056</v>
      </c>
      <c r="G307" s="73">
        <v>43056</v>
      </c>
      <c r="H307">
        <v>4</v>
      </c>
      <c r="I307">
        <v>2003</v>
      </c>
      <c r="J307" t="s">
        <v>18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42</v>
      </c>
    </row>
    <row r="308" spans="1:17" x14ac:dyDescent="0.3">
      <c r="A308">
        <v>39523</v>
      </c>
      <c r="B308" t="s">
        <v>163</v>
      </c>
      <c r="C308" t="s">
        <v>17</v>
      </c>
      <c r="D308" t="s">
        <v>60</v>
      </c>
      <c r="E308">
        <v>6.36</v>
      </c>
      <c r="F308" s="73">
        <v>43981</v>
      </c>
      <c r="G308" s="73">
        <v>43987</v>
      </c>
      <c r="H308">
        <v>4</v>
      </c>
      <c r="I308">
        <v>2019</v>
      </c>
      <c r="J308" t="s">
        <v>20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12</v>
      </c>
    </row>
    <row r="309" spans="1:17" x14ac:dyDescent="0.3">
      <c r="A309">
        <v>39523</v>
      </c>
      <c r="B309" t="s">
        <v>163</v>
      </c>
      <c r="C309" t="s">
        <v>17</v>
      </c>
      <c r="D309" t="s">
        <v>60</v>
      </c>
      <c r="E309">
        <v>6.36</v>
      </c>
      <c r="F309" s="73">
        <v>43981</v>
      </c>
      <c r="G309" s="73">
        <v>43987</v>
      </c>
      <c r="H309">
        <v>4</v>
      </c>
      <c r="I309">
        <v>2019</v>
      </c>
      <c r="J309" t="s">
        <v>20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26</v>
      </c>
    </row>
    <row r="310" spans="1:17" x14ac:dyDescent="0.3">
      <c r="A310">
        <v>3522</v>
      </c>
      <c r="B310" t="s">
        <v>164</v>
      </c>
      <c r="C310" t="s">
        <v>86</v>
      </c>
      <c r="D310" t="s">
        <v>23</v>
      </c>
      <c r="E310">
        <v>6.36</v>
      </c>
      <c r="F310" s="73">
        <v>44138</v>
      </c>
      <c r="G310" s="73">
        <v>44138</v>
      </c>
      <c r="H310">
        <v>5</v>
      </c>
      <c r="I310">
        <v>1984</v>
      </c>
      <c r="J310" t="s">
        <v>10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24</v>
      </c>
    </row>
    <row r="311" spans="1:17" x14ac:dyDescent="0.3">
      <c r="A311">
        <v>3522</v>
      </c>
      <c r="B311" t="s">
        <v>164</v>
      </c>
      <c r="C311" t="s">
        <v>86</v>
      </c>
      <c r="D311" t="s">
        <v>23</v>
      </c>
      <c r="E311">
        <v>6.36</v>
      </c>
      <c r="F311" s="73">
        <v>44138</v>
      </c>
      <c r="G311" s="73">
        <v>44138</v>
      </c>
      <c r="H311">
        <v>5</v>
      </c>
      <c r="I311">
        <v>1984</v>
      </c>
      <c r="J311" t="s">
        <v>10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14</v>
      </c>
    </row>
    <row r="312" spans="1:17" x14ac:dyDescent="0.3">
      <c r="A312">
        <v>3522</v>
      </c>
      <c r="B312" t="s">
        <v>164</v>
      </c>
      <c r="C312" t="s">
        <v>86</v>
      </c>
      <c r="D312" t="s">
        <v>23</v>
      </c>
      <c r="E312">
        <v>6.36</v>
      </c>
      <c r="F312" s="73">
        <v>44138</v>
      </c>
      <c r="G312" s="73">
        <v>44138</v>
      </c>
      <c r="H312">
        <v>5</v>
      </c>
      <c r="I312">
        <v>1984</v>
      </c>
      <c r="J312" t="s">
        <v>10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131</v>
      </c>
    </row>
    <row r="313" spans="1:17" x14ac:dyDescent="0.3">
      <c r="A313">
        <v>38390</v>
      </c>
      <c r="B313" t="s">
        <v>165</v>
      </c>
      <c r="C313" t="s">
        <v>17</v>
      </c>
      <c r="D313" t="s">
        <v>32</v>
      </c>
      <c r="E313">
        <v>6.76</v>
      </c>
      <c r="F313" s="73">
        <v>43901</v>
      </c>
      <c r="G313" s="73">
        <v>43917</v>
      </c>
      <c r="H313">
        <v>7</v>
      </c>
      <c r="I313">
        <v>2019</v>
      </c>
      <c r="J313" t="s">
        <v>20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21</v>
      </c>
    </row>
    <row r="314" spans="1:17" x14ac:dyDescent="0.3">
      <c r="A314">
        <v>38390</v>
      </c>
      <c r="B314" t="s">
        <v>165</v>
      </c>
      <c r="C314" t="s">
        <v>17</v>
      </c>
      <c r="D314" t="s">
        <v>32</v>
      </c>
      <c r="E314">
        <v>6.76</v>
      </c>
      <c r="F314" s="73">
        <v>43901</v>
      </c>
      <c r="G314" s="73">
        <v>43917</v>
      </c>
      <c r="H314">
        <v>7</v>
      </c>
      <c r="I314">
        <v>2019</v>
      </c>
      <c r="J314" t="s">
        <v>20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33</v>
      </c>
    </row>
    <row r="315" spans="1:17" x14ac:dyDescent="0.3">
      <c r="A315">
        <v>40465</v>
      </c>
      <c r="B315" t="s">
        <v>166</v>
      </c>
      <c r="C315" t="s">
        <v>9</v>
      </c>
      <c r="D315" t="s">
        <v>32</v>
      </c>
      <c r="E315">
        <v>6.88</v>
      </c>
      <c r="F315" s="73">
        <v>44098</v>
      </c>
      <c r="G315" s="73">
        <v>44098</v>
      </c>
      <c r="H315">
        <v>6</v>
      </c>
      <c r="I315">
        <v>2020</v>
      </c>
      <c r="J315" t="s">
        <v>10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21</v>
      </c>
    </row>
    <row r="316" spans="1:17" x14ac:dyDescent="0.3">
      <c r="A316">
        <v>40465</v>
      </c>
      <c r="B316" t="s">
        <v>166</v>
      </c>
      <c r="C316" t="s">
        <v>9</v>
      </c>
      <c r="D316" t="s">
        <v>32</v>
      </c>
      <c r="E316">
        <v>6.88</v>
      </c>
      <c r="F316" s="73">
        <v>44098</v>
      </c>
      <c r="G316" s="73">
        <v>44098</v>
      </c>
      <c r="H316">
        <v>6</v>
      </c>
      <c r="I316">
        <v>2020</v>
      </c>
      <c r="J316" t="s">
        <v>10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33</v>
      </c>
    </row>
    <row r="317" spans="1:17" x14ac:dyDescent="0.3">
      <c r="A317">
        <v>40465</v>
      </c>
      <c r="B317" t="s">
        <v>166</v>
      </c>
      <c r="C317" t="s">
        <v>9</v>
      </c>
      <c r="D317" t="s">
        <v>32</v>
      </c>
      <c r="E317">
        <v>6.88</v>
      </c>
      <c r="F317" s="73">
        <v>44098</v>
      </c>
      <c r="G317" s="73">
        <v>44098</v>
      </c>
      <c r="H317">
        <v>6</v>
      </c>
      <c r="I317">
        <v>2020</v>
      </c>
      <c r="J317" t="s">
        <v>10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7</v>
      </c>
    </row>
    <row r="318" spans="1:17" x14ac:dyDescent="0.3">
      <c r="A318">
        <v>44429</v>
      </c>
      <c r="B318" t="s">
        <v>167</v>
      </c>
      <c r="C318" t="s">
        <v>4</v>
      </c>
      <c r="D318" t="s">
        <v>5</v>
      </c>
      <c r="E318">
        <v>5.35</v>
      </c>
      <c r="F318" s="73">
        <v>44990</v>
      </c>
      <c r="G318" s="73">
        <v>44990</v>
      </c>
      <c r="H318">
        <v>3</v>
      </c>
      <c r="I318">
        <v>2020</v>
      </c>
      <c r="J318" t="s">
        <v>20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14</v>
      </c>
    </row>
    <row r="319" spans="1:17" x14ac:dyDescent="0.3">
      <c r="A319">
        <v>38940</v>
      </c>
      <c r="B319" t="s">
        <v>168</v>
      </c>
      <c r="C319" t="s">
        <v>17</v>
      </c>
      <c r="D319" t="s">
        <v>60</v>
      </c>
      <c r="E319">
        <v>6.71</v>
      </c>
      <c r="F319" s="73">
        <v>43755</v>
      </c>
      <c r="G319" s="73">
        <v>43762</v>
      </c>
      <c r="H319">
        <v>6</v>
      </c>
      <c r="I319">
        <v>2019</v>
      </c>
      <c r="J319" t="s">
        <v>6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24</v>
      </c>
    </row>
    <row r="320" spans="1:17" x14ac:dyDescent="0.3">
      <c r="A320">
        <v>38940</v>
      </c>
      <c r="B320" t="s">
        <v>168</v>
      </c>
      <c r="C320" t="s">
        <v>17</v>
      </c>
      <c r="D320" t="s">
        <v>60</v>
      </c>
      <c r="E320">
        <v>6.71</v>
      </c>
      <c r="F320" s="73">
        <v>43755</v>
      </c>
      <c r="G320" s="73">
        <v>43762</v>
      </c>
      <c r="H320">
        <v>6</v>
      </c>
      <c r="I320">
        <v>2019</v>
      </c>
      <c r="J320" t="s">
        <v>6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52</v>
      </c>
    </row>
    <row r="321" spans="1:17" x14ac:dyDescent="0.3">
      <c r="A321">
        <v>38940</v>
      </c>
      <c r="B321" t="s">
        <v>168</v>
      </c>
      <c r="C321" t="s">
        <v>17</v>
      </c>
      <c r="D321" t="s">
        <v>60</v>
      </c>
      <c r="E321">
        <v>6.71</v>
      </c>
      <c r="F321" s="73">
        <v>43755</v>
      </c>
      <c r="G321" s="73">
        <v>43762</v>
      </c>
      <c r="H321">
        <v>6</v>
      </c>
      <c r="I321">
        <v>2019</v>
      </c>
      <c r="J321" t="s">
        <v>6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12</v>
      </c>
    </row>
    <row r="322" spans="1:17" x14ac:dyDescent="0.3">
      <c r="A322">
        <v>38940</v>
      </c>
      <c r="B322" t="s">
        <v>168</v>
      </c>
      <c r="C322" t="s">
        <v>17</v>
      </c>
      <c r="D322" t="s">
        <v>60</v>
      </c>
      <c r="E322">
        <v>6.71</v>
      </c>
      <c r="F322" s="73">
        <v>43755</v>
      </c>
      <c r="G322" s="73">
        <v>43762</v>
      </c>
      <c r="H322">
        <v>6</v>
      </c>
      <c r="I322">
        <v>2019</v>
      </c>
      <c r="J322" t="s">
        <v>6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26</v>
      </c>
    </row>
    <row r="323" spans="1:17" x14ac:dyDescent="0.3">
      <c r="A323">
        <v>38940</v>
      </c>
      <c r="B323" t="s">
        <v>168</v>
      </c>
      <c r="C323" t="s">
        <v>17</v>
      </c>
      <c r="D323" t="s">
        <v>60</v>
      </c>
      <c r="E323">
        <v>6.71</v>
      </c>
      <c r="F323" s="73">
        <v>43755</v>
      </c>
      <c r="G323" s="73">
        <v>43762</v>
      </c>
      <c r="H323">
        <v>6</v>
      </c>
      <c r="I323">
        <v>2019</v>
      </c>
      <c r="J323" t="s">
        <v>6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14</v>
      </c>
    </row>
    <row r="324" spans="1:17" x14ac:dyDescent="0.3">
      <c r="A324">
        <v>42317</v>
      </c>
      <c r="B324" t="s">
        <v>169</v>
      </c>
      <c r="C324" t="s">
        <v>4</v>
      </c>
      <c r="D324" t="s">
        <v>5</v>
      </c>
      <c r="E324">
        <v>6.21</v>
      </c>
      <c r="F324" s="73">
        <v>44539</v>
      </c>
      <c r="G324" s="73">
        <v>44539</v>
      </c>
      <c r="H324">
        <v>7</v>
      </c>
      <c r="I324">
        <v>2019</v>
      </c>
      <c r="J324" t="s">
        <v>18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39</v>
      </c>
    </row>
    <row r="325" spans="1:17" x14ac:dyDescent="0.3">
      <c r="A325">
        <v>42317</v>
      </c>
      <c r="B325" t="s">
        <v>169</v>
      </c>
      <c r="C325" t="s">
        <v>4</v>
      </c>
      <c r="D325" t="s">
        <v>5</v>
      </c>
      <c r="E325">
        <v>6.21</v>
      </c>
      <c r="F325" s="73">
        <v>44539</v>
      </c>
      <c r="G325" s="73">
        <v>44539</v>
      </c>
      <c r="H325">
        <v>7</v>
      </c>
      <c r="I325">
        <v>2019</v>
      </c>
      <c r="J325" t="s">
        <v>18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7</v>
      </c>
    </row>
    <row r="326" spans="1:17" x14ac:dyDescent="0.3">
      <c r="A326">
        <v>1</v>
      </c>
      <c r="B326" t="s">
        <v>170</v>
      </c>
      <c r="C326" t="s">
        <v>17</v>
      </c>
      <c r="D326" t="s">
        <v>5</v>
      </c>
      <c r="E326">
        <v>8.75</v>
      </c>
      <c r="F326" s="73">
        <v>42579</v>
      </c>
      <c r="G326" s="73">
        <v>42582</v>
      </c>
      <c r="H326">
        <v>8</v>
      </c>
      <c r="I326">
        <v>1998</v>
      </c>
      <c r="J326" t="s">
        <v>18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24</v>
      </c>
    </row>
    <row r="327" spans="1:17" x14ac:dyDescent="0.3">
      <c r="A327">
        <v>1</v>
      </c>
      <c r="B327" t="s">
        <v>170</v>
      </c>
      <c r="C327" t="s">
        <v>17</v>
      </c>
      <c r="D327" t="s">
        <v>5</v>
      </c>
      <c r="E327">
        <v>8.75</v>
      </c>
      <c r="F327" s="73">
        <v>42579</v>
      </c>
      <c r="G327" s="73">
        <v>42582</v>
      </c>
      <c r="H327">
        <v>8</v>
      </c>
      <c r="I327">
        <v>1998</v>
      </c>
      <c r="J327" t="s">
        <v>18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76</v>
      </c>
    </row>
    <row r="328" spans="1:17" x14ac:dyDescent="0.3">
      <c r="A328">
        <v>1</v>
      </c>
      <c r="B328" t="s">
        <v>170</v>
      </c>
      <c r="C328" t="s">
        <v>17</v>
      </c>
      <c r="D328" t="s">
        <v>5</v>
      </c>
      <c r="E328">
        <v>8.75</v>
      </c>
      <c r="F328" s="73">
        <v>42579</v>
      </c>
      <c r="G328" s="73">
        <v>42582</v>
      </c>
      <c r="H328">
        <v>8</v>
      </c>
      <c r="I328">
        <v>1998</v>
      </c>
      <c r="J328" t="s">
        <v>18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56</v>
      </c>
    </row>
    <row r="329" spans="1:17" x14ac:dyDescent="0.3">
      <c r="A329">
        <v>1</v>
      </c>
      <c r="B329" t="s">
        <v>170</v>
      </c>
      <c r="C329" t="s">
        <v>17</v>
      </c>
      <c r="D329" t="s">
        <v>5</v>
      </c>
      <c r="E329">
        <v>8.75</v>
      </c>
      <c r="F329" s="73">
        <v>42579</v>
      </c>
      <c r="G329" s="73">
        <v>42582</v>
      </c>
      <c r="H329">
        <v>8</v>
      </c>
      <c r="I329">
        <v>1998</v>
      </c>
      <c r="J329" t="s">
        <v>18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14</v>
      </c>
    </row>
    <row r="330" spans="1:17" x14ac:dyDescent="0.3">
      <c r="A330">
        <v>1</v>
      </c>
      <c r="B330" t="s">
        <v>170</v>
      </c>
      <c r="C330" t="s">
        <v>17</v>
      </c>
      <c r="D330" t="s">
        <v>5</v>
      </c>
      <c r="E330">
        <v>8.75</v>
      </c>
      <c r="F330" s="73">
        <v>42579</v>
      </c>
      <c r="G330" s="73">
        <v>42582</v>
      </c>
      <c r="H330">
        <v>8</v>
      </c>
      <c r="I330">
        <v>1998</v>
      </c>
      <c r="J330" t="s">
        <v>18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160</v>
      </c>
    </row>
    <row r="331" spans="1:17" x14ac:dyDescent="0.3">
      <c r="A331">
        <v>5</v>
      </c>
      <c r="B331" t="s">
        <v>171</v>
      </c>
      <c r="C331" t="s">
        <v>86</v>
      </c>
      <c r="D331" t="s">
        <v>5</v>
      </c>
      <c r="E331">
        <v>8.3800000000000008</v>
      </c>
      <c r="F331" s="73">
        <v>43101</v>
      </c>
      <c r="G331" s="73">
        <v>43101</v>
      </c>
      <c r="H331">
        <v>8</v>
      </c>
      <c r="I331">
        <v>2001</v>
      </c>
      <c r="J331" t="s">
        <v>6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24</v>
      </c>
    </row>
    <row r="332" spans="1:17" x14ac:dyDescent="0.3">
      <c r="A332">
        <v>5</v>
      </c>
      <c r="B332" t="s">
        <v>171</v>
      </c>
      <c r="C332" t="s">
        <v>86</v>
      </c>
      <c r="D332" t="s">
        <v>5</v>
      </c>
      <c r="E332">
        <v>8.3800000000000008</v>
      </c>
      <c r="F332" s="73">
        <v>43101</v>
      </c>
      <c r="G332" s="73">
        <v>43101</v>
      </c>
      <c r="H332">
        <v>8</v>
      </c>
      <c r="I332">
        <v>2001</v>
      </c>
      <c r="J332" t="s">
        <v>6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76</v>
      </c>
    </row>
    <row r="333" spans="1:17" x14ac:dyDescent="0.3">
      <c r="A333">
        <v>5</v>
      </c>
      <c r="B333" t="s">
        <v>171</v>
      </c>
      <c r="C333" t="s">
        <v>86</v>
      </c>
      <c r="D333" t="s">
        <v>5</v>
      </c>
      <c r="E333">
        <v>8.3800000000000008</v>
      </c>
      <c r="F333" s="73">
        <v>43101</v>
      </c>
      <c r="G333" s="73">
        <v>43101</v>
      </c>
      <c r="H333">
        <v>8</v>
      </c>
      <c r="I333">
        <v>2001</v>
      </c>
      <c r="J333" t="s">
        <v>6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14</v>
      </c>
    </row>
    <row r="334" spans="1:17" x14ac:dyDescent="0.3">
      <c r="A334">
        <v>5</v>
      </c>
      <c r="B334" t="s">
        <v>171</v>
      </c>
      <c r="C334" t="s">
        <v>86</v>
      </c>
      <c r="D334" t="s">
        <v>5</v>
      </c>
      <c r="E334">
        <v>8.3800000000000008</v>
      </c>
      <c r="F334" s="73">
        <v>43101</v>
      </c>
      <c r="G334" s="73">
        <v>43101</v>
      </c>
      <c r="H334">
        <v>8</v>
      </c>
      <c r="I334">
        <v>2001</v>
      </c>
      <c r="J334" t="s">
        <v>6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160</v>
      </c>
    </row>
    <row r="335" spans="1:17" x14ac:dyDescent="0.3">
      <c r="A335">
        <v>61</v>
      </c>
      <c r="B335" t="s">
        <v>172</v>
      </c>
      <c r="C335" t="s">
        <v>17</v>
      </c>
      <c r="D335" t="s">
        <v>23</v>
      </c>
      <c r="E335">
        <v>7.17</v>
      </c>
      <c r="F335" s="73">
        <v>44352</v>
      </c>
      <c r="G335" s="73">
        <v>44359</v>
      </c>
      <c r="H335">
        <v>4</v>
      </c>
      <c r="I335">
        <v>2003</v>
      </c>
      <c r="J335" t="s">
        <v>18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24</v>
      </c>
    </row>
    <row r="336" spans="1:17" x14ac:dyDescent="0.3">
      <c r="A336">
        <v>61</v>
      </c>
      <c r="B336" t="s">
        <v>172</v>
      </c>
      <c r="C336" t="s">
        <v>17</v>
      </c>
      <c r="D336" t="s">
        <v>23</v>
      </c>
      <c r="E336">
        <v>7.17</v>
      </c>
      <c r="F336" s="73">
        <v>44352</v>
      </c>
      <c r="G336" s="73">
        <v>44359</v>
      </c>
      <c r="H336">
        <v>4</v>
      </c>
      <c r="I336">
        <v>2003</v>
      </c>
      <c r="J336" t="s">
        <v>18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21</v>
      </c>
    </row>
    <row r="337" spans="1:17" x14ac:dyDescent="0.3">
      <c r="A337">
        <v>61</v>
      </c>
      <c r="B337" t="s">
        <v>172</v>
      </c>
      <c r="C337" t="s">
        <v>17</v>
      </c>
      <c r="D337" t="s">
        <v>23</v>
      </c>
      <c r="E337">
        <v>7.17</v>
      </c>
      <c r="F337" s="73">
        <v>44352</v>
      </c>
      <c r="G337" s="73">
        <v>44359</v>
      </c>
      <c r="H337">
        <v>4</v>
      </c>
      <c r="I337">
        <v>2003</v>
      </c>
      <c r="J337" t="s">
        <v>18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12</v>
      </c>
    </row>
    <row r="338" spans="1:17" x14ac:dyDescent="0.3">
      <c r="A338">
        <v>61</v>
      </c>
      <c r="B338" t="s">
        <v>172</v>
      </c>
      <c r="C338" t="s">
        <v>17</v>
      </c>
      <c r="D338" t="s">
        <v>23</v>
      </c>
      <c r="E338">
        <v>7.17</v>
      </c>
      <c r="F338" s="73">
        <v>44352</v>
      </c>
      <c r="G338" s="73">
        <v>44359</v>
      </c>
      <c r="H338">
        <v>4</v>
      </c>
      <c r="I338">
        <v>2003</v>
      </c>
      <c r="J338" t="s">
        <v>18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42</v>
      </c>
    </row>
    <row r="339" spans="1:17" x14ac:dyDescent="0.3">
      <c r="A339">
        <v>61</v>
      </c>
      <c r="B339" t="s">
        <v>172</v>
      </c>
      <c r="C339" t="s">
        <v>17</v>
      </c>
      <c r="D339" t="s">
        <v>23</v>
      </c>
      <c r="E339">
        <v>7.17</v>
      </c>
      <c r="F339" s="73">
        <v>44352</v>
      </c>
      <c r="G339" s="73">
        <v>44359</v>
      </c>
      <c r="H339">
        <v>4</v>
      </c>
      <c r="I339">
        <v>2003</v>
      </c>
      <c r="J339" t="s">
        <v>18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33</v>
      </c>
    </row>
    <row r="340" spans="1:17" x14ac:dyDescent="0.3">
      <c r="A340">
        <v>61</v>
      </c>
      <c r="B340" t="s">
        <v>172</v>
      </c>
      <c r="C340" t="s">
        <v>17</v>
      </c>
      <c r="D340" t="s">
        <v>23</v>
      </c>
      <c r="E340">
        <v>7.17</v>
      </c>
      <c r="F340" s="73">
        <v>44352</v>
      </c>
      <c r="G340" s="73">
        <v>44359</v>
      </c>
      <c r="H340">
        <v>4</v>
      </c>
      <c r="I340">
        <v>2003</v>
      </c>
      <c r="J340" t="s">
        <v>18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43</v>
      </c>
    </row>
    <row r="341" spans="1:17" x14ac:dyDescent="0.3">
      <c r="A341">
        <v>233</v>
      </c>
      <c r="B341" t="s">
        <v>173</v>
      </c>
      <c r="C341" t="s">
        <v>17</v>
      </c>
      <c r="D341" t="s">
        <v>23</v>
      </c>
      <c r="E341">
        <v>7.66</v>
      </c>
      <c r="F341" s="73">
        <v>43709</v>
      </c>
      <c r="G341" s="73">
        <v>43827</v>
      </c>
      <c r="H341">
        <v>5</v>
      </c>
      <c r="I341">
        <v>2000</v>
      </c>
      <c r="J341" t="s">
        <v>18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174</v>
      </c>
    </row>
    <row r="342" spans="1:17" x14ac:dyDescent="0.3">
      <c r="A342">
        <v>233</v>
      </c>
      <c r="B342" t="s">
        <v>173</v>
      </c>
      <c r="C342" t="s">
        <v>17</v>
      </c>
      <c r="D342" t="s">
        <v>23</v>
      </c>
      <c r="E342">
        <v>7.66</v>
      </c>
      <c r="F342" s="73">
        <v>43709</v>
      </c>
      <c r="G342" s="73">
        <v>43827</v>
      </c>
      <c r="H342">
        <v>5</v>
      </c>
      <c r="I342">
        <v>2000</v>
      </c>
      <c r="J342" t="s">
        <v>18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21</v>
      </c>
    </row>
    <row r="343" spans="1:17" x14ac:dyDescent="0.3">
      <c r="A343">
        <v>233</v>
      </c>
      <c r="B343" t="s">
        <v>173</v>
      </c>
      <c r="C343" t="s">
        <v>17</v>
      </c>
      <c r="D343" t="s">
        <v>23</v>
      </c>
      <c r="E343">
        <v>7.66</v>
      </c>
      <c r="F343" s="73">
        <v>43709</v>
      </c>
      <c r="G343" s="73">
        <v>43827</v>
      </c>
      <c r="H343">
        <v>5</v>
      </c>
      <c r="I343">
        <v>2000</v>
      </c>
      <c r="J343" t="s">
        <v>18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14</v>
      </c>
    </row>
    <row r="344" spans="1:17" x14ac:dyDescent="0.3">
      <c r="A344">
        <v>233</v>
      </c>
      <c r="B344" t="s">
        <v>173</v>
      </c>
      <c r="C344" t="s">
        <v>17</v>
      </c>
      <c r="D344" t="s">
        <v>23</v>
      </c>
      <c r="E344">
        <v>7.66</v>
      </c>
      <c r="F344" s="73">
        <v>43709</v>
      </c>
      <c r="G344" s="73">
        <v>43827</v>
      </c>
      <c r="H344">
        <v>5</v>
      </c>
      <c r="I344">
        <v>2000</v>
      </c>
      <c r="J344" t="s">
        <v>18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43</v>
      </c>
    </row>
    <row r="345" spans="1:17" x14ac:dyDescent="0.3">
      <c r="A345">
        <v>38656</v>
      </c>
      <c r="B345" t="s">
        <v>175</v>
      </c>
      <c r="C345" t="s">
        <v>17</v>
      </c>
      <c r="D345" t="s">
        <v>23</v>
      </c>
      <c r="E345">
        <v>7.24</v>
      </c>
      <c r="F345" s="73">
        <v>44138</v>
      </c>
      <c r="G345" s="73">
        <v>44144</v>
      </c>
      <c r="H345">
        <v>6</v>
      </c>
      <c r="I345">
        <v>2020</v>
      </c>
      <c r="J345" t="s">
        <v>10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24</v>
      </c>
    </row>
    <row r="346" spans="1:17" x14ac:dyDescent="0.3">
      <c r="A346">
        <v>38656</v>
      </c>
      <c r="B346" t="s">
        <v>175</v>
      </c>
      <c r="C346" t="s">
        <v>17</v>
      </c>
      <c r="D346" t="s">
        <v>23</v>
      </c>
      <c r="E346">
        <v>7.24</v>
      </c>
      <c r="F346" s="73">
        <v>44138</v>
      </c>
      <c r="G346" s="73">
        <v>44144</v>
      </c>
      <c r="H346">
        <v>6</v>
      </c>
      <c r="I346">
        <v>2020</v>
      </c>
      <c r="J346" t="s">
        <v>10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176</v>
      </c>
    </row>
    <row r="347" spans="1:17" x14ac:dyDescent="0.3">
      <c r="A347">
        <v>38656</v>
      </c>
      <c r="B347" t="s">
        <v>175</v>
      </c>
      <c r="C347" t="s">
        <v>17</v>
      </c>
      <c r="D347" t="s">
        <v>23</v>
      </c>
      <c r="E347">
        <v>7.24</v>
      </c>
      <c r="F347" s="73">
        <v>44138</v>
      </c>
      <c r="G347" s="73">
        <v>44144</v>
      </c>
      <c r="H347">
        <v>6</v>
      </c>
      <c r="I347">
        <v>2020</v>
      </c>
      <c r="J347" t="s">
        <v>10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13</v>
      </c>
    </row>
    <row r="348" spans="1:17" x14ac:dyDescent="0.3">
      <c r="A348">
        <v>38656</v>
      </c>
      <c r="B348" t="s">
        <v>175</v>
      </c>
      <c r="C348" t="s">
        <v>17</v>
      </c>
      <c r="D348" t="s">
        <v>23</v>
      </c>
      <c r="E348">
        <v>7.24</v>
      </c>
      <c r="F348" s="73">
        <v>44138</v>
      </c>
      <c r="G348" s="73">
        <v>44144</v>
      </c>
      <c r="H348">
        <v>6</v>
      </c>
      <c r="I348">
        <v>2020</v>
      </c>
      <c r="J348" t="s">
        <v>10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14</v>
      </c>
    </row>
    <row r="349" spans="1:17" x14ac:dyDescent="0.3">
      <c r="A349">
        <v>38656</v>
      </c>
      <c r="B349" t="s">
        <v>175</v>
      </c>
      <c r="C349" t="s">
        <v>17</v>
      </c>
      <c r="D349" t="s">
        <v>23</v>
      </c>
      <c r="E349">
        <v>7.24</v>
      </c>
      <c r="F349" s="73">
        <v>44138</v>
      </c>
      <c r="G349" s="73">
        <v>44144</v>
      </c>
      <c r="H349">
        <v>6</v>
      </c>
      <c r="I349">
        <v>2020</v>
      </c>
      <c r="J349" t="s">
        <v>10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27</v>
      </c>
    </row>
    <row r="350" spans="1:17" x14ac:dyDescent="0.3">
      <c r="A350">
        <v>38656</v>
      </c>
      <c r="B350" t="s">
        <v>175</v>
      </c>
      <c r="C350" t="s">
        <v>17</v>
      </c>
      <c r="D350" t="s">
        <v>23</v>
      </c>
      <c r="E350">
        <v>7.24</v>
      </c>
      <c r="F350" s="73">
        <v>44138</v>
      </c>
      <c r="G350" s="73">
        <v>44144</v>
      </c>
      <c r="H350">
        <v>6</v>
      </c>
      <c r="I350">
        <v>2020</v>
      </c>
      <c r="J350" t="s">
        <v>10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131</v>
      </c>
    </row>
    <row r="351" spans="1:17" x14ac:dyDescent="0.3">
      <c r="A351">
        <v>38656</v>
      </c>
      <c r="B351" t="s">
        <v>175</v>
      </c>
      <c r="C351" t="s">
        <v>17</v>
      </c>
      <c r="D351" t="s">
        <v>23</v>
      </c>
      <c r="E351">
        <v>7.24</v>
      </c>
      <c r="F351" s="73">
        <v>44138</v>
      </c>
      <c r="G351" s="73">
        <v>44144</v>
      </c>
      <c r="H351">
        <v>6</v>
      </c>
      <c r="I351">
        <v>2020</v>
      </c>
      <c r="J351" t="s">
        <v>10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28</v>
      </c>
    </row>
    <row r="352" spans="1:17" x14ac:dyDescent="0.3">
      <c r="A352">
        <v>43814</v>
      </c>
      <c r="B352" t="s">
        <v>177</v>
      </c>
      <c r="C352" t="s">
        <v>17</v>
      </c>
      <c r="D352" t="s">
        <v>63</v>
      </c>
      <c r="E352">
        <v>6.76</v>
      </c>
      <c r="F352" s="73">
        <v>44698</v>
      </c>
      <c r="G352" s="73">
        <v>44706</v>
      </c>
      <c r="H352">
        <v>4</v>
      </c>
      <c r="I352">
        <v>2021</v>
      </c>
      <c r="J352" t="s">
        <v>6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53</v>
      </c>
    </row>
    <row r="353" spans="1:17" x14ac:dyDescent="0.3">
      <c r="A353">
        <v>43814</v>
      </c>
      <c r="B353" t="s">
        <v>177</v>
      </c>
      <c r="C353" t="s">
        <v>17</v>
      </c>
      <c r="D353" t="s">
        <v>63</v>
      </c>
      <c r="E353">
        <v>6.76</v>
      </c>
      <c r="F353" s="73">
        <v>44698</v>
      </c>
      <c r="G353" s="73">
        <v>44706</v>
      </c>
      <c r="H353">
        <v>4</v>
      </c>
      <c r="I353">
        <v>2021</v>
      </c>
      <c r="J353" t="s">
        <v>6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176</v>
      </c>
    </row>
    <row r="354" spans="1:17" x14ac:dyDescent="0.3">
      <c r="A354">
        <v>43814</v>
      </c>
      <c r="B354" t="s">
        <v>177</v>
      </c>
      <c r="C354" t="s">
        <v>17</v>
      </c>
      <c r="D354" t="s">
        <v>63</v>
      </c>
      <c r="E354">
        <v>6.76</v>
      </c>
      <c r="F354" s="73">
        <v>44698</v>
      </c>
      <c r="G354" s="73">
        <v>44706</v>
      </c>
      <c r="H354">
        <v>4</v>
      </c>
      <c r="I354">
        <v>2021</v>
      </c>
      <c r="J354" t="s">
        <v>6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146</v>
      </c>
    </row>
    <row r="355" spans="1:17" x14ac:dyDescent="0.3">
      <c r="A355">
        <v>43814</v>
      </c>
      <c r="B355" t="s">
        <v>177</v>
      </c>
      <c r="C355" t="s">
        <v>17</v>
      </c>
      <c r="D355" t="s">
        <v>63</v>
      </c>
      <c r="E355">
        <v>6.76</v>
      </c>
      <c r="F355" s="73">
        <v>44698</v>
      </c>
      <c r="G355" s="73">
        <v>44706</v>
      </c>
      <c r="H355">
        <v>4</v>
      </c>
      <c r="I355">
        <v>2021</v>
      </c>
      <c r="J355" t="s">
        <v>6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131</v>
      </c>
    </row>
    <row r="356" spans="1:17" x14ac:dyDescent="0.3">
      <c r="A356">
        <v>43814</v>
      </c>
      <c r="B356" t="s">
        <v>177</v>
      </c>
      <c r="C356" t="s">
        <v>17</v>
      </c>
      <c r="D356" t="s">
        <v>63</v>
      </c>
      <c r="E356">
        <v>6.76</v>
      </c>
      <c r="F356" s="73">
        <v>44698</v>
      </c>
      <c r="G356" s="73">
        <v>44706</v>
      </c>
      <c r="H356">
        <v>4</v>
      </c>
      <c r="I356">
        <v>2021</v>
      </c>
      <c r="J356" t="s">
        <v>6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104</v>
      </c>
    </row>
    <row r="357" spans="1:17" x14ac:dyDescent="0.3">
      <c r="A357">
        <v>40056</v>
      </c>
      <c r="B357" t="s">
        <v>178</v>
      </c>
      <c r="C357" t="s">
        <v>17</v>
      </c>
      <c r="D357" t="s">
        <v>5</v>
      </c>
      <c r="E357">
        <v>7.37</v>
      </c>
      <c r="F357" s="73">
        <v>44340</v>
      </c>
      <c r="G357" s="73">
        <v>44347</v>
      </c>
      <c r="H357">
        <v>7</v>
      </c>
      <c r="I357">
        <v>2020</v>
      </c>
      <c r="J357" t="s">
        <v>6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24</v>
      </c>
    </row>
    <row r="358" spans="1:17" x14ac:dyDescent="0.3">
      <c r="A358">
        <v>40056</v>
      </c>
      <c r="B358" t="s">
        <v>178</v>
      </c>
      <c r="C358" t="s">
        <v>17</v>
      </c>
      <c r="D358" t="s">
        <v>5</v>
      </c>
      <c r="E358">
        <v>7.37</v>
      </c>
      <c r="F358" s="73">
        <v>44340</v>
      </c>
      <c r="G358" s="73">
        <v>44347</v>
      </c>
      <c r="H358">
        <v>7</v>
      </c>
      <c r="I358">
        <v>2020</v>
      </c>
      <c r="J358" t="s">
        <v>6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11</v>
      </c>
    </row>
    <row r="359" spans="1:17" x14ac:dyDescent="0.3">
      <c r="A359">
        <v>40056</v>
      </c>
      <c r="B359" t="s">
        <v>178</v>
      </c>
      <c r="C359" t="s">
        <v>17</v>
      </c>
      <c r="D359" t="s">
        <v>5</v>
      </c>
      <c r="E359">
        <v>7.37</v>
      </c>
      <c r="F359" s="73">
        <v>44340</v>
      </c>
      <c r="G359" s="73">
        <v>44347</v>
      </c>
      <c r="H359">
        <v>7</v>
      </c>
      <c r="I359">
        <v>2020</v>
      </c>
      <c r="J359" t="s">
        <v>6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14</v>
      </c>
    </row>
    <row r="360" spans="1:17" x14ac:dyDescent="0.3">
      <c r="A360">
        <v>49505</v>
      </c>
      <c r="B360" t="s">
        <v>179</v>
      </c>
      <c r="C360" t="s">
        <v>17</v>
      </c>
      <c r="D360" t="s">
        <v>5</v>
      </c>
      <c r="E360">
        <v>6.15</v>
      </c>
      <c r="F360" s="73">
        <v>44718</v>
      </c>
      <c r="G360" s="73">
        <v>44759</v>
      </c>
      <c r="H360">
        <v>6</v>
      </c>
      <c r="I360">
        <v>2021</v>
      </c>
      <c r="J360" t="s">
        <v>20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7</v>
      </c>
    </row>
    <row r="361" spans="1:17" x14ac:dyDescent="0.3">
      <c r="A361">
        <v>552</v>
      </c>
      <c r="B361" t="s">
        <v>180</v>
      </c>
      <c r="C361" t="s">
        <v>17</v>
      </c>
      <c r="D361" t="s">
        <v>37</v>
      </c>
      <c r="E361">
        <v>7.77</v>
      </c>
      <c r="F361" s="73">
        <v>42471</v>
      </c>
      <c r="G361" s="73">
        <v>42549</v>
      </c>
      <c r="H361">
        <v>7</v>
      </c>
      <c r="I361">
        <v>1999</v>
      </c>
      <c r="J361" t="s">
        <v>18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24</v>
      </c>
    </row>
    <row r="362" spans="1:17" x14ac:dyDescent="0.3">
      <c r="A362">
        <v>552</v>
      </c>
      <c r="B362" t="s">
        <v>180</v>
      </c>
      <c r="C362" t="s">
        <v>17</v>
      </c>
      <c r="D362" t="s">
        <v>37</v>
      </c>
      <c r="E362">
        <v>7.77</v>
      </c>
      <c r="F362" s="73">
        <v>42471</v>
      </c>
      <c r="G362" s="73">
        <v>42549</v>
      </c>
      <c r="H362">
        <v>7</v>
      </c>
      <c r="I362">
        <v>1999</v>
      </c>
      <c r="J362" t="s">
        <v>18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11</v>
      </c>
    </row>
    <row r="363" spans="1:17" x14ac:dyDescent="0.3">
      <c r="A363">
        <v>552</v>
      </c>
      <c r="B363" t="s">
        <v>180</v>
      </c>
      <c r="C363" t="s">
        <v>17</v>
      </c>
      <c r="D363" t="s">
        <v>37</v>
      </c>
      <c r="E363">
        <v>7.77</v>
      </c>
      <c r="F363" s="73">
        <v>42471</v>
      </c>
      <c r="G363" s="73">
        <v>42549</v>
      </c>
      <c r="H363">
        <v>7</v>
      </c>
      <c r="I363">
        <v>1999</v>
      </c>
      <c r="J363" t="s">
        <v>18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21</v>
      </c>
    </row>
    <row r="364" spans="1:17" x14ac:dyDescent="0.3">
      <c r="A364">
        <v>552</v>
      </c>
      <c r="B364" t="s">
        <v>180</v>
      </c>
      <c r="C364" t="s">
        <v>17</v>
      </c>
      <c r="D364" t="s">
        <v>37</v>
      </c>
      <c r="E364">
        <v>7.77</v>
      </c>
      <c r="F364" s="73">
        <v>42471</v>
      </c>
      <c r="G364" s="73">
        <v>42549</v>
      </c>
      <c r="H364">
        <v>7</v>
      </c>
      <c r="I364">
        <v>1999</v>
      </c>
      <c r="J364" t="s">
        <v>18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12</v>
      </c>
    </row>
    <row r="365" spans="1:17" x14ac:dyDescent="0.3">
      <c r="A365">
        <v>552</v>
      </c>
      <c r="B365" t="s">
        <v>180</v>
      </c>
      <c r="C365" t="s">
        <v>17</v>
      </c>
      <c r="D365" t="s">
        <v>37</v>
      </c>
      <c r="E365">
        <v>7.77</v>
      </c>
      <c r="F365" s="73">
        <v>42471</v>
      </c>
      <c r="G365" s="73">
        <v>42549</v>
      </c>
      <c r="H365">
        <v>7</v>
      </c>
      <c r="I365">
        <v>1999</v>
      </c>
      <c r="J365" t="s">
        <v>18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26</v>
      </c>
    </row>
    <row r="366" spans="1:17" x14ac:dyDescent="0.3">
      <c r="A366">
        <v>552</v>
      </c>
      <c r="B366" t="s">
        <v>180</v>
      </c>
      <c r="C366" t="s">
        <v>17</v>
      </c>
      <c r="D366" t="s">
        <v>37</v>
      </c>
      <c r="E366">
        <v>7.77</v>
      </c>
      <c r="F366" s="73">
        <v>42471</v>
      </c>
      <c r="G366" s="73">
        <v>42549</v>
      </c>
      <c r="H366">
        <v>7</v>
      </c>
      <c r="I366">
        <v>1999</v>
      </c>
      <c r="J366" t="s">
        <v>18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181</v>
      </c>
    </row>
    <row r="367" spans="1:17" x14ac:dyDescent="0.3">
      <c r="A367">
        <v>1313</v>
      </c>
      <c r="B367" t="s">
        <v>182</v>
      </c>
      <c r="C367" t="s">
        <v>17</v>
      </c>
      <c r="D367" t="s">
        <v>5</v>
      </c>
      <c r="E367">
        <v>7.23</v>
      </c>
      <c r="F367" s="73">
        <v>43645</v>
      </c>
      <c r="G367" s="73">
        <v>43668</v>
      </c>
      <c r="H367">
        <v>5</v>
      </c>
      <c r="I367">
        <v>2000</v>
      </c>
      <c r="J367" t="s">
        <v>18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24</v>
      </c>
    </row>
    <row r="368" spans="1:17" x14ac:dyDescent="0.3">
      <c r="A368">
        <v>1313</v>
      </c>
      <c r="B368" t="s">
        <v>182</v>
      </c>
      <c r="C368" t="s">
        <v>17</v>
      </c>
      <c r="D368" t="s">
        <v>5</v>
      </c>
      <c r="E368">
        <v>7.23</v>
      </c>
      <c r="F368" s="73">
        <v>43645</v>
      </c>
      <c r="G368" s="73">
        <v>43668</v>
      </c>
      <c r="H368">
        <v>5</v>
      </c>
      <c r="I368">
        <v>2000</v>
      </c>
      <c r="J368" t="s">
        <v>18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11</v>
      </c>
    </row>
    <row r="369" spans="1:17" x14ac:dyDescent="0.3">
      <c r="A369">
        <v>1313</v>
      </c>
      <c r="B369" t="s">
        <v>182</v>
      </c>
      <c r="C369" t="s">
        <v>17</v>
      </c>
      <c r="D369" t="s">
        <v>5</v>
      </c>
      <c r="E369">
        <v>7.23</v>
      </c>
      <c r="F369" s="73">
        <v>43645</v>
      </c>
      <c r="G369" s="73">
        <v>43668</v>
      </c>
      <c r="H369">
        <v>5</v>
      </c>
      <c r="I369">
        <v>2000</v>
      </c>
      <c r="J369" t="s">
        <v>18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21</v>
      </c>
    </row>
    <row r="370" spans="1:17" x14ac:dyDescent="0.3">
      <c r="A370">
        <v>1313</v>
      </c>
      <c r="B370" t="s">
        <v>182</v>
      </c>
      <c r="C370" t="s">
        <v>17</v>
      </c>
      <c r="D370" t="s">
        <v>5</v>
      </c>
      <c r="E370">
        <v>7.23</v>
      </c>
      <c r="F370" s="73">
        <v>43645</v>
      </c>
      <c r="G370" s="73">
        <v>43668</v>
      </c>
      <c r="H370">
        <v>5</v>
      </c>
      <c r="I370">
        <v>2000</v>
      </c>
      <c r="J370" t="s">
        <v>18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25</v>
      </c>
    </row>
    <row r="371" spans="1:17" x14ac:dyDescent="0.3">
      <c r="A371">
        <v>1313</v>
      </c>
      <c r="B371" t="s">
        <v>182</v>
      </c>
      <c r="C371" t="s">
        <v>17</v>
      </c>
      <c r="D371" t="s">
        <v>5</v>
      </c>
      <c r="E371">
        <v>7.23</v>
      </c>
      <c r="F371" s="73">
        <v>43645</v>
      </c>
      <c r="G371" s="73">
        <v>43668</v>
      </c>
      <c r="H371">
        <v>5</v>
      </c>
      <c r="I371">
        <v>2000</v>
      </c>
      <c r="J371" t="s">
        <v>18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12</v>
      </c>
    </row>
    <row r="372" spans="1:17" x14ac:dyDescent="0.3">
      <c r="A372">
        <v>1313</v>
      </c>
      <c r="B372" t="s">
        <v>182</v>
      </c>
      <c r="C372" t="s">
        <v>17</v>
      </c>
      <c r="D372" t="s">
        <v>5</v>
      </c>
      <c r="E372">
        <v>7.23</v>
      </c>
      <c r="F372" s="73">
        <v>43645</v>
      </c>
      <c r="G372" s="73">
        <v>43668</v>
      </c>
      <c r="H372">
        <v>5</v>
      </c>
      <c r="I372">
        <v>2000</v>
      </c>
      <c r="J372" t="s">
        <v>18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26</v>
      </c>
    </row>
    <row r="373" spans="1:17" x14ac:dyDescent="0.3">
      <c r="A373">
        <v>1313</v>
      </c>
      <c r="B373" t="s">
        <v>182</v>
      </c>
      <c r="C373" t="s">
        <v>17</v>
      </c>
      <c r="D373" t="s">
        <v>5</v>
      </c>
      <c r="E373">
        <v>7.23</v>
      </c>
      <c r="F373" s="73">
        <v>43645</v>
      </c>
      <c r="G373" s="73">
        <v>43668</v>
      </c>
      <c r="H373">
        <v>5</v>
      </c>
      <c r="I373">
        <v>2000</v>
      </c>
      <c r="J373" t="s">
        <v>18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181</v>
      </c>
    </row>
    <row r="374" spans="1:17" x14ac:dyDescent="0.3">
      <c r="A374">
        <v>2962</v>
      </c>
      <c r="B374" t="s">
        <v>183</v>
      </c>
      <c r="C374" t="s">
        <v>86</v>
      </c>
      <c r="D374" t="s">
        <v>5</v>
      </c>
      <c r="E374">
        <v>7.1</v>
      </c>
      <c r="F374" s="73">
        <v>44110</v>
      </c>
      <c r="G374" s="73">
        <v>44110</v>
      </c>
      <c r="H374">
        <v>7</v>
      </c>
      <c r="I374">
        <v>2000</v>
      </c>
      <c r="J374" t="s">
        <v>6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11</v>
      </c>
    </row>
    <row r="375" spans="1:17" x14ac:dyDescent="0.3">
      <c r="A375">
        <v>2962</v>
      </c>
      <c r="B375" t="s">
        <v>183</v>
      </c>
      <c r="C375" t="s">
        <v>86</v>
      </c>
      <c r="D375" t="s">
        <v>5</v>
      </c>
      <c r="E375">
        <v>7.1</v>
      </c>
      <c r="F375" s="73">
        <v>44110</v>
      </c>
      <c r="G375" s="73">
        <v>44110</v>
      </c>
      <c r="H375">
        <v>7</v>
      </c>
      <c r="I375">
        <v>2000</v>
      </c>
      <c r="J375" t="s">
        <v>6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12</v>
      </c>
    </row>
    <row r="376" spans="1:17" x14ac:dyDescent="0.3">
      <c r="A376">
        <v>2962</v>
      </c>
      <c r="B376" t="s">
        <v>183</v>
      </c>
      <c r="C376" t="s">
        <v>86</v>
      </c>
      <c r="D376" t="s">
        <v>5</v>
      </c>
      <c r="E376">
        <v>7.1</v>
      </c>
      <c r="F376" s="73">
        <v>44110</v>
      </c>
      <c r="G376" s="73">
        <v>44110</v>
      </c>
      <c r="H376">
        <v>7</v>
      </c>
      <c r="I376">
        <v>2000</v>
      </c>
      <c r="J376" t="s">
        <v>6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181</v>
      </c>
    </row>
    <row r="377" spans="1:17" x14ac:dyDescent="0.3">
      <c r="A377">
        <v>2962</v>
      </c>
      <c r="B377" t="s">
        <v>183</v>
      </c>
      <c r="C377" t="s">
        <v>86</v>
      </c>
      <c r="D377" t="s">
        <v>5</v>
      </c>
      <c r="E377">
        <v>7.1</v>
      </c>
      <c r="F377" s="73">
        <v>44110</v>
      </c>
      <c r="G377" s="73">
        <v>44110</v>
      </c>
      <c r="H377">
        <v>7</v>
      </c>
      <c r="I377">
        <v>2000</v>
      </c>
      <c r="J377" t="s">
        <v>6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14</v>
      </c>
    </row>
    <row r="378" spans="1:17" x14ac:dyDescent="0.3">
      <c r="A378">
        <v>2398</v>
      </c>
      <c r="B378" t="s">
        <v>184</v>
      </c>
      <c r="C378" t="s">
        <v>86</v>
      </c>
      <c r="D378" t="s">
        <v>5</v>
      </c>
      <c r="E378">
        <v>7.26</v>
      </c>
      <c r="F378" s="73">
        <v>44548</v>
      </c>
      <c r="G378" s="73">
        <v>44548</v>
      </c>
      <c r="H378">
        <v>7</v>
      </c>
      <c r="I378">
        <v>2001</v>
      </c>
      <c r="J378" t="s">
        <v>10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11</v>
      </c>
    </row>
    <row r="379" spans="1:17" x14ac:dyDescent="0.3">
      <c r="A379">
        <v>2398</v>
      </c>
      <c r="B379" t="s">
        <v>184</v>
      </c>
      <c r="C379" t="s">
        <v>86</v>
      </c>
      <c r="D379" t="s">
        <v>5</v>
      </c>
      <c r="E379">
        <v>7.26</v>
      </c>
      <c r="F379" s="73">
        <v>44548</v>
      </c>
      <c r="G379" s="73">
        <v>44548</v>
      </c>
      <c r="H379">
        <v>7</v>
      </c>
      <c r="I379">
        <v>2001</v>
      </c>
      <c r="J379" t="s">
        <v>10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21</v>
      </c>
    </row>
    <row r="380" spans="1:17" x14ac:dyDescent="0.3">
      <c r="A380">
        <v>2398</v>
      </c>
      <c r="B380" t="s">
        <v>184</v>
      </c>
      <c r="C380" t="s">
        <v>86</v>
      </c>
      <c r="D380" t="s">
        <v>5</v>
      </c>
      <c r="E380">
        <v>7.26</v>
      </c>
      <c r="F380" s="73">
        <v>44548</v>
      </c>
      <c r="G380" s="73">
        <v>44548</v>
      </c>
      <c r="H380">
        <v>7</v>
      </c>
      <c r="I380">
        <v>2001</v>
      </c>
      <c r="J380" t="s">
        <v>10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25</v>
      </c>
    </row>
    <row r="381" spans="1:17" x14ac:dyDescent="0.3">
      <c r="A381">
        <v>2398</v>
      </c>
      <c r="B381" t="s">
        <v>184</v>
      </c>
      <c r="C381" t="s">
        <v>86</v>
      </c>
      <c r="D381" t="s">
        <v>5</v>
      </c>
      <c r="E381">
        <v>7.26</v>
      </c>
      <c r="F381" s="73">
        <v>44548</v>
      </c>
      <c r="G381" s="73">
        <v>44548</v>
      </c>
      <c r="H381">
        <v>7</v>
      </c>
      <c r="I381">
        <v>2001</v>
      </c>
      <c r="J381" t="s">
        <v>10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181</v>
      </c>
    </row>
    <row r="382" spans="1:17" x14ac:dyDescent="0.3">
      <c r="A382">
        <v>2398</v>
      </c>
      <c r="B382" t="s">
        <v>184</v>
      </c>
      <c r="C382" t="s">
        <v>86</v>
      </c>
      <c r="D382" t="s">
        <v>5</v>
      </c>
      <c r="E382">
        <v>7.26</v>
      </c>
      <c r="F382" s="73">
        <v>44548</v>
      </c>
      <c r="G382" s="73">
        <v>44548</v>
      </c>
      <c r="H382">
        <v>7</v>
      </c>
      <c r="I382">
        <v>2001</v>
      </c>
      <c r="J382" t="s">
        <v>10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14</v>
      </c>
    </row>
    <row r="383" spans="1:17" x14ac:dyDescent="0.3">
      <c r="A383">
        <v>2397</v>
      </c>
      <c r="B383" t="s">
        <v>185</v>
      </c>
      <c r="C383" t="s">
        <v>86</v>
      </c>
      <c r="D383" t="s">
        <v>5</v>
      </c>
      <c r="E383">
        <v>7.78</v>
      </c>
      <c r="F383" s="73">
        <v>43526</v>
      </c>
      <c r="G383" s="73">
        <v>43526</v>
      </c>
      <c r="H383">
        <v>7</v>
      </c>
      <c r="I383">
        <v>2000</v>
      </c>
      <c r="J383" t="s">
        <v>10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11</v>
      </c>
    </row>
    <row r="384" spans="1:17" x14ac:dyDescent="0.3">
      <c r="A384">
        <v>2397</v>
      </c>
      <c r="B384" t="s">
        <v>185</v>
      </c>
      <c r="C384" t="s">
        <v>86</v>
      </c>
      <c r="D384" t="s">
        <v>5</v>
      </c>
      <c r="E384">
        <v>7.78</v>
      </c>
      <c r="F384" s="73">
        <v>43526</v>
      </c>
      <c r="G384" s="73">
        <v>43526</v>
      </c>
      <c r="H384">
        <v>7</v>
      </c>
      <c r="I384">
        <v>2000</v>
      </c>
      <c r="J384" t="s">
        <v>10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21</v>
      </c>
    </row>
    <row r="385" spans="1:17" x14ac:dyDescent="0.3">
      <c r="A385">
        <v>2397</v>
      </c>
      <c r="B385" t="s">
        <v>185</v>
      </c>
      <c r="C385" t="s">
        <v>86</v>
      </c>
      <c r="D385" t="s">
        <v>5</v>
      </c>
      <c r="E385">
        <v>7.78</v>
      </c>
      <c r="F385" s="73">
        <v>43526</v>
      </c>
      <c r="G385" s="73">
        <v>43526</v>
      </c>
      <c r="H385">
        <v>7</v>
      </c>
      <c r="I385">
        <v>2000</v>
      </c>
      <c r="J385" t="s">
        <v>10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181</v>
      </c>
    </row>
    <row r="386" spans="1:17" x14ac:dyDescent="0.3">
      <c r="A386">
        <v>2397</v>
      </c>
      <c r="B386" t="s">
        <v>185</v>
      </c>
      <c r="C386" t="s">
        <v>86</v>
      </c>
      <c r="D386" t="s">
        <v>5</v>
      </c>
      <c r="E386">
        <v>7.78</v>
      </c>
      <c r="F386" s="73">
        <v>43526</v>
      </c>
      <c r="G386" s="73">
        <v>43526</v>
      </c>
      <c r="H386">
        <v>7</v>
      </c>
      <c r="I386">
        <v>2000</v>
      </c>
      <c r="J386" t="s">
        <v>10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14</v>
      </c>
    </row>
    <row r="387" spans="1:17" x14ac:dyDescent="0.3">
      <c r="A387">
        <v>42571</v>
      </c>
      <c r="B387" t="s">
        <v>186</v>
      </c>
      <c r="C387" t="s">
        <v>17</v>
      </c>
      <c r="D387" t="s">
        <v>63</v>
      </c>
      <c r="E387">
        <v>5.6</v>
      </c>
      <c r="F387" s="73">
        <v>44349</v>
      </c>
      <c r="G387" s="73">
        <v>44363</v>
      </c>
      <c r="H387">
        <v>5</v>
      </c>
      <c r="I387">
        <v>2020</v>
      </c>
      <c r="J387" t="s">
        <v>20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21</v>
      </c>
    </row>
    <row r="388" spans="1:17" x14ac:dyDescent="0.3">
      <c r="A388">
        <v>42571</v>
      </c>
      <c r="B388" t="s">
        <v>186</v>
      </c>
      <c r="C388" t="s">
        <v>17</v>
      </c>
      <c r="D388" t="s">
        <v>63</v>
      </c>
      <c r="E388">
        <v>5.6</v>
      </c>
      <c r="F388" s="73">
        <v>44349</v>
      </c>
      <c r="G388" s="73">
        <v>44363</v>
      </c>
      <c r="H388">
        <v>5</v>
      </c>
      <c r="I388">
        <v>2020</v>
      </c>
      <c r="J388" t="s">
        <v>20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57</v>
      </c>
    </row>
    <row r="389" spans="1:17" x14ac:dyDescent="0.3">
      <c r="A389">
        <v>42571</v>
      </c>
      <c r="B389" t="s">
        <v>186</v>
      </c>
      <c r="C389" t="s">
        <v>17</v>
      </c>
      <c r="D389" t="s">
        <v>63</v>
      </c>
      <c r="E389">
        <v>5.6</v>
      </c>
      <c r="F389" s="73">
        <v>44349</v>
      </c>
      <c r="G389" s="73">
        <v>44363</v>
      </c>
      <c r="H389">
        <v>5</v>
      </c>
      <c r="I389">
        <v>2020</v>
      </c>
      <c r="J389" t="s">
        <v>20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12</v>
      </c>
    </row>
    <row r="390" spans="1:17" x14ac:dyDescent="0.3">
      <c r="A390">
        <v>42990</v>
      </c>
      <c r="B390" t="s">
        <v>187</v>
      </c>
      <c r="C390" t="s">
        <v>9</v>
      </c>
      <c r="D390" t="s">
        <v>63</v>
      </c>
      <c r="E390">
        <v>5.67</v>
      </c>
      <c r="F390" s="73">
        <v>44363</v>
      </c>
      <c r="G390" s="73">
        <v>44363</v>
      </c>
      <c r="H390">
        <v>5</v>
      </c>
      <c r="I390">
        <v>2021</v>
      </c>
      <c r="J390" t="s">
        <v>10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21</v>
      </c>
    </row>
    <row r="391" spans="1:17" x14ac:dyDescent="0.3">
      <c r="A391">
        <v>42990</v>
      </c>
      <c r="B391" t="s">
        <v>187</v>
      </c>
      <c r="C391" t="s">
        <v>9</v>
      </c>
      <c r="D391" t="s">
        <v>63</v>
      </c>
      <c r="E391">
        <v>5.67</v>
      </c>
      <c r="F391" s="73">
        <v>44363</v>
      </c>
      <c r="G391" s="73">
        <v>44363</v>
      </c>
      <c r="H391">
        <v>5</v>
      </c>
      <c r="I391">
        <v>2021</v>
      </c>
      <c r="J391" t="s">
        <v>10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57</v>
      </c>
    </row>
    <row r="392" spans="1:17" x14ac:dyDescent="0.3">
      <c r="A392">
        <v>42990</v>
      </c>
      <c r="B392" t="s">
        <v>187</v>
      </c>
      <c r="C392" t="s">
        <v>9</v>
      </c>
      <c r="D392" t="s">
        <v>63</v>
      </c>
      <c r="E392">
        <v>5.67</v>
      </c>
      <c r="F392" s="73">
        <v>44363</v>
      </c>
      <c r="G392" s="73">
        <v>44363</v>
      </c>
      <c r="H392">
        <v>5</v>
      </c>
      <c r="I392">
        <v>2021</v>
      </c>
      <c r="J392" t="s">
        <v>10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12</v>
      </c>
    </row>
    <row r="393" spans="1:17" x14ac:dyDescent="0.3">
      <c r="A393">
        <v>40623</v>
      </c>
      <c r="B393" t="s">
        <v>188</v>
      </c>
      <c r="C393" t="s">
        <v>17</v>
      </c>
      <c r="D393" t="s">
        <v>23</v>
      </c>
      <c r="E393">
        <v>5.75</v>
      </c>
      <c r="F393" s="73">
        <v>44360</v>
      </c>
      <c r="G393" s="73">
        <v>44369</v>
      </c>
      <c r="H393">
        <v>6</v>
      </c>
      <c r="I393">
        <v>2020</v>
      </c>
      <c r="J393" t="s">
        <v>6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24</v>
      </c>
    </row>
    <row r="394" spans="1:17" x14ac:dyDescent="0.3">
      <c r="A394">
        <v>40623</v>
      </c>
      <c r="B394" t="s">
        <v>188</v>
      </c>
      <c r="C394" t="s">
        <v>17</v>
      </c>
      <c r="D394" t="s">
        <v>23</v>
      </c>
      <c r="E394">
        <v>5.75</v>
      </c>
      <c r="F394" s="73">
        <v>44360</v>
      </c>
      <c r="G394" s="73">
        <v>44369</v>
      </c>
      <c r="H394">
        <v>6</v>
      </c>
      <c r="I394">
        <v>2020</v>
      </c>
      <c r="J394" t="s">
        <v>6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21</v>
      </c>
    </row>
    <row r="395" spans="1:17" x14ac:dyDescent="0.3">
      <c r="A395">
        <v>40623</v>
      </c>
      <c r="B395" t="s">
        <v>188</v>
      </c>
      <c r="C395" t="s">
        <v>17</v>
      </c>
      <c r="D395" t="s">
        <v>23</v>
      </c>
      <c r="E395">
        <v>5.75</v>
      </c>
      <c r="F395" s="73">
        <v>44360</v>
      </c>
      <c r="G395" s="73">
        <v>44369</v>
      </c>
      <c r="H395">
        <v>6</v>
      </c>
      <c r="I395">
        <v>2020</v>
      </c>
      <c r="J395" t="s">
        <v>6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57</v>
      </c>
    </row>
    <row r="396" spans="1:17" x14ac:dyDescent="0.3">
      <c r="A396">
        <v>40623</v>
      </c>
      <c r="B396" t="s">
        <v>188</v>
      </c>
      <c r="C396" t="s">
        <v>17</v>
      </c>
      <c r="D396" t="s">
        <v>23</v>
      </c>
      <c r="E396">
        <v>5.75</v>
      </c>
      <c r="F396" s="73">
        <v>44360</v>
      </c>
      <c r="G396" s="73">
        <v>44369</v>
      </c>
      <c r="H396">
        <v>6</v>
      </c>
      <c r="I396">
        <v>2020</v>
      </c>
      <c r="J396" t="s">
        <v>6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33</v>
      </c>
    </row>
    <row r="397" spans="1:17" x14ac:dyDescent="0.3">
      <c r="A397">
        <v>40623</v>
      </c>
      <c r="B397" t="s">
        <v>188</v>
      </c>
      <c r="C397" t="s">
        <v>17</v>
      </c>
      <c r="D397" t="s">
        <v>23</v>
      </c>
      <c r="E397">
        <v>5.75</v>
      </c>
      <c r="F397" s="73">
        <v>44360</v>
      </c>
      <c r="G397" s="73">
        <v>44369</v>
      </c>
      <c r="H397">
        <v>6</v>
      </c>
      <c r="I397">
        <v>2020</v>
      </c>
      <c r="J397" t="s">
        <v>6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27</v>
      </c>
    </row>
    <row r="398" spans="1:17" x14ac:dyDescent="0.3">
      <c r="A398">
        <v>40623</v>
      </c>
      <c r="B398" t="s">
        <v>188</v>
      </c>
      <c r="C398" t="s">
        <v>17</v>
      </c>
      <c r="D398" t="s">
        <v>23</v>
      </c>
      <c r="E398">
        <v>5.75</v>
      </c>
      <c r="F398" s="73">
        <v>44360</v>
      </c>
      <c r="G398" s="73">
        <v>44369</v>
      </c>
      <c r="H398">
        <v>6</v>
      </c>
      <c r="I398">
        <v>2020</v>
      </c>
      <c r="J398" t="s">
        <v>6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104</v>
      </c>
    </row>
    <row r="399" spans="1:17" x14ac:dyDescent="0.3">
      <c r="A399">
        <v>42803</v>
      </c>
      <c r="B399" t="s">
        <v>189</v>
      </c>
      <c r="C399" t="s">
        <v>51</v>
      </c>
      <c r="D399" t="s">
        <v>23</v>
      </c>
      <c r="E399">
        <v>6.2</v>
      </c>
      <c r="F399" s="73">
        <v>44369</v>
      </c>
      <c r="G399" s="73">
        <v>44409</v>
      </c>
      <c r="H399">
        <v>6</v>
      </c>
      <c r="I399">
        <v>2020</v>
      </c>
      <c r="J399" t="s">
        <v>20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24</v>
      </c>
    </row>
    <row r="400" spans="1:17" x14ac:dyDescent="0.3">
      <c r="A400">
        <v>42803</v>
      </c>
      <c r="B400" t="s">
        <v>189</v>
      </c>
      <c r="C400" t="s">
        <v>51</v>
      </c>
      <c r="D400" t="s">
        <v>23</v>
      </c>
      <c r="E400">
        <v>6.2</v>
      </c>
      <c r="F400" s="73">
        <v>44369</v>
      </c>
      <c r="G400" s="73">
        <v>44409</v>
      </c>
      <c r="H400">
        <v>6</v>
      </c>
      <c r="I400">
        <v>2020</v>
      </c>
      <c r="J400" t="s">
        <v>20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21</v>
      </c>
    </row>
    <row r="401" spans="1:17" x14ac:dyDescent="0.3">
      <c r="A401">
        <v>42803</v>
      </c>
      <c r="B401" t="s">
        <v>189</v>
      </c>
      <c r="C401" t="s">
        <v>51</v>
      </c>
      <c r="D401" t="s">
        <v>23</v>
      </c>
      <c r="E401">
        <v>6.2</v>
      </c>
      <c r="F401" s="73">
        <v>44369</v>
      </c>
      <c r="G401" s="73">
        <v>44409</v>
      </c>
      <c r="H401">
        <v>6</v>
      </c>
      <c r="I401">
        <v>2020</v>
      </c>
      <c r="J401" t="s">
        <v>20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57</v>
      </c>
    </row>
    <row r="402" spans="1:17" x14ac:dyDescent="0.3">
      <c r="A402">
        <v>42803</v>
      </c>
      <c r="B402" t="s">
        <v>189</v>
      </c>
      <c r="C402" t="s">
        <v>51</v>
      </c>
      <c r="D402" t="s">
        <v>23</v>
      </c>
      <c r="E402">
        <v>6.2</v>
      </c>
      <c r="F402" s="73">
        <v>44369</v>
      </c>
      <c r="G402" s="73">
        <v>44409</v>
      </c>
      <c r="H402">
        <v>6</v>
      </c>
      <c r="I402">
        <v>2020</v>
      </c>
      <c r="J402" t="s">
        <v>20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33</v>
      </c>
    </row>
    <row r="403" spans="1:17" x14ac:dyDescent="0.3">
      <c r="A403">
        <v>42803</v>
      </c>
      <c r="B403" t="s">
        <v>189</v>
      </c>
      <c r="C403" t="s">
        <v>51</v>
      </c>
      <c r="D403" t="s">
        <v>23</v>
      </c>
      <c r="E403">
        <v>6.2</v>
      </c>
      <c r="F403" s="73">
        <v>44369</v>
      </c>
      <c r="G403" s="73">
        <v>44409</v>
      </c>
      <c r="H403">
        <v>6</v>
      </c>
      <c r="I403">
        <v>2020</v>
      </c>
      <c r="J403" t="s">
        <v>20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27</v>
      </c>
    </row>
    <row r="404" spans="1:17" x14ac:dyDescent="0.3">
      <c r="A404">
        <v>42803</v>
      </c>
      <c r="B404" t="s">
        <v>189</v>
      </c>
      <c r="C404" t="s">
        <v>51</v>
      </c>
      <c r="D404" t="s">
        <v>23</v>
      </c>
      <c r="E404">
        <v>6.2</v>
      </c>
      <c r="F404" s="73">
        <v>44369</v>
      </c>
      <c r="G404" s="73">
        <v>44409</v>
      </c>
      <c r="H404">
        <v>6</v>
      </c>
      <c r="I404">
        <v>2020</v>
      </c>
      <c r="J404" t="s">
        <v>20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104</v>
      </c>
    </row>
    <row r="405" spans="1:17" x14ac:dyDescent="0.3">
      <c r="A405">
        <v>37982</v>
      </c>
      <c r="B405" t="s">
        <v>190</v>
      </c>
      <c r="C405" t="s">
        <v>17</v>
      </c>
      <c r="D405" t="s">
        <v>23</v>
      </c>
      <c r="E405">
        <v>6.67</v>
      </c>
      <c r="F405" s="73">
        <v>43570</v>
      </c>
      <c r="G405" s="73">
        <v>43578</v>
      </c>
      <c r="H405">
        <v>7</v>
      </c>
      <c r="I405">
        <v>2019</v>
      </c>
      <c r="J405" t="s">
        <v>10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25</v>
      </c>
    </row>
    <row r="406" spans="1:17" x14ac:dyDescent="0.3">
      <c r="A406">
        <v>37982</v>
      </c>
      <c r="B406" t="s">
        <v>190</v>
      </c>
      <c r="C406" t="s">
        <v>17</v>
      </c>
      <c r="D406" t="s">
        <v>23</v>
      </c>
      <c r="E406">
        <v>6.67</v>
      </c>
      <c r="F406" s="73">
        <v>43570</v>
      </c>
      <c r="G406" s="73">
        <v>43578</v>
      </c>
      <c r="H406">
        <v>7</v>
      </c>
      <c r="I406">
        <v>2019</v>
      </c>
      <c r="J406" t="s">
        <v>10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191</v>
      </c>
    </row>
    <row r="407" spans="1:17" x14ac:dyDescent="0.3">
      <c r="A407">
        <v>37982</v>
      </c>
      <c r="B407" t="s">
        <v>190</v>
      </c>
      <c r="C407" t="s">
        <v>17</v>
      </c>
      <c r="D407" t="s">
        <v>23</v>
      </c>
      <c r="E407">
        <v>6.67</v>
      </c>
      <c r="F407" s="73">
        <v>43570</v>
      </c>
      <c r="G407" s="73">
        <v>43578</v>
      </c>
      <c r="H407">
        <v>7</v>
      </c>
      <c r="I407">
        <v>2019</v>
      </c>
      <c r="J407" t="s">
        <v>10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42</v>
      </c>
    </row>
    <row r="408" spans="1:17" x14ac:dyDescent="0.3">
      <c r="A408">
        <v>37982</v>
      </c>
      <c r="B408" t="s">
        <v>190</v>
      </c>
      <c r="C408" t="s">
        <v>17</v>
      </c>
      <c r="D408" t="s">
        <v>23</v>
      </c>
      <c r="E408">
        <v>6.67</v>
      </c>
      <c r="F408" s="73">
        <v>43570</v>
      </c>
      <c r="G408" s="73">
        <v>43578</v>
      </c>
      <c r="H408">
        <v>7</v>
      </c>
      <c r="I408">
        <v>2019</v>
      </c>
      <c r="J408" t="s">
        <v>10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33</v>
      </c>
    </row>
    <row r="409" spans="1:17" x14ac:dyDescent="0.3">
      <c r="A409">
        <v>37982</v>
      </c>
      <c r="B409" t="s">
        <v>190</v>
      </c>
      <c r="C409" t="s">
        <v>17</v>
      </c>
      <c r="D409" t="s">
        <v>23</v>
      </c>
      <c r="E409">
        <v>6.67</v>
      </c>
      <c r="F409" s="73">
        <v>43570</v>
      </c>
      <c r="G409" s="73">
        <v>43578</v>
      </c>
      <c r="H409">
        <v>7</v>
      </c>
      <c r="I409">
        <v>2019</v>
      </c>
      <c r="J409" t="s">
        <v>10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27</v>
      </c>
    </row>
    <row r="410" spans="1:17" x14ac:dyDescent="0.3">
      <c r="A410">
        <v>37520</v>
      </c>
      <c r="B410" t="s">
        <v>192</v>
      </c>
      <c r="C410" t="s">
        <v>17</v>
      </c>
      <c r="D410" t="s">
        <v>23</v>
      </c>
      <c r="E410">
        <v>8.24</v>
      </c>
      <c r="F410" s="73">
        <v>43733</v>
      </c>
      <c r="G410" s="73">
        <v>43739</v>
      </c>
      <c r="H410">
        <v>8</v>
      </c>
      <c r="I410">
        <v>2019</v>
      </c>
      <c r="J410" t="s">
        <v>10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24</v>
      </c>
    </row>
    <row r="411" spans="1:17" x14ac:dyDescent="0.3">
      <c r="A411">
        <v>37520</v>
      </c>
      <c r="B411" t="s">
        <v>192</v>
      </c>
      <c r="C411" t="s">
        <v>17</v>
      </c>
      <c r="D411" t="s">
        <v>23</v>
      </c>
      <c r="E411">
        <v>8.24</v>
      </c>
      <c r="F411" s="73">
        <v>43733</v>
      </c>
      <c r="G411" s="73">
        <v>43739</v>
      </c>
      <c r="H411">
        <v>8</v>
      </c>
      <c r="I411">
        <v>2019</v>
      </c>
      <c r="J411" t="s">
        <v>10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11</v>
      </c>
    </row>
    <row r="412" spans="1:17" x14ac:dyDescent="0.3">
      <c r="A412">
        <v>37520</v>
      </c>
      <c r="B412" t="s">
        <v>192</v>
      </c>
      <c r="C412" t="s">
        <v>17</v>
      </c>
      <c r="D412" t="s">
        <v>23</v>
      </c>
      <c r="E412">
        <v>8.24</v>
      </c>
      <c r="F412" s="73">
        <v>43733</v>
      </c>
      <c r="G412" s="73">
        <v>43739</v>
      </c>
      <c r="H412">
        <v>8</v>
      </c>
      <c r="I412">
        <v>2019</v>
      </c>
      <c r="J412" t="s">
        <v>10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82</v>
      </c>
    </row>
    <row r="413" spans="1:17" x14ac:dyDescent="0.3">
      <c r="A413">
        <v>37520</v>
      </c>
      <c r="B413" t="s">
        <v>192</v>
      </c>
      <c r="C413" t="s">
        <v>17</v>
      </c>
      <c r="D413" t="s">
        <v>23</v>
      </c>
      <c r="E413">
        <v>8.24</v>
      </c>
      <c r="F413" s="73">
        <v>43733</v>
      </c>
      <c r="G413" s="73">
        <v>43739</v>
      </c>
      <c r="H413">
        <v>8</v>
      </c>
      <c r="I413">
        <v>2019</v>
      </c>
      <c r="J413" t="s">
        <v>10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119</v>
      </c>
    </row>
    <row r="414" spans="1:17" x14ac:dyDescent="0.3">
      <c r="A414">
        <v>37520</v>
      </c>
      <c r="B414" t="s">
        <v>192</v>
      </c>
      <c r="C414" t="s">
        <v>17</v>
      </c>
      <c r="D414" t="s">
        <v>23</v>
      </c>
      <c r="E414">
        <v>8.24</v>
      </c>
      <c r="F414" s="73">
        <v>43733</v>
      </c>
      <c r="G414" s="73">
        <v>43739</v>
      </c>
      <c r="H414">
        <v>8</v>
      </c>
      <c r="I414">
        <v>2019</v>
      </c>
      <c r="J414" t="s">
        <v>10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193</v>
      </c>
    </row>
    <row r="415" spans="1:17" x14ac:dyDescent="0.3">
      <c r="A415">
        <v>37520</v>
      </c>
      <c r="B415" t="s">
        <v>192</v>
      </c>
      <c r="C415" t="s">
        <v>17</v>
      </c>
      <c r="D415" t="s">
        <v>23</v>
      </c>
      <c r="E415">
        <v>8.24</v>
      </c>
      <c r="F415" s="73">
        <v>43733</v>
      </c>
      <c r="G415" s="73">
        <v>43739</v>
      </c>
      <c r="H415">
        <v>8</v>
      </c>
      <c r="I415">
        <v>2019</v>
      </c>
      <c r="J415" t="s">
        <v>10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27</v>
      </c>
    </row>
    <row r="416" spans="1:17" x14ac:dyDescent="0.3">
      <c r="A416">
        <v>37520</v>
      </c>
      <c r="B416" t="s">
        <v>192</v>
      </c>
      <c r="C416" t="s">
        <v>17</v>
      </c>
      <c r="D416" t="s">
        <v>23</v>
      </c>
      <c r="E416">
        <v>8.24</v>
      </c>
      <c r="F416" s="73">
        <v>43733</v>
      </c>
      <c r="G416" s="73">
        <v>43739</v>
      </c>
      <c r="H416">
        <v>8</v>
      </c>
      <c r="I416">
        <v>2019</v>
      </c>
      <c r="J416" t="s">
        <v>10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104</v>
      </c>
    </row>
    <row r="417" spans="1:17" x14ac:dyDescent="0.3">
      <c r="A417">
        <v>38145</v>
      </c>
      <c r="B417" t="s">
        <v>194</v>
      </c>
      <c r="C417" t="s">
        <v>17</v>
      </c>
      <c r="D417" t="s">
        <v>63</v>
      </c>
      <c r="E417">
        <v>7.73</v>
      </c>
      <c r="F417" s="73">
        <v>43556</v>
      </c>
      <c r="G417" s="73">
        <v>43562</v>
      </c>
      <c r="H417">
        <v>7</v>
      </c>
      <c r="I417">
        <v>2019</v>
      </c>
      <c r="J417" t="s">
        <v>10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76</v>
      </c>
    </row>
    <row r="418" spans="1:17" x14ac:dyDescent="0.3">
      <c r="A418">
        <v>38145</v>
      </c>
      <c r="B418" t="s">
        <v>194</v>
      </c>
      <c r="C418" t="s">
        <v>17</v>
      </c>
      <c r="D418" t="s">
        <v>63</v>
      </c>
      <c r="E418">
        <v>7.73</v>
      </c>
      <c r="F418" s="73">
        <v>43556</v>
      </c>
      <c r="G418" s="73">
        <v>43562</v>
      </c>
      <c r="H418">
        <v>7</v>
      </c>
      <c r="I418">
        <v>2019</v>
      </c>
      <c r="J418" t="s">
        <v>10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195</v>
      </c>
    </row>
    <row r="419" spans="1:17" x14ac:dyDescent="0.3">
      <c r="A419">
        <v>38145</v>
      </c>
      <c r="B419" t="s">
        <v>194</v>
      </c>
      <c r="C419" t="s">
        <v>17</v>
      </c>
      <c r="D419" t="s">
        <v>63</v>
      </c>
      <c r="E419">
        <v>7.73</v>
      </c>
      <c r="F419" s="73">
        <v>43556</v>
      </c>
      <c r="G419" s="73">
        <v>43562</v>
      </c>
      <c r="H419">
        <v>7</v>
      </c>
      <c r="I419">
        <v>2019</v>
      </c>
      <c r="J419" t="s">
        <v>10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7</v>
      </c>
    </row>
    <row r="420" spans="1:17" x14ac:dyDescent="0.3">
      <c r="A420">
        <v>40747</v>
      </c>
      <c r="B420" t="s">
        <v>196</v>
      </c>
      <c r="C420" t="s">
        <v>86</v>
      </c>
      <c r="D420" t="s">
        <v>23</v>
      </c>
      <c r="E420">
        <v>5.39</v>
      </c>
      <c r="F420" s="73">
        <v>44398</v>
      </c>
      <c r="G420" s="73">
        <v>44398</v>
      </c>
      <c r="H420">
        <v>6</v>
      </c>
      <c r="I420">
        <v>2020</v>
      </c>
      <c r="J420" t="s">
        <v>20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197</v>
      </c>
    </row>
    <row r="421" spans="1:17" x14ac:dyDescent="0.3">
      <c r="A421">
        <v>40747</v>
      </c>
      <c r="B421" t="s">
        <v>196</v>
      </c>
      <c r="C421" t="s">
        <v>86</v>
      </c>
      <c r="D421" t="s">
        <v>23</v>
      </c>
      <c r="E421">
        <v>5.39</v>
      </c>
      <c r="F421" s="73">
        <v>44398</v>
      </c>
      <c r="G421" s="73">
        <v>44398</v>
      </c>
      <c r="H421">
        <v>6</v>
      </c>
      <c r="I421">
        <v>2020</v>
      </c>
      <c r="J421" t="s">
        <v>20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25</v>
      </c>
    </row>
    <row r="422" spans="1:17" x14ac:dyDescent="0.3">
      <c r="A422">
        <v>40747</v>
      </c>
      <c r="B422" t="s">
        <v>196</v>
      </c>
      <c r="C422" t="s">
        <v>86</v>
      </c>
      <c r="D422" t="s">
        <v>23</v>
      </c>
      <c r="E422">
        <v>5.39</v>
      </c>
      <c r="F422" s="73">
        <v>44398</v>
      </c>
      <c r="G422" s="73">
        <v>44398</v>
      </c>
      <c r="H422">
        <v>6</v>
      </c>
      <c r="I422">
        <v>2020</v>
      </c>
      <c r="J422" t="s">
        <v>20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61</v>
      </c>
    </row>
    <row r="423" spans="1:17" x14ac:dyDescent="0.3">
      <c r="A423">
        <v>40747</v>
      </c>
      <c r="B423" t="s">
        <v>196</v>
      </c>
      <c r="C423" t="s">
        <v>86</v>
      </c>
      <c r="D423" t="s">
        <v>23</v>
      </c>
      <c r="E423">
        <v>5.39</v>
      </c>
      <c r="F423" s="73">
        <v>44398</v>
      </c>
      <c r="G423" s="73">
        <v>44398</v>
      </c>
      <c r="H423">
        <v>6</v>
      </c>
      <c r="I423">
        <v>2020</v>
      </c>
      <c r="J423" t="s">
        <v>20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42</v>
      </c>
    </row>
    <row r="424" spans="1:17" x14ac:dyDescent="0.3">
      <c r="A424">
        <v>40747</v>
      </c>
      <c r="B424" t="s">
        <v>196</v>
      </c>
      <c r="C424" t="s">
        <v>86</v>
      </c>
      <c r="D424" t="s">
        <v>23</v>
      </c>
      <c r="E424">
        <v>5.39</v>
      </c>
      <c r="F424" s="73">
        <v>44398</v>
      </c>
      <c r="G424" s="73">
        <v>44398</v>
      </c>
      <c r="H424">
        <v>6</v>
      </c>
      <c r="I424">
        <v>2020</v>
      </c>
      <c r="J424" t="s">
        <v>20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7</v>
      </c>
    </row>
    <row r="425" spans="1:17" x14ac:dyDescent="0.3">
      <c r="A425">
        <v>223</v>
      </c>
      <c r="B425" t="s">
        <v>198</v>
      </c>
      <c r="C425" t="s">
        <v>17</v>
      </c>
      <c r="D425" t="s">
        <v>23</v>
      </c>
      <c r="E425">
        <v>7.96</v>
      </c>
      <c r="F425" s="73">
        <v>42018</v>
      </c>
      <c r="G425" s="73">
        <v>42110</v>
      </c>
      <c r="H425">
        <v>7</v>
      </c>
      <c r="I425">
        <v>1986</v>
      </c>
      <c r="J425" t="s">
        <v>10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24</v>
      </c>
    </row>
    <row r="426" spans="1:17" x14ac:dyDescent="0.3">
      <c r="A426">
        <v>223</v>
      </c>
      <c r="B426" t="s">
        <v>198</v>
      </c>
      <c r="C426" t="s">
        <v>17</v>
      </c>
      <c r="D426" t="s">
        <v>23</v>
      </c>
      <c r="E426">
        <v>7.96</v>
      </c>
      <c r="F426" s="73">
        <v>42018</v>
      </c>
      <c r="G426" s="73">
        <v>42110</v>
      </c>
      <c r="H426">
        <v>7</v>
      </c>
      <c r="I426">
        <v>1986</v>
      </c>
      <c r="J426" t="s">
        <v>10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11</v>
      </c>
    </row>
    <row r="427" spans="1:17" x14ac:dyDescent="0.3">
      <c r="A427">
        <v>223</v>
      </c>
      <c r="B427" t="s">
        <v>198</v>
      </c>
      <c r="C427" t="s">
        <v>17</v>
      </c>
      <c r="D427" t="s">
        <v>23</v>
      </c>
      <c r="E427">
        <v>7.96</v>
      </c>
      <c r="F427" s="73">
        <v>42018</v>
      </c>
      <c r="G427" s="73">
        <v>42110</v>
      </c>
      <c r="H427">
        <v>7</v>
      </c>
      <c r="I427">
        <v>1986</v>
      </c>
      <c r="J427" t="s">
        <v>10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21</v>
      </c>
    </row>
    <row r="428" spans="1:17" x14ac:dyDescent="0.3">
      <c r="A428">
        <v>223</v>
      </c>
      <c r="B428" t="s">
        <v>198</v>
      </c>
      <c r="C428" t="s">
        <v>17</v>
      </c>
      <c r="D428" t="s">
        <v>23</v>
      </c>
      <c r="E428">
        <v>7.96</v>
      </c>
      <c r="F428" s="73">
        <v>42018</v>
      </c>
      <c r="G428" s="73">
        <v>42110</v>
      </c>
      <c r="H428">
        <v>7</v>
      </c>
      <c r="I428">
        <v>1986</v>
      </c>
      <c r="J428" t="s">
        <v>10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12</v>
      </c>
    </row>
    <row r="429" spans="1:17" x14ac:dyDescent="0.3">
      <c r="A429">
        <v>223</v>
      </c>
      <c r="B429" t="s">
        <v>198</v>
      </c>
      <c r="C429" t="s">
        <v>17</v>
      </c>
      <c r="D429" t="s">
        <v>23</v>
      </c>
      <c r="E429">
        <v>7.96</v>
      </c>
      <c r="F429" s="73">
        <v>42018</v>
      </c>
      <c r="G429" s="73">
        <v>42110</v>
      </c>
      <c r="H429">
        <v>7</v>
      </c>
      <c r="I429">
        <v>1986</v>
      </c>
      <c r="J429" t="s">
        <v>10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199</v>
      </c>
    </row>
    <row r="430" spans="1:17" x14ac:dyDescent="0.3">
      <c r="A430">
        <v>223</v>
      </c>
      <c r="B430" t="s">
        <v>198</v>
      </c>
      <c r="C430" t="s">
        <v>17</v>
      </c>
      <c r="D430" t="s">
        <v>23</v>
      </c>
      <c r="E430">
        <v>7.96</v>
      </c>
      <c r="F430" s="73">
        <v>42018</v>
      </c>
      <c r="G430" s="73">
        <v>42110</v>
      </c>
      <c r="H430">
        <v>7</v>
      </c>
      <c r="I430">
        <v>1986</v>
      </c>
      <c r="J430" t="s">
        <v>10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27</v>
      </c>
    </row>
    <row r="431" spans="1:17" x14ac:dyDescent="0.3">
      <c r="A431">
        <v>223</v>
      </c>
      <c r="B431" t="s">
        <v>198</v>
      </c>
      <c r="C431" t="s">
        <v>17</v>
      </c>
      <c r="D431" t="s">
        <v>23</v>
      </c>
      <c r="E431">
        <v>7.96</v>
      </c>
      <c r="F431" s="73">
        <v>42018</v>
      </c>
      <c r="G431" s="73">
        <v>42110</v>
      </c>
      <c r="H431">
        <v>7</v>
      </c>
      <c r="I431">
        <v>1986</v>
      </c>
      <c r="J431" t="s">
        <v>10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131</v>
      </c>
    </row>
    <row r="432" spans="1:17" x14ac:dyDescent="0.3">
      <c r="A432">
        <v>813</v>
      </c>
      <c r="B432" t="s">
        <v>200</v>
      </c>
      <c r="C432" t="s">
        <v>17</v>
      </c>
      <c r="D432" t="s">
        <v>23</v>
      </c>
      <c r="E432">
        <v>8.16</v>
      </c>
      <c r="F432" s="73">
        <v>42248</v>
      </c>
      <c r="G432" s="73">
        <v>42499</v>
      </c>
      <c r="H432">
        <v>8</v>
      </c>
      <c r="I432">
        <v>1989</v>
      </c>
      <c r="J432" t="s">
        <v>18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24</v>
      </c>
    </row>
    <row r="433" spans="1:17" x14ac:dyDescent="0.3">
      <c r="A433">
        <v>813</v>
      </c>
      <c r="B433" t="s">
        <v>200</v>
      </c>
      <c r="C433" t="s">
        <v>17</v>
      </c>
      <c r="D433" t="s">
        <v>23</v>
      </c>
      <c r="E433">
        <v>8.16</v>
      </c>
      <c r="F433" s="73">
        <v>42248</v>
      </c>
      <c r="G433" s="73">
        <v>42499</v>
      </c>
      <c r="H433">
        <v>8</v>
      </c>
      <c r="I433">
        <v>1989</v>
      </c>
      <c r="J433" t="s">
        <v>18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11</v>
      </c>
    </row>
    <row r="434" spans="1:17" x14ac:dyDescent="0.3">
      <c r="A434">
        <v>813</v>
      </c>
      <c r="B434" t="s">
        <v>200</v>
      </c>
      <c r="C434" t="s">
        <v>17</v>
      </c>
      <c r="D434" t="s">
        <v>23</v>
      </c>
      <c r="E434">
        <v>8.16</v>
      </c>
      <c r="F434" s="73">
        <v>42248</v>
      </c>
      <c r="G434" s="73">
        <v>42499</v>
      </c>
      <c r="H434">
        <v>8</v>
      </c>
      <c r="I434">
        <v>1989</v>
      </c>
      <c r="J434" t="s">
        <v>18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21</v>
      </c>
    </row>
    <row r="435" spans="1:17" x14ac:dyDescent="0.3">
      <c r="A435">
        <v>813</v>
      </c>
      <c r="B435" t="s">
        <v>200</v>
      </c>
      <c r="C435" t="s">
        <v>17</v>
      </c>
      <c r="D435" t="s">
        <v>23</v>
      </c>
      <c r="E435">
        <v>8.16</v>
      </c>
      <c r="F435" s="73">
        <v>42248</v>
      </c>
      <c r="G435" s="73">
        <v>42499</v>
      </c>
      <c r="H435">
        <v>8</v>
      </c>
      <c r="I435">
        <v>1989</v>
      </c>
      <c r="J435" t="s">
        <v>18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12</v>
      </c>
    </row>
    <row r="436" spans="1:17" x14ac:dyDescent="0.3">
      <c r="A436">
        <v>813</v>
      </c>
      <c r="B436" t="s">
        <v>200</v>
      </c>
      <c r="C436" t="s">
        <v>17</v>
      </c>
      <c r="D436" t="s">
        <v>23</v>
      </c>
      <c r="E436">
        <v>8.16</v>
      </c>
      <c r="F436" s="73">
        <v>42248</v>
      </c>
      <c r="G436" s="73">
        <v>42499</v>
      </c>
      <c r="H436">
        <v>8</v>
      </c>
      <c r="I436">
        <v>1989</v>
      </c>
      <c r="J436" t="s">
        <v>18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199</v>
      </c>
    </row>
    <row r="437" spans="1:17" x14ac:dyDescent="0.3">
      <c r="A437">
        <v>813</v>
      </c>
      <c r="B437" t="s">
        <v>200</v>
      </c>
      <c r="C437" t="s">
        <v>17</v>
      </c>
      <c r="D437" t="s">
        <v>23</v>
      </c>
      <c r="E437">
        <v>8.16</v>
      </c>
      <c r="F437" s="73">
        <v>42248</v>
      </c>
      <c r="G437" s="73">
        <v>42499</v>
      </c>
      <c r="H437">
        <v>8</v>
      </c>
      <c r="I437">
        <v>1989</v>
      </c>
      <c r="J437" t="s">
        <v>18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27</v>
      </c>
    </row>
    <row r="438" spans="1:17" x14ac:dyDescent="0.3">
      <c r="A438">
        <v>813</v>
      </c>
      <c r="B438" t="s">
        <v>200</v>
      </c>
      <c r="C438" t="s">
        <v>17</v>
      </c>
      <c r="D438" t="s">
        <v>23</v>
      </c>
      <c r="E438">
        <v>8.16</v>
      </c>
      <c r="F438" s="73">
        <v>42248</v>
      </c>
      <c r="G438" s="73">
        <v>42499</v>
      </c>
      <c r="H438">
        <v>8</v>
      </c>
      <c r="I438">
        <v>1989</v>
      </c>
      <c r="J438" t="s">
        <v>18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131</v>
      </c>
    </row>
    <row r="439" spans="1:17" x14ac:dyDescent="0.3">
      <c r="A439">
        <v>40526</v>
      </c>
      <c r="B439" t="s">
        <v>201</v>
      </c>
      <c r="C439" t="s">
        <v>17</v>
      </c>
      <c r="D439" t="s">
        <v>23</v>
      </c>
      <c r="E439">
        <v>6.41</v>
      </c>
      <c r="F439" s="73">
        <v>44576</v>
      </c>
      <c r="G439" s="73">
        <v>44580</v>
      </c>
      <c r="H439">
        <v>5</v>
      </c>
      <c r="I439">
        <v>2021</v>
      </c>
      <c r="J439" t="s">
        <v>18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21</v>
      </c>
    </row>
    <row r="440" spans="1:17" x14ac:dyDescent="0.3">
      <c r="A440">
        <v>40526</v>
      </c>
      <c r="B440" t="s">
        <v>201</v>
      </c>
      <c r="C440" t="s">
        <v>17</v>
      </c>
      <c r="D440" t="s">
        <v>23</v>
      </c>
      <c r="E440">
        <v>6.41</v>
      </c>
      <c r="F440" s="73">
        <v>44576</v>
      </c>
      <c r="G440" s="73">
        <v>44580</v>
      </c>
      <c r="H440">
        <v>5</v>
      </c>
      <c r="I440">
        <v>2021</v>
      </c>
      <c r="J440" t="s">
        <v>18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12</v>
      </c>
    </row>
    <row r="441" spans="1:17" x14ac:dyDescent="0.3">
      <c r="A441">
        <v>40526</v>
      </c>
      <c r="B441" t="s">
        <v>201</v>
      </c>
      <c r="C441" t="s">
        <v>17</v>
      </c>
      <c r="D441" t="s">
        <v>23</v>
      </c>
      <c r="E441">
        <v>6.41</v>
      </c>
      <c r="F441" s="73">
        <v>44576</v>
      </c>
      <c r="G441" s="73">
        <v>44580</v>
      </c>
      <c r="H441">
        <v>5</v>
      </c>
      <c r="I441">
        <v>2021</v>
      </c>
      <c r="J441" t="s">
        <v>18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202</v>
      </c>
    </row>
    <row r="442" spans="1:17" x14ac:dyDescent="0.3">
      <c r="A442">
        <v>40526</v>
      </c>
      <c r="B442" t="s">
        <v>201</v>
      </c>
      <c r="C442" t="s">
        <v>17</v>
      </c>
      <c r="D442" t="s">
        <v>23</v>
      </c>
      <c r="E442">
        <v>6.41</v>
      </c>
      <c r="F442" s="73">
        <v>44576</v>
      </c>
      <c r="G442" s="73">
        <v>44580</v>
      </c>
      <c r="H442">
        <v>5</v>
      </c>
      <c r="I442">
        <v>2021</v>
      </c>
      <c r="J442" t="s">
        <v>18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27</v>
      </c>
    </row>
    <row r="443" spans="1:17" x14ac:dyDescent="0.3">
      <c r="A443">
        <v>49878</v>
      </c>
      <c r="B443" t="s">
        <v>203</v>
      </c>
      <c r="C443" t="s">
        <v>70</v>
      </c>
      <c r="D443" t="s">
        <v>5</v>
      </c>
      <c r="E443">
        <v>6.76</v>
      </c>
      <c r="F443" s="73">
        <v>44990</v>
      </c>
      <c r="G443" s="73">
        <v>44990</v>
      </c>
      <c r="H443">
        <v>6</v>
      </c>
      <c r="I443">
        <v>2021</v>
      </c>
      <c r="J443" t="s">
        <v>6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39</v>
      </c>
    </row>
    <row r="444" spans="1:17" x14ac:dyDescent="0.3">
      <c r="A444">
        <v>39728</v>
      </c>
      <c r="B444" t="s">
        <v>204</v>
      </c>
      <c r="C444" t="s">
        <v>4</v>
      </c>
      <c r="D444" t="s">
        <v>5</v>
      </c>
      <c r="E444">
        <v>6.38</v>
      </c>
      <c r="F444" s="73">
        <v>44650</v>
      </c>
      <c r="G444" s="73">
        <v>44670</v>
      </c>
      <c r="H444">
        <v>4</v>
      </c>
      <c r="I444">
        <v>2021</v>
      </c>
      <c r="J444" t="s">
        <v>18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12</v>
      </c>
    </row>
    <row r="445" spans="1:17" x14ac:dyDescent="0.3">
      <c r="A445">
        <v>39728</v>
      </c>
      <c r="B445" t="s">
        <v>204</v>
      </c>
      <c r="C445" t="s">
        <v>4</v>
      </c>
      <c r="D445" t="s">
        <v>5</v>
      </c>
      <c r="E445">
        <v>6.38</v>
      </c>
      <c r="F445" s="73">
        <v>44650</v>
      </c>
      <c r="G445" s="73">
        <v>44670</v>
      </c>
      <c r="H445">
        <v>4</v>
      </c>
      <c r="I445">
        <v>2021</v>
      </c>
      <c r="J445" t="s">
        <v>18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14</v>
      </c>
    </row>
    <row r="446" spans="1:17" x14ac:dyDescent="0.3">
      <c r="A446">
        <v>39728</v>
      </c>
      <c r="B446" t="s">
        <v>204</v>
      </c>
      <c r="C446" t="s">
        <v>4</v>
      </c>
      <c r="D446" t="s">
        <v>5</v>
      </c>
      <c r="E446">
        <v>6.38</v>
      </c>
      <c r="F446" s="73">
        <v>44650</v>
      </c>
      <c r="G446" s="73">
        <v>44670</v>
      </c>
      <c r="H446">
        <v>4</v>
      </c>
      <c r="I446">
        <v>2021</v>
      </c>
      <c r="J446" t="s">
        <v>18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7</v>
      </c>
    </row>
    <row r="447" spans="1:17" x14ac:dyDescent="0.3">
      <c r="A447">
        <v>41361</v>
      </c>
      <c r="B447" t="s">
        <v>205</v>
      </c>
      <c r="C447" t="s">
        <v>86</v>
      </c>
      <c r="D447" t="s">
        <v>63</v>
      </c>
      <c r="E447">
        <v>8.15</v>
      </c>
      <c r="F447" s="73">
        <v>44766</v>
      </c>
      <c r="G447" s="73">
        <v>44766</v>
      </c>
      <c r="H447">
        <v>8</v>
      </c>
      <c r="I447">
        <v>2021</v>
      </c>
      <c r="J447" t="s">
        <v>18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21</v>
      </c>
    </row>
    <row r="448" spans="1:17" x14ac:dyDescent="0.3">
      <c r="A448">
        <v>41361</v>
      </c>
      <c r="B448" t="s">
        <v>205</v>
      </c>
      <c r="C448" t="s">
        <v>86</v>
      </c>
      <c r="D448" t="s">
        <v>63</v>
      </c>
      <c r="E448">
        <v>8.15</v>
      </c>
      <c r="F448" s="73">
        <v>44766</v>
      </c>
      <c r="G448" s="73">
        <v>44766</v>
      </c>
      <c r="H448">
        <v>8</v>
      </c>
      <c r="I448">
        <v>2021</v>
      </c>
      <c r="J448" t="s">
        <v>18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25</v>
      </c>
    </row>
    <row r="449" spans="1:17" x14ac:dyDescent="0.3">
      <c r="A449">
        <v>41361</v>
      </c>
      <c r="B449" t="s">
        <v>205</v>
      </c>
      <c r="C449" t="s">
        <v>86</v>
      </c>
      <c r="D449" t="s">
        <v>63</v>
      </c>
      <c r="E449">
        <v>8.15</v>
      </c>
      <c r="F449" s="73">
        <v>44766</v>
      </c>
      <c r="G449" s="73">
        <v>44766</v>
      </c>
      <c r="H449">
        <v>8</v>
      </c>
      <c r="I449">
        <v>2021</v>
      </c>
      <c r="J449" t="s">
        <v>18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206</v>
      </c>
    </row>
    <row r="450" spans="1:17" x14ac:dyDescent="0.3">
      <c r="A450">
        <v>39792</v>
      </c>
      <c r="B450" t="s">
        <v>207</v>
      </c>
      <c r="C450" t="s">
        <v>17</v>
      </c>
      <c r="D450" t="s">
        <v>23</v>
      </c>
      <c r="E450">
        <v>8.1300000000000008</v>
      </c>
      <c r="F450" s="73">
        <v>44495</v>
      </c>
      <c r="G450" s="73">
        <v>44515</v>
      </c>
      <c r="H450">
        <v>8</v>
      </c>
      <c r="I450">
        <v>2020</v>
      </c>
      <c r="J450" t="s">
        <v>10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11</v>
      </c>
    </row>
    <row r="451" spans="1:17" x14ac:dyDescent="0.3">
      <c r="A451">
        <v>39792</v>
      </c>
      <c r="B451" t="s">
        <v>207</v>
      </c>
      <c r="C451" t="s">
        <v>17</v>
      </c>
      <c r="D451" t="s">
        <v>23</v>
      </c>
      <c r="E451">
        <v>8.1300000000000008</v>
      </c>
      <c r="F451" s="73">
        <v>44495</v>
      </c>
      <c r="G451" s="73">
        <v>44515</v>
      </c>
      <c r="H451">
        <v>8</v>
      </c>
      <c r="I451">
        <v>2020</v>
      </c>
      <c r="J451" t="s">
        <v>10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56</v>
      </c>
    </row>
    <row r="452" spans="1:17" x14ac:dyDescent="0.3">
      <c r="A452">
        <v>39792</v>
      </c>
      <c r="B452" t="s">
        <v>207</v>
      </c>
      <c r="C452" t="s">
        <v>17</v>
      </c>
      <c r="D452" t="s">
        <v>23</v>
      </c>
      <c r="E452">
        <v>8.1300000000000008</v>
      </c>
      <c r="F452" s="73">
        <v>44495</v>
      </c>
      <c r="G452" s="73">
        <v>44515</v>
      </c>
      <c r="H452">
        <v>8</v>
      </c>
      <c r="I452">
        <v>2020</v>
      </c>
      <c r="J452" t="s">
        <v>10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21</v>
      </c>
    </row>
    <row r="453" spans="1:17" x14ac:dyDescent="0.3">
      <c r="A453">
        <v>39792</v>
      </c>
      <c r="B453" t="s">
        <v>207</v>
      </c>
      <c r="C453" t="s">
        <v>17</v>
      </c>
      <c r="D453" t="s">
        <v>23</v>
      </c>
      <c r="E453">
        <v>8.1300000000000008</v>
      </c>
      <c r="F453" s="73">
        <v>44495</v>
      </c>
      <c r="G453" s="73">
        <v>44515</v>
      </c>
      <c r="H453">
        <v>8</v>
      </c>
      <c r="I453">
        <v>2020</v>
      </c>
      <c r="J453" t="s">
        <v>10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208</v>
      </c>
    </row>
    <row r="454" spans="1:17" x14ac:dyDescent="0.3">
      <c r="A454">
        <v>39792</v>
      </c>
      <c r="B454" t="s">
        <v>207</v>
      </c>
      <c r="C454" t="s">
        <v>17</v>
      </c>
      <c r="D454" t="s">
        <v>23</v>
      </c>
      <c r="E454">
        <v>8.1300000000000008</v>
      </c>
      <c r="F454" s="73">
        <v>44495</v>
      </c>
      <c r="G454" s="73">
        <v>44515</v>
      </c>
      <c r="H454">
        <v>8</v>
      </c>
      <c r="I454">
        <v>2020</v>
      </c>
      <c r="J454" t="s">
        <v>10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33</v>
      </c>
    </row>
    <row r="455" spans="1:17" x14ac:dyDescent="0.3">
      <c r="A455">
        <v>39792</v>
      </c>
      <c r="B455" t="s">
        <v>207</v>
      </c>
      <c r="C455" t="s">
        <v>17</v>
      </c>
      <c r="D455" t="s">
        <v>23</v>
      </c>
      <c r="E455">
        <v>8.1300000000000008</v>
      </c>
      <c r="F455" s="73">
        <v>44495</v>
      </c>
      <c r="G455" s="73">
        <v>44515</v>
      </c>
      <c r="H455">
        <v>8</v>
      </c>
      <c r="I455">
        <v>2020</v>
      </c>
      <c r="J455" t="s">
        <v>10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67</v>
      </c>
    </row>
    <row r="456" spans="1:17" x14ac:dyDescent="0.3">
      <c r="A456">
        <v>49103</v>
      </c>
      <c r="B456" t="s">
        <v>209</v>
      </c>
      <c r="C456" t="s">
        <v>70</v>
      </c>
      <c r="D456" t="s">
        <v>5</v>
      </c>
      <c r="E456">
        <v>6.72</v>
      </c>
      <c r="F456" s="73">
        <v>44991</v>
      </c>
      <c r="G456" s="73">
        <v>44991</v>
      </c>
      <c r="H456">
        <v>5</v>
      </c>
      <c r="I456">
        <v>2021</v>
      </c>
      <c r="J456" t="s">
        <v>10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39</v>
      </c>
    </row>
    <row r="457" spans="1:17" x14ac:dyDescent="0.3">
      <c r="A457">
        <v>38062</v>
      </c>
      <c r="B457" t="s">
        <v>210</v>
      </c>
      <c r="C457" t="s">
        <v>17</v>
      </c>
      <c r="D457" t="s">
        <v>5</v>
      </c>
      <c r="E457">
        <v>6.92</v>
      </c>
      <c r="F457" s="73">
        <v>43834</v>
      </c>
      <c r="G457" s="73">
        <v>43837</v>
      </c>
      <c r="H457">
        <v>6</v>
      </c>
      <c r="I457">
        <v>2019</v>
      </c>
      <c r="J457" t="s">
        <v>10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74</v>
      </c>
    </row>
    <row r="458" spans="1:17" x14ac:dyDescent="0.3">
      <c r="A458">
        <v>38062</v>
      </c>
      <c r="B458" t="s">
        <v>210</v>
      </c>
      <c r="C458" t="s">
        <v>17</v>
      </c>
      <c r="D458" t="s">
        <v>5</v>
      </c>
      <c r="E458">
        <v>6.92</v>
      </c>
      <c r="F458" s="73">
        <v>43834</v>
      </c>
      <c r="G458" s="73">
        <v>43837</v>
      </c>
      <c r="H458">
        <v>6</v>
      </c>
      <c r="I458">
        <v>2019</v>
      </c>
      <c r="J458" t="s">
        <v>10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12</v>
      </c>
    </row>
    <row r="459" spans="1:17" x14ac:dyDescent="0.3">
      <c r="A459">
        <v>38062</v>
      </c>
      <c r="B459" t="s">
        <v>210</v>
      </c>
      <c r="C459" t="s">
        <v>17</v>
      </c>
      <c r="D459" t="s">
        <v>5</v>
      </c>
      <c r="E459">
        <v>6.92</v>
      </c>
      <c r="F459" s="73">
        <v>43834</v>
      </c>
      <c r="G459" s="73">
        <v>43837</v>
      </c>
      <c r="H459">
        <v>6</v>
      </c>
      <c r="I459">
        <v>2019</v>
      </c>
      <c r="J459" t="s">
        <v>10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7</v>
      </c>
    </row>
    <row r="460" spans="1:17" x14ac:dyDescent="0.3">
      <c r="A460">
        <v>35609</v>
      </c>
      <c r="B460" t="s">
        <v>211</v>
      </c>
      <c r="C460" t="s">
        <v>86</v>
      </c>
      <c r="D460" t="s">
        <v>212</v>
      </c>
      <c r="E460">
        <v>6.57</v>
      </c>
      <c r="F460" s="73">
        <v>45040</v>
      </c>
      <c r="G460" s="73">
        <v>45040</v>
      </c>
      <c r="H460">
        <v>8</v>
      </c>
      <c r="I460">
        <v>2020</v>
      </c>
      <c r="J460" t="s">
        <v>20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11</v>
      </c>
    </row>
    <row r="461" spans="1:17" x14ac:dyDescent="0.3">
      <c r="A461">
        <v>35609</v>
      </c>
      <c r="B461" t="s">
        <v>211</v>
      </c>
      <c r="C461" t="s">
        <v>86</v>
      </c>
      <c r="D461" t="s">
        <v>212</v>
      </c>
      <c r="E461">
        <v>6.57</v>
      </c>
      <c r="F461" s="73">
        <v>45040</v>
      </c>
      <c r="G461" s="73">
        <v>45040</v>
      </c>
      <c r="H461">
        <v>8</v>
      </c>
      <c r="I461">
        <v>2020</v>
      </c>
      <c r="J461" t="s">
        <v>20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12</v>
      </c>
    </row>
    <row r="462" spans="1:17" x14ac:dyDescent="0.3">
      <c r="A462">
        <v>377</v>
      </c>
      <c r="B462" t="s">
        <v>213</v>
      </c>
      <c r="C462" t="s">
        <v>51</v>
      </c>
      <c r="D462" t="s">
        <v>5</v>
      </c>
      <c r="E462">
        <v>6.68</v>
      </c>
      <c r="F462" s="73">
        <v>44110</v>
      </c>
      <c r="G462" s="73">
        <v>44111</v>
      </c>
      <c r="H462">
        <v>3</v>
      </c>
      <c r="I462">
        <v>2000</v>
      </c>
      <c r="J462" t="s">
        <v>6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24</v>
      </c>
    </row>
    <row r="463" spans="1:17" x14ac:dyDescent="0.3">
      <c r="A463">
        <v>377</v>
      </c>
      <c r="B463" t="s">
        <v>213</v>
      </c>
      <c r="C463" t="s">
        <v>51</v>
      </c>
      <c r="D463" t="s">
        <v>5</v>
      </c>
      <c r="E463">
        <v>6.68</v>
      </c>
      <c r="F463" s="73">
        <v>44110</v>
      </c>
      <c r="G463" s="73">
        <v>44111</v>
      </c>
      <c r="H463">
        <v>3</v>
      </c>
      <c r="I463">
        <v>2000</v>
      </c>
      <c r="J463" t="s">
        <v>6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11</v>
      </c>
    </row>
    <row r="464" spans="1:17" x14ac:dyDescent="0.3">
      <c r="A464">
        <v>377</v>
      </c>
      <c r="B464" t="s">
        <v>213</v>
      </c>
      <c r="C464" t="s">
        <v>51</v>
      </c>
      <c r="D464" t="s">
        <v>5</v>
      </c>
      <c r="E464">
        <v>6.68</v>
      </c>
      <c r="F464" s="73">
        <v>44110</v>
      </c>
      <c r="G464" s="73">
        <v>44111</v>
      </c>
      <c r="H464">
        <v>3</v>
      </c>
      <c r="I464">
        <v>2000</v>
      </c>
      <c r="J464" t="s">
        <v>6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21</v>
      </c>
    </row>
    <row r="465" spans="1:17" x14ac:dyDescent="0.3">
      <c r="A465">
        <v>377</v>
      </c>
      <c r="B465" t="s">
        <v>213</v>
      </c>
      <c r="C465" t="s">
        <v>51</v>
      </c>
      <c r="D465" t="s">
        <v>5</v>
      </c>
      <c r="E465">
        <v>6.68</v>
      </c>
      <c r="F465" s="73">
        <v>44110</v>
      </c>
      <c r="G465" s="73">
        <v>44111</v>
      </c>
      <c r="H465">
        <v>3</v>
      </c>
      <c r="I465">
        <v>2000</v>
      </c>
      <c r="J465" t="s">
        <v>6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83</v>
      </c>
    </row>
    <row r="466" spans="1:17" x14ac:dyDescent="0.3">
      <c r="A466">
        <v>377</v>
      </c>
      <c r="B466" t="s">
        <v>213</v>
      </c>
      <c r="C466" t="s">
        <v>51</v>
      </c>
      <c r="D466" t="s">
        <v>5</v>
      </c>
      <c r="E466">
        <v>6.68</v>
      </c>
      <c r="F466" s="73">
        <v>44110</v>
      </c>
      <c r="G466" s="73">
        <v>44111</v>
      </c>
      <c r="H466">
        <v>3</v>
      </c>
      <c r="I466">
        <v>2000</v>
      </c>
      <c r="J466" t="s">
        <v>6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14</v>
      </c>
    </row>
    <row r="467" spans="1:17" x14ac:dyDescent="0.3">
      <c r="A467">
        <v>39063</v>
      </c>
      <c r="B467" t="s">
        <v>214</v>
      </c>
      <c r="C467" t="s">
        <v>17</v>
      </c>
      <c r="D467" t="s">
        <v>5</v>
      </c>
      <c r="E467">
        <v>5.79</v>
      </c>
      <c r="F467" s="73">
        <v>43996</v>
      </c>
      <c r="G467" s="73">
        <v>43997</v>
      </c>
      <c r="H467">
        <v>7</v>
      </c>
      <c r="I467">
        <v>2019</v>
      </c>
      <c r="J467" t="s">
        <v>18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24</v>
      </c>
    </row>
    <row r="468" spans="1:17" x14ac:dyDescent="0.3">
      <c r="A468">
        <v>39063</v>
      </c>
      <c r="B468" t="s">
        <v>214</v>
      </c>
      <c r="C468" t="s">
        <v>17</v>
      </c>
      <c r="D468" t="s">
        <v>5</v>
      </c>
      <c r="E468">
        <v>5.79</v>
      </c>
      <c r="F468" s="73">
        <v>43996</v>
      </c>
      <c r="G468" s="73">
        <v>43997</v>
      </c>
      <c r="H468">
        <v>7</v>
      </c>
      <c r="I468">
        <v>2019</v>
      </c>
      <c r="J468" t="s">
        <v>18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12</v>
      </c>
    </row>
    <row r="469" spans="1:17" x14ac:dyDescent="0.3">
      <c r="A469">
        <v>39063</v>
      </c>
      <c r="B469" t="s">
        <v>214</v>
      </c>
      <c r="C469" t="s">
        <v>17</v>
      </c>
      <c r="D469" t="s">
        <v>5</v>
      </c>
      <c r="E469">
        <v>5.79</v>
      </c>
      <c r="F469" s="73">
        <v>43996</v>
      </c>
      <c r="G469" s="73">
        <v>43997</v>
      </c>
      <c r="H469">
        <v>7</v>
      </c>
      <c r="I469">
        <v>2019</v>
      </c>
      <c r="J469" t="s">
        <v>18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89</v>
      </c>
    </row>
    <row r="470" spans="1:17" x14ac:dyDescent="0.3">
      <c r="A470">
        <v>39811</v>
      </c>
      <c r="B470" t="s">
        <v>215</v>
      </c>
      <c r="C470" t="s">
        <v>17</v>
      </c>
      <c r="D470" t="s">
        <v>5</v>
      </c>
      <c r="E470">
        <v>6.35</v>
      </c>
      <c r="F470" s="73">
        <v>44004</v>
      </c>
      <c r="G470" s="73">
        <v>44007</v>
      </c>
      <c r="H470">
        <v>6</v>
      </c>
      <c r="I470">
        <v>2019</v>
      </c>
      <c r="J470" t="s">
        <v>20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24</v>
      </c>
    </row>
    <row r="471" spans="1:17" x14ac:dyDescent="0.3">
      <c r="A471">
        <v>39811</v>
      </c>
      <c r="B471" t="s">
        <v>215</v>
      </c>
      <c r="C471" t="s">
        <v>17</v>
      </c>
      <c r="D471" t="s">
        <v>5</v>
      </c>
      <c r="E471">
        <v>6.35</v>
      </c>
      <c r="F471" s="73">
        <v>44004</v>
      </c>
      <c r="G471" s="73">
        <v>44007</v>
      </c>
      <c r="H471">
        <v>6</v>
      </c>
      <c r="I471">
        <v>2019</v>
      </c>
      <c r="J471" t="s">
        <v>20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12</v>
      </c>
    </row>
    <row r="472" spans="1:17" x14ac:dyDescent="0.3">
      <c r="A472">
        <v>39811</v>
      </c>
      <c r="B472" t="s">
        <v>215</v>
      </c>
      <c r="C472" t="s">
        <v>17</v>
      </c>
      <c r="D472" t="s">
        <v>5</v>
      </c>
      <c r="E472">
        <v>6.35</v>
      </c>
      <c r="F472" s="73">
        <v>44004</v>
      </c>
      <c r="G472" s="73">
        <v>44007</v>
      </c>
      <c r="H472">
        <v>6</v>
      </c>
      <c r="I472">
        <v>2019</v>
      </c>
      <c r="J472" t="s">
        <v>20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89</v>
      </c>
    </row>
    <row r="473" spans="1:17" x14ac:dyDescent="0.3">
      <c r="A473">
        <v>45665</v>
      </c>
      <c r="B473" t="s">
        <v>216</v>
      </c>
      <c r="C473" t="s">
        <v>17</v>
      </c>
      <c r="D473" t="s">
        <v>5</v>
      </c>
      <c r="E473">
        <v>5.89</v>
      </c>
      <c r="F473" s="73">
        <v>44565</v>
      </c>
      <c r="G473" s="73">
        <v>44574</v>
      </c>
      <c r="H473">
        <v>5</v>
      </c>
      <c r="I473">
        <v>2021</v>
      </c>
      <c r="J473" t="s">
        <v>18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24</v>
      </c>
    </row>
    <row r="474" spans="1:17" x14ac:dyDescent="0.3">
      <c r="A474">
        <v>45665</v>
      </c>
      <c r="B474" t="s">
        <v>216</v>
      </c>
      <c r="C474" t="s">
        <v>17</v>
      </c>
      <c r="D474" t="s">
        <v>5</v>
      </c>
      <c r="E474">
        <v>5.89</v>
      </c>
      <c r="F474" s="73">
        <v>44565</v>
      </c>
      <c r="G474" s="73">
        <v>44574</v>
      </c>
      <c r="H474">
        <v>5</v>
      </c>
      <c r="I474">
        <v>2021</v>
      </c>
      <c r="J474" t="s">
        <v>18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12</v>
      </c>
    </row>
    <row r="475" spans="1:17" x14ac:dyDescent="0.3">
      <c r="A475">
        <v>45665</v>
      </c>
      <c r="B475" t="s">
        <v>216</v>
      </c>
      <c r="C475" t="s">
        <v>17</v>
      </c>
      <c r="D475" t="s">
        <v>5</v>
      </c>
      <c r="E475">
        <v>5.89</v>
      </c>
      <c r="F475" s="73">
        <v>44565</v>
      </c>
      <c r="G475" s="73">
        <v>44574</v>
      </c>
      <c r="H475">
        <v>5</v>
      </c>
      <c r="I475">
        <v>2021</v>
      </c>
      <c r="J475" t="s">
        <v>18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7</v>
      </c>
    </row>
    <row r="476" spans="1:17" x14ac:dyDescent="0.3">
      <c r="A476">
        <v>48997</v>
      </c>
      <c r="B476" t="s">
        <v>217</v>
      </c>
      <c r="C476" t="s">
        <v>17</v>
      </c>
      <c r="D476" t="s">
        <v>63</v>
      </c>
      <c r="E476">
        <v>7.17</v>
      </c>
      <c r="F476" s="73">
        <v>45011</v>
      </c>
      <c r="G476" s="73">
        <v>45023</v>
      </c>
      <c r="H476">
        <v>6</v>
      </c>
      <c r="I476">
        <v>2022</v>
      </c>
      <c r="J476" t="s">
        <v>10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76</v>
      </c>
    </row>
    <row r="477" spans="1:17" x14ac:dyDescent="0.3">
      <c r="A477">
        <v>48997</v>
      </c>
      <c r="B477" t="s">
        <v>217</v>
      </c>
      <c r="C477" t="s">
        <v>17</v>
      </c>
      <c r="D477" t="s">
        <v>63</v>
      </c>
      <c r="E477">
        <v>7.17</v>
      </c>
      <c r="F477" s="73">
        <v>45011</v>
      </c>
      <c r="G477" s="73">
        <v>45023</v>
      </c>
      <c r="H477">
        <v>6</v>
      </c>
      <c r="I477">
        <v>2022</v>
      </c>
      <c r="J477" t="s">
        <v>10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11</v>
      </c>
    </row>
    <row r="478" spans="1:17" x14ac:dyDescent="0.3">
      <c r="A478">
        <v>48997</v>
      </c>
      <c r="B478" t="s">
        <v>217</v>
      </c>
      <c r="C478" t="s">
        <v>17</v>
      </c>
      <c r="D478" t="s">
        <v>63</v>
      </c>
      <c r="E478">
        <v>7.17</v>
      </c>
      <c r="F478" s="73">
        <v>45011</v>
      </c>
      <c r="G478" s="73">
        <v>45023</v>
      </c>
      <c r="H478">
        <v>6</v>
      </c>
      <c r="I478">
        <v>2022</v>
      </c>
      <c r="J478" t="s">
        <v>10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21</v>
      </c>
    </row>
    <row r="479" spans="1:17" x14ac:dyDescent="0.3">
      <c r="A479">
        <v>48997</v>
      </c>
      <c r="B479" t="s">
        <v>217</v>
      </c>
      <c r="C479" t="s">
        <v>17</v>
      </c>
      <c r="D479" t="s">
        <v>63</v>
      </c>
      <c r="E479">
        <v>7.17</v>
      </c>
      <c r="F479" s="73">
        <v>45011</v>
      </c>
      <c r="G479" s="73">
        <v>45023</v>
      </c>
      <c r="H479">
        <v>6</v>
      </c>
      <c r="I479">
        <v>2022</v>
      </c>
      <c r="J479" t="s">
        <v>10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12</v>
      </c>
    </row>
    <row r="480" spans="1:17" x14ac:dyDescent="0.3">
      <c r="A480">
        <v>48997</v>
      </c>
      <c r="B480" t="s">
        <v>217</v>
      </c>
      <c r="C480" t="s">
        <v>17</v>
      </c>
      <c r="D480" t="s">
        <v>63</v>
      </c>
      <c r="E480">
        <v>7.17</v>
      </c>
      <c r="F480" s="73">
        <v>45011</v>
      </c>
      <c r="G480" s="73">
        <v>45023</v>
      </c>
      <c r="H480">
        <v>6</v>
      </c>
      <c r="I480">
        <v>2022</v>
      </c>
      <c r="J480" t="s">
        <v>10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26</v>
      </c>
    </row>
    <row r="481" spans="1:17" x14ac:dyDescent="0.3">
      <c r="A481">
        <v>48997</v>
      </c>
      <c r="B481" t="s">
        <v>217</v>
      </c>
      <c r="C481" t="s">
        <v>17</v>
      </c>
      <c r="D481" t="s">
        <v>63</v>
      </c>
      <c r="E481">
        <v>7.17</v>
      </c>
      <c r="F481" s="73">
        <v>45011</v>
      </c>
      <c r="G481" s="73">
        <v>45023</v>
      </c>
      <c r="H481">
        <v>6</v>
      </c>
      <c r="I481">
        <v>2022</v>
      </c>
      <c r="J481" t="s">
        <v>10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218</v>
      </c>
    </row>
    <row r="482" spans="1:17" x14ac:dyDescent="0.3">
      <c r="A482">
        <v>48997</v>
      </c>
      <c r="B482" t="s">
        <v>217</v>
      </c>
      <c r="C482" t="s">
        <v>17</v>
      </c>
      <c r="D482" t="s">
        <v>63</v>
      </c>
      <c r="E482">
        <v>7.17</v>
      </c>
      <c r="F482" s="73">
        <v>45011</v>
      </c>
      <c r="G482" s="73">
        <v>45023</v>
      </c>
      <c r="H482">
        <v>6</v>
      </c>
      <c r="I482">
        <v>2022</v>
      </c>
      <c r="J482" t="s">
        <v>10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58</v>
      </c>
    </row>
    <row r="483" spans="1:17" x14ac:dyDescent="0.3">
      <c r="A483">
        <v>1126</v>
      </c>
      <c r="B483" t="s">
        <v>219</v>
      </c>
      <c r="C483" t="s">
        <v>17</v>
      </c>
      <c r="D483" t="s">
        <v>5</v>
      </c>
      <c r="E483">
        <v>7.2</v>
      </c>
      <c r="F483" s="73">
        <v>44877</v>
      </c>
      <c r="G483" s="73">
        <v>44935</v>
      </c>
      <c r="H483">
        <v>7</v>
      </c>
      <c r="I483">
        <v>2001</v>
      </c>
      <c r="J483" t="s">
        <v>18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14</v>
      </c>
    </row>
    <row r="484" spans="1:17" x14ac:dyDescent="0.3">
      <c r="A484">
        <v>1126</v>
      </c>
      <c r="B484" t="s">
        <v>219</v>
      </c>
      <c r="C484" t="s">
        <v>17</v>
      </c>
      <c r="D484" t="s">
        <v>5</v>
      </c>
      <c r="E484">
        <v>7.2</v>
      </c>
      <c r="F484" s="73">
        <v>44877</v>
      </c>
      <c r="G484" s="73">
        <v>44935</v>
      </c>
      <c r="H484">
        <v>7</v>
      </c>
      <c r="I484">
        <v>2001</v>
      </c>
      <c r="J484" t="s">
        <v>18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7</v>
      </c>
    </row>
    <row r="485" spans="1:17" x14ac:dyDescent="0.3">
      <c r="A485">
        <v>2042</v>
      </c>
      <c r="B485" t="s">
        <v>220</v>
      </c>
      <c r="C485" t="s">
        <v>86</v>
      </c>
      <c r="D485" t="s">
        <v>23</v>
      </c>
      <c r="E485">
        <v>6.59</v>
      </c>
      <c r="F485" s="73">
        <v>43971</v>
      </c>
      <c r="G485" s="73">
        <v>43971</v>
      </c>
      <c r="H485">
        <v>7</v>
      </c>
      <c r="I485">
        <v>1989</v>
      </c>
      <c r="J485" t="s">
        <v>10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24</v>
      </c>
    </row>
    <row r="486" spans="1:17" x14ac:dyDescent="0.3">
      <c r="A486">
        <v>2042</v>
      </c>
      <c r="B486" t="s">
        <v>220</v>
      </c>
      <c r="C486" t="s">
        <v>86</v>
      </c>
      <c r="D486" t="s">
        <v>23</v>
      </c>
      <c r="E486">
        <v>6.59</v>
      </c>
      <c r="F486" s="73">
        <v>43971</v>
      </c>
      <c r="G486" s="73">
        <v>43971</v>
      </c>
      <c r="H486">
        <v>7</v>
      </c>
      <c r="I486">
        <v>1989</v>
      </c>
      <c r="J486" t="s">
        <v>10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25</v>
      </c>
    </row>
    <row r="487" spans="1:17" x14ac:dyDescent="0.3">
      <c r="A487">
        <v>2042</v>
      </c>
      <c r="B487" t="s">
        <v>220</v>
      </c>
      <c r="C487" t="s">
        <v>86</v>
      </c>
      <c r="D487" t="s">
        <v>23</v>
      </c>
      <c r="E487">
        <v>6.59</v>
      </c>
      <c r="F487" s="73">
        <v>43971</v>
      </c>
      <c r="G487" s="73">
        <v>43971</v>
      </c>
      <c r="H487">
        <v>7</v>
      </c>
      <c r="I487">
        <v>1989</v>
      </c>
      <c r="J487" t="s">
        <v>10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12</v>
      </c>
    </row>
    <row r="488" spans="1:17" x14ac:dyDescent="0.3">
      <c r="A488">
        <v>2042</v>
      </c>
      <c r="B488" t="s">
        <v>220</v>
      </c>
      <c r="C488" t="s">
        <v>86</v>
      </c>
      <c r="D488" t="s">
        <v>23</v>
      </c>
      <c r="E488">
        <v>6.59</v>
      </c>
      <c r="F488" s="73">
        <v>43971</v>
      </c>
      <c r="G488" s="73">
        <v>43971</v>
      </c>
      <c r="H488">
        <v>7</v>
      </c>
      <c r="I488">
        <v>1989</v>
      </c>
      <c r="J488" t="s">
        <v>10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88</v>
      </c>
    </row>
    <row r="489" spans="1:17" x14ac:dyDescent="0.3">
      <c r="A489">
        <v>2042</v>
      </c>
      <c r="B489" t="s">
        <v>220</v>
      </c>
      <c r="C489" t="s">
        <v>86</v>
      </c>
      <c r="D489" t="s">
        <v>23</v>
      </c>
      <c r="E489">
        <v>6.59</v>
      </c>
      <c r="F489" s="73">
        <v>43971</v>
      </c>
      <c r="G489" s="73">
        <v>43971</v>
      </c>
      <c r="H489">
        <v>7</v>
      </c>
      <c r="I489">
        <v>1989</v>
      </c>
      <c r="J489" t="s">
        <v>10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14</v>
      </c>
    </row>
    <row r="490" spans="1:17" x14ac:dyDescent="0.3">
      <c r="A490">
        <v>227</v>
      </c>
      <c r="B490" t="s">
        <v>221</v>
      </c>
      <c r="C490" t="s">
        <v>51</v>
      </c>
      <c r="D490" t="s">
        <v>5</v>
      </c>
      <c r="E490">
        <v>8.0299999999999994</v>
      </c>
      <c r="F490" s="73">
        <v>42685</v>
      </c>
      <c r="G490" s="73">
        <v>42694</v>
      </c>
      <c r="H490">
        <v>8</v>
      </c>
      <c r="I490">
        <v>2000</v>
      </c>
      <c r="J490" t="s">
        <v>18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24</v>
      </c>
    </row>
    <row r="491" spans="1:17" x14ac:dyDescent="0.3">
      <c r="A491">
        <v>227</v>
      </c>
      <c r="B491" t="s">
        <v>221</v>
      </c>
      <c r="C491" t="s">
        <v>51</v>
      </c>
      <c r="D491" t="s">
        <v>5</v>
      </c>
      <c r="E491">
        <v>8.0299999999999994</v>
      </c>
      <c r="F491" s="73">
        <v>42685</v>
      </c>
      <c r="G491" s="73">
        <v>42694</v>
      </c>
      <c r="H491">
        <v>8</v>
      </c>
      <c r="I491">
        <v>2000</v>
      </c>
      <c r="J491" t="s">
        <v>18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72</v>
      </c>
    </row>
    <row r="492" spans="1:17" x14ac:dyDescent="0.3">
      <c r="A492">
        <v>227</v>
      </c>
      <c r="B492" t="s">
        <v>221</v>
      </c>
      <c r="C492" t="s">
        <v>51</v>
      </c>
      <c r="D492" t="s">
        <v>5</v>
      </c>
      <c r="E492">
        <v>8.0299999999999994</v>
      </c>
      <c r="F492" s="73">
        <v>42685</v>
      </c>
      <c r="G492" s="73">
        <v>42694</v>
      </c>
      <c r="H492">
        <v>8</v>
      </c>
      <c r="I492">
        <v>2000</v>
      </c>
      <c r="J492" t="s">
        <v>18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21</v>
      </c>
    </row>
    <row r="493" spans="1:17" x14ac:dyDescent="0.3">
      <c r="A493">
        <v>227</v>
      </c>
      <c r="B493" t="s">
        <v>221</v>
      </c>
      <c r="C493" t="s">
        <v>51</v>
      </c>
      <c r="D493" t="s">
        <v>5</v>
      </c>
      <c r="E493">
        <v>8.0299999999999994</v>
      </c>
      <c r="F493" s="73">
        <v>42685</v>
      </c>
      <c r="G493" s="73">
        <v>42694</v>
      </c>
      <c r="H493">
        <v>8</v>
      </c>
      <c r="I493">
        <v>2000</v>
      </c>
      <c r="J493" t="s">
        <v>18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88</v>
      </c>
    </row>
    <row r="494" spans="1:17" x14ac:dyDescent="0.3">
      <c r="A494">
        <v>227</v>
      </c>
      <c r="B494" t="s">
        <v>221</v>
      </c>
      <c r="C494" t="s">
        <v>51</v>
      </c>
      <c r="D494" t="s">
        <v>5</v>
      </c>
      <c r="E494">
        <v>8.0299999999999994</v>
      </c>
      <c r="F494" s="73">
        <v>42685</v>
      </c>
      <c r="G494" s="73">
        <v>42694</v>
      </c>
      <c r="H494">
        <v>8</v>
      </c>
      <c r="I494">
        <v>2000</v>
      </c>
      <c r="J494" t="s">
        <v>18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58</v>
      </c>
    </row>
    <row r="495" spans="1:17" x14ac:dyDescent="0.3">
      <c r="A495">
        <v>227</v>
      </c>
      <c r="B495" t="s">
        <v>221</v>
      </c>
      <c r="C495" t="s">
        <v>51</v>
      </c>
      <c r="D495" t="s">
        <v>5</v>
      </c>
      <c r="E495">
        <v>8.0299999999999994</v>
      </c>
      <c r="F495" s="73">
        <v>42685</v>
      </c>
      <c r="G495" s="73">
        <v>42694</v>
      </c>
      <c r="H495">
        <v>8</v>
      </c>
      <c r="I495">
        <v>2000</v>
      </c>
      <c r="J495" t="s">
        <v>18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48</v>
      </c>
    </row>
    <row r="496" spans="1:17" x14ac:dyDescent="0.3">
      <c r="A496">
        <v>227</v>
      </c>
      <c r="B496" t="s">
        <v>221</v>
      </c>
      <c r="C496" t="s">
        <v>51</v>
      </c>
      <c r="D496" t="s">
        <v>5</v>
      </c>
      <c r="E496">
        <v>8.0299999999999994</v>
      </c>
      <c r="F496" s="73">
        <v>42685</v>
      </c>
      <c r="G496" s="73">
        <v>42694</v>
      </c>
      <c r="H496">
        <v>8</v>
      </c>
      <c r="I496">
        <v>2000</v>
      </c>
      <c r="J496" t="s">
        <v>18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14</v>
      </c>
    </row>
    <row r="497" spans="1:17" x14ac:dyDescent="0.3">
      <c r="A497">
        <v>39545</v>
      </c>
      <c r="B497" t="s">
        <v>222</v>
      </c>
      <c r="C497" t="s">
        <v>86</v>
      </c>
      <c r="D497" t="s">
        <v>23</v>
      </c>
      <c r="E497">
        <v>6.55</v>
      </c>
      <c r="F497" s="73">
        <v>44103</v>
      </c>
      <c r="G497" s="73">
        <v>44103</v>
      </c>
      <c r="H497">
        <v>7</v>
      </c>
      <c r="I497">
        <v>2019</v>
      </c>
      <c r="J497" t="s">
        <v>20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61</v>
      </c>
    </row>
    <row r="498" spans="1:17" x14ac:dyDescent="0.3">
      <c r="A498">
        <v>39545</v>
      </c>
      <c r="B498" t="s">
        <v>222</v>
      </c>
      <c r="C498" t="s">
        <v>86</v>
      </c>
      <c r="D498" t="s">
        <v>23</v>
      </c>
      <c r="E498">
        <v>6.55</v>
      </c>
      <c r="F498" s="73">
        <v>44103</v>
      </c>
      <c r="G498" s="73">
        <v>44103</v>
      </c>
      <c r="H498">
        <v>7</v>
      </c>
      <c r="I498">
        <v>2019</v>
      </c>
      <c r="J498" t="s">
        <v>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42</v>
      </c>
    </row>
    <row r="499" spans="1:17" x14ac:dyDescent="0.3">
      <c r="A499">
        <v>39545</v>
      </c>
      <c r="B499" t="s">
        <v>222</v>
      </c>
      <c r="C499" t="s">
        <v>86</v>
      </c>
      <c r="D499" t="s">
        <v>23</v>
      </c>
      <c r="E499">
        <v>6.55</v>
      </c>
      <c r="F499" s="73">
        <v>44103</v>
      </c>
      <c r="G499" s="73">
        <v>44103</v>
      </c>
      <c r="H499">
        <v>7</v>
      </c>
      <c r="I499">
        <v>2019</v>
      </c>
      <c r="J499" t="s">
        <v>20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33</v>
      </c>
    </row>
    <row r="500" spans="1:17" x14ac:dyDescent="0.3">
      <c r="A500">
        <v>39545</v>
      </c>
      <c r="B500" t="s">
        <v>222</v>
      </c>
      <c r="C500" t="s">
        <v>86</v>
      </c>
      <c r="D500" t="s">
        <v>23</v>
      </c>
      <c r="E500">
        <v>6.55</v>
      </c>
      <c r="F500" s="73">
        <v>44103</v>
      </c>
      <c r="G500" s="73">
        <v>44103</v>
      </c>
      <c r="H500">
        <v>7</v>
      </c>
      <c r="I500">
        <v>2019</v>
      </c>
      <c r="J500" t="s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14</v>
      </c>
    </row>
    <row r="501" spans="1:17" x14ac:dyDescent="0.3">
      <c r="A501">
        <v>120</v>
      </c>
      <c r="B501" t="s">
        <v>223</v>
      </c>
      <c r="C501" t="s">
        <v>17</v>
      </c>
      <c r="D501" t="s">
        <v>23</v>
      </c>
      <c r="E501">
        <v>7.68</v>
      </c>
      <c r="F501" s="73">
        <v>42638</v>
      </c>
      <c r="G501" s="73">
        <v>42669</v>
      </c>
      <c r="H501">
        <v>6</v>
      </c>
      <c r="I501">
        <v>2001</v>
      </c>
      <c r="J501" t="s">
        <v>6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25</v>
      </c>
    </row>
    <row r="502" spans="1:17" x14ac:dyDescent="0.3">
      <c r="A502">
        <v>120</v>
      </c>
      <c r="B502" t="s">
        <v>223</v>
      </c>
      <c r="C502" t="s">
        <v>17</v>
      </c>
      <c r="D502" t="s">
        <v>23</v>
      </c>
      <c r="E502">
        <v>7.68</v>
      </c>
      <c r="F502" s="73">
        <v>42638</v>
      </c>
      <c r="G502" s="73">
        <v>42669</v>
      </c>
      <c r="H502">
        <v>6</v>
      </c>
      <c r="I502">
        <v>2001</v>
      </c>
      <c r="J502" t="s">
        <v>6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191</v>
      </c>
    </row>
    <row r="503" spans="1:17" x14ac:dyDescent="0.3">
      <c r="A503">
        <v>120</v>
      </c>
      <c r="B503" t="s">
        <v>223</v>
      </c>
      <c r="C503" t="s">
        <v>17</v>
      </c>
      <c r="D503" t="s">
        <v>23</v>
      </c>
      <c r="E503">
        <v>7.68</v>
      </c>
      <c r="F503" s="73">
        <v>42638</v>
      </c>
      <c r="G503" s="73">
        <v>42669</v>
      </c>
      <c r="H503">
        <v>6</v>
      </c>
      <c r="I503">
        <v>2001</v>
      </c>
      <c r="J503" t="s">
        <v>6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42</v>
      </c>
    </row>
    <row r="504" spans="1:17" x14ac:dyDescent="0.3">
      <c r="A504">
        <v>120</v>
      </c>
      <c r="B504" t="s">
        <v>223</v>
      </c>
      <c r="C504" t="s">
        <v>17</v>
      </c>
      <c r="D504" t="s">
        <v>23</v>
      </c>
      <c r="E504">
        <v>7.68</v>
      </c>
      <c r="F504" s="73">
        <v>42638</v>
      </c>
      <c r="G504" s="73">
        <v>42669</v>
      </c>
      <c r="H504">
        <v>6</v>
      </c>
      <c r="I504">
        <v>2001</v>
      </c>
      <c r="J504" t="s">
        <v>6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33</v>
      </c>
    </row>
    <row r="505" spans="1:17" x14ac:dyDescent="0.3">
      <c r="A505">
        <v>120</v>
      </c>
      <c r="B505" t="s">
        <v>223</v>
      </c>
      <c r="C505" t="s">
        <v>17</v>
      </c>
      <c r="D505" t="s">
        <v>23</v>
      </c>
      <c r="E505">
        <v>7.68</v>
      </c>
      <c r="F505" s="73">
        <v>42638</v>
      </c>
      <c r="G505" s="73">
        <v>42669</v>
      </c>
      <c r="H505">
        <v>6</v>
      </c>
      <c r="I505">
        <v>2001</v>
      </c>
      <c r="J505" t="s">
        <v>6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43</v>
      </c>
    </row>
    <row r="506" spans="1:17" x14ac:dyDescent="0.3">
      <c r="A506">
        <v>120</v>
      </c>
      <c r="B506" t="s">
        <v>223</v>
      </c>
      <c r="C506" t="s">
        <v>17</v>
      </c>
      <c r="D506" t="s">
        <v>23</v>
      </c>
      <c r="E506">
        <v>7.68</v>
      </c>
      <c r="F506" s="73">
        <v>42638</v>
      </c>
      <c r="G506" s="73">
        <v>42669</v>
      </c>
      <c r="H506">
        <v>6</v>
      </c>
      <c r="I506">
        <v>2001</v>
      </c>
      <c r="J506" t="s">
        <v>6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104</v>
      </c>
    </row>
    <row r="507" spans="1:17" x14ac:dyDescent="0.3">
      <c r="A507">
        <v>29907</v>
      </c>
      <c r="B507" t="s">
        <v>224</v>
      </c>
      <c r="C507" t="s">
        <v>86</v>
      </c>
      <c r="D507" t="s">
        <v>37</v>
      </c>
      <c r="E507">
        <v>4.25</v>
      </c>
      <c r="F507" s="73">
        <v>44548</v>
      </c>
      <c r="G507" s="73">
        <v>44548</v>
      </c>
      <c r="H507">
        <v>4</v>
      </c>
      <c r="I507">
        <v>2002</v>
      </c>
      <c r="J507" t="s">
        <v>10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72</v>
      </c>
    </row>
    <row r="508" spans="1:17" x14ac:dyDescent="0.3">
      <c r="A508">
        <v>41120</v>
      </c>
      <c r="B508" t="s">
        <v>225</v>
      </c>
      <c r="C508" t="s">
        <v>17</v>
      </c>
      <c r="D508" t="s">
        <v>32</v>
      </c>
      <c r="E508">
        <v>7.53</v>
      </c>
      <c r="F508" s="73">
        <v>44234</v>
      </c>
      <c r="G508" s="73">
        <v>44245</v>
      </c>
      <c r="H508">
        <v>8</v>
      </c>
      <c r="I508">
        <v>2020</v>
      </c>
      <c r="J508" t="s">
        <v>18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76</v>
      </c>
    </row>
    <row r="509" spans="1:17" x14ac:dyDescent="0.3">
      <c r="A509">
        <v>41120</v>
      </c>
      <c r="B509" t="s">
        <v>225</v>
      </c>
      <c r="C509" t="s">
        <v>17</v>
      </c>
      <c r="D509" t="s">
        <v>32</v>
      </c>
      <c r="E509">
        <v>7.53</v>
      </c>
      <c r="F509" s="73">
        <v>44234</v>
      </c>
      <c r="G509" s="73">
        <v>44245</v>
      </c>
      <c r="H509">
        <v>8</v>
      </c>
      <c r="I509">
        <v>2020</v>
      </c>
      <c r="J509" t="s">
        <v>18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52</v>
      </c>
    </row>
    <row r="510" spans="1:17" x14ac:dyDescent="0.3">
      <c r="A510">
        <v>41120</v>
      </c>
      <c r="B510" t="s">
        <v>225</v>
      </c>
      <c r="C510" t="s">
        <v>17</v>
      </c>
      <c r="D510" t="s">
        <v>32</v>
      </c>
      <c r="E510">
        <v>7.53</v>
      </c>
      <c r="F510" s="73">
        <v>44234</v>
      </c>
      <c r="G510" s="73">
        <v>44245</v>
      </c>
      <c r="H510">
        <v>8</v>
      </c>
      <c r="I510">
        <v>2020</v>
      </c>
      <c r="J510" t="s">
        <v>18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13</v>
      </c>
    </row>
    <row r="511" spans="1:17" x14ac:dyDescent="0.3">
      <c r="A511">
        <v>71</v>
      </c>
      <c r="B511" t="s">
        <v>226</v>
      </c>
      <c r="C511" t="s">
        <v>17</v>
      </c>
      <c r="D511" t="s">
        <v>60</v>
      </c>
      <c r="E511">
        <v>7.61</v>
      </c>
      <c r="F511" s="73">
        <v>43009</v>
      </c>
      <c r="G511" s="73">
        <v>43019</v>
      </c>
      <c r="H511">
        <v>7</v>
      </c>
      <c r="I511">
        <v>2002</v>
      </c>
      <c r="J511" t="s">
        <v>10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24</v>
      </c>
    </row>
    <row r="512" spans="1:17" x14ac:dyDescent="0.3">
      <c r="A512">
        <v>71</v>
      </c>
      <c r="B512" t="s">
        <v>226</v>
      </c>
      <c r="C512" t="s">
        <v>17</v>
      </c>
      <c r="D512" t="s">
        <v>60</v>
      </c>
      <c r="E512">
        <v>7.61</v>
      </c>
      <c r="F512" s="73">
        <v>43009</v>
      </c>
      <c r="G512" s="73">
        <v>43019</v>
      </c>
      <c r="H512">
        <v>7</v>
      </c>
      <c r="I512">
        <v>2002</v>
      </c>
      <c r="J512" t="s">
        <v>10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21</v>
      </c>
    </row>
    <row r="513" spans="1:17" x14ac:dyDescent="0.3">
      <c r="A513">
        <v>71</v>
      </c>
      <c r="B513" t="s">
        <v>226</v>
      </c>
      <c r="C513" t="s">
        <v>17</v>
      </c>
      <c r="D513" t="s">
        <v>60</v>
      </c>
      <c r="E513">
        <v>7.61</v>
      </c>
      <c r="F513" s="73">
        <v>43009</v>
      </c>
      <c r="G513" s="73">
        <v>43019</v>
      </c>
      <c r="H513">
        <v>7</v>
      </c>
      <c r="I513">
        <v>2002</v>
      </c>
      <c r="J513" t="s">
        <v>10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88</v>
      </c>
    </row>
    <row r="514" spans="1:17" x14ac:dyDescent="0.3">
      <c r="A514">
        <v>71</v>
      </c>
      <c r="B514" t="s">
        <v>226</v>
      </c>
      <c r="C514" t="s">
        <v>17</v>
      </c>
      <c r="D514" t="s">
        <v>60</v>
      </c>
      <c r="E514">
        <v>7.61</v>
      </c>
      <c r="F514" s="73">
        <v>43009</v>
      </c>
      <c r="G514" s="73">
        <v>43019</v>
      </c>
      <c r="H514">
        <v>7</v>
      </c>
      <c r="I514">
        <v>2002</v>
      </c>
      <c r="J514" t="s">
        <v>10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89</v>
      </c>
    </row>
    <row r="515" spans="1:17" x14ac:dyDescent="0.3">
      <c r="A515">
        <v>71</v>
      </c>
      <c r="B515" t="s">
        <v>226</v>
      </c>
      <c r="C515" t="s">
        <v>17</v>
      </c>
      <c r="D515" t="s">
        <v>60</v>
      </c>
      <c r="E515">
        <v>7.61</v>
      </c>
      <c r="F515" s="73">
        <v>43009</v>
      </c>
      <c r="G515" s="73">
        <v>43019</v>
      </c>
      <c r="H515">
        <v>7</v>
      </c>
      <c r="I515">
        <v>2002</v>
      </c>
      <c r="J515" t="s">
        <v>10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14</v>
      </c>
    </row>
    <row r="516" spans="1:17" x14ac:dyDescent="0.3">
      <c r="A516">
        <v>122</v>
      </c>
      <c r="B516" t="s">
        <v>227</v>
      </c>
      <c r="C516" t="s">
        <v>17</v>
      </c>
      <c r="D516" t="s">
        <v>23</v>
      </c>
      <c r="E516">
        <v>7.94</v>
      </c>
      <c r="F516" s="73">
        <v>43623</v>
      </c>
      <c r="G516" s="73">
        <v>43655</v>
      </c>
      <c r="H516">
        <v>3</v>
      </c>
      <c r="I516">
        <v>2002</v>
      </c>
      <c r="J516" t="s">
        <v>18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21</v>
      </c>
    </row>
    <row r="517" spans="1:17" x14ac:dyDescent="0.3">
      <c r="A517">
        <v>122</v>
      </c>
      <c r="B517" t="s">
        <v>227</v>
      </c>
      <c r="C517" t="s">
        <v>17</v>
      </c>
      <c r="D517" t="s">
        <v>23</v>
      </c>
      <c r="E517">
        <v>7.94</v>
      </c>
      <c r="F517" s="73">
        <v>43623</v>
      </c>
      <c r="G517" s="73">
        <v>43655</v>
      </c>
      <c r="H517">
        <v>3</v>
      </c>
      <c r="I517">
        <v>2002</v>
      </c>
      <c r="J517" t="s">
        <v>18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25</v>
      </c>
    </row>
    <row r="518" spans="1:17" x14ac:dyDescent="0.3">
      <c r="A518">
        <v>122</v>
      </c>
      <c r="B518" t="s">
        <v>227</v>
      </c>
      <c r="C518" t="s">
        <v>17</v>
      </c>
      <c r="D518" t="s">
        <v>23</v>
      </c>
      <c r="E518">
        <v>7.94</v>
      </c>
      <c r="F518" s="73">
        <v>43623</v>
      </c>
      <c r="G518" s="73">
        <v>43655</v>
      </c>
      <c r="H518">
        <v>3</v>
      </c>
      <c r="I518">
        <v>2002</v>
      </c>
      <c r="J518" t="s">
        <v>18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39</v>
      </c>
    </row>
    <row r="519" spans="1:17" x14ac:dyDescent="0.3">
      <c r="A519">
        <v>122</v>
      </c>
      <c r="B519" t="s">
        <v>227</v>
      </c>
      <c r="C519" t="s">
        <v>17</v>
      </c>
      <c r="D519" t="s">
        <v>23</v>
      </c>
      <c r="E519">
        <v>7.94</v>
      </c>
      <c r="F519" s="73">
        <v>43623</v>
      </c>
      <c r="G519" s="73">
        <v>43655</v>
      </c>
      <c r="H519">
        <v>3</v>
      </c>
      <c r="I519">
        <v>2002</v>
      </c>
      <c r="J519" t="s">
        <v>18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42</v>
      </c>
    </row>
    <row r="520" spans="1:17" x14ac:dyDescent="0.3">
      <c r="A520">
        <v>122</v>
      </c>
      <c r="B520" t="s">
        <v>227</v>
      </c>
      <c r="C520" t="s">
        <v>17</v>
      </c>
      <c r="D520" t="s">
        <v>23</v>
      </c>
      <c r="E520">
        <v>7.94</v>
      </c>
      <c r="F520" s="73">
        <v>43623</v>
      </c>
      <c r="G520" s="73">
        <v>43655</v>
      </c>
      <c r="H520">
        <v>3</v>
      </c>
      <c r="I520">
        <v>2002</v>
      </c>
      <c r="J520" t="s">
        <v>18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43</v>
      </c>
    </row>
    <row r="521" spans="1:17" x14ac:dyDescent="0.3">
      <c r="A521">
        <v>122</v>
      </c>
      <c r="B521" t="s">
        <v>227</v>
      </c>
      <c r="C521" t="s">
        <v>17</v>
      </c>
      <c r="D521" t="s">
        <v>23</v>
      </c>
      <c r="E521">
        <v>7.94</v>
      </c>
      <c r="F521" s="73">
        <v>43623</v>
      </c>
      <c r="G521" s="73">
        <v>43655</v>
      </c>
      <c r="H521">
        <v>3</v>
      </c>
      <c r="I521">
        <v>2002</v>
      </c>
      <c r="J521" t="s">
        <v>18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104</v>
      </c>
    </row>
    <row r="522" spans="1:17" x14ac:dyDescent="0.3">
      <c r="A522">
        <v>1996</v>
      </c>
      <c r="B522" t="s">
        <v>228</v>
      </c>
      <c r="C522" t="s">
        <v>9</v>
      </c>
      <c r="D522" t="s">
        <v>23</v>
      </c>
      <c r="E522">
        <v>6.7</v>
      </c>
      <c r="F522" s="73">
        <v>44310</v>
      </c>
      <c r="G522" s="73">
        <v>44310</v>
      </c>
      <c r="H522">
        <v>3</v>
      </c>
      <c r="I522">
        <v>2002</v>
      </c>
      <c r="J522" t="s">
        <v>20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21</v>
      </c>
    </row>
    <row r="523" spans="1:17" x14ac:dyDescent="0.3">
      <c r="A523">
        <v>1996</v>
      </c>
      <c r="B523" t="s">
        <v>228</v>
      </c>
      <c r="C523" t="s">
        <v>9</v>
      </c>
      <c r="D523" t="s">
        <v>23</v>
      </c>
      <c r="E523">
        <v>6.7</v>
      </c>
      <c r="F523" s="73">
        <v>44310</v>
      </c>
      <c r="G523" s="73">
        <v>44310</v>
      </c>
      <c r="H523">
        <v>3</v>
      </c>
      <c r="I523">
        <v>2002</v>
      </c>
      <c r="J523" t="s">
        <v>20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12</v>
      </c>
    </row>
    <row r="524" spans="1:17" x14ac:dyDescent="0.3">
      <c r="A524">
        <v>1996</v>
      </c>
      <c r="B524" t="s">
        <v>228</v>
      </c>
      <c r="C524" t="s">
        <v>9</v>
      </c>
      <c r="D524" t="s">
        <v>23</v>
      </c>
      <c r="E524">
        <v>6.7</v>
      </c>
      <c r="F524" s="73">
        <v>44310</v>
      </c>
      <c r="G524" s="73">
        <v>44310</v>
      </c>
      <c r="H524">
        <v>3</v>
      </c>
      <c r="I524">
        <v>2002</v>
      </c>
      <c r="J524" t="s">
        <v>20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43</v>
      </c>
    </row>
    <row r="525" spans="1:17" x14ac:dyDescent="0.3">
      <c r="A525">
        <v>1996</v>
      </c>
      <c r="B525" t="s">
        <v>228</v>
      </c>
      <c r="C525" t="s">
        <v>9</v>
      </c>
      <c r="D525" t="s">
        <v>23</v>
      </c>
      <c r="E525">
        <v>6.7</v>
      </c>
      <c r="F525" s="73">
        <v>44310</v>
      </c>
      <c r="G525" s="73">
        <v>44310</v>
      </c>
      <c r="H525">
        <v>3</v>
      </c>
      <c r="I525">
        <v>2002</v>
      </c>
      <c r="J525" t="s">
        <v>20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104</v>
      </c>
    </row>
    <row r="526" spans="1:17" x14ac:dyDescent="0.3">
      <c r="A526">
        <v>121</v>
      </c>
      <c r="B526" t="s">
        <v>229</v>
      </c>
      <c r="C526" t="s">
        <v>17</v>
      </c>
      <c r="D526" t="s">
        <v>23</v>
      </c>
      <c r="E526">
        <v>8.11</v>
      </c>
      <c r="F526" s="73">
        <v>44144</v>
      </c>
      <c r="G526" s="73">
        <v>44167</v>
      </c>
      <c r="H526">
        <v>7</v>
      </c>
      <c r="I526">
        <v>2003</v>
      </c>
      <c r="J526" t="s">
        <v>20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24</v>
      </c>
    </row>
    <row r="527" spans="1:17" x14ac:dyDescent="0.3">
      <c r="A527">
        <v>121</v>
      </c>
      <c r="B527" t="s">
        <v>229</v>
      </c>
      <c r="C527" t="s">
        <v>17</v>
      </c>
      <c r="D527" t="s">
        <v>23</v>
      </c>
      <c r="E527">
        <v>8.11</v>
      </c>
      <c r="F527" s="73">
        <v>44144</v>
      </c>
      <c r="G527" s="73">
        <v>44167</v>
      </c>
      <c r="H527">
        <v>7</v>
      </c>
      <c r="I527">
        <v>2003</v>
      </c>
      <c r="J527" t="s">
        <v>20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11</v>
      </c>
    </row>
    <row r="528" spans="1:17" x14ac:dyDescent="0.3">
      <c r="A528">
        <v>121</v>
      </c>
      <c r="B528" t="s">
        <v>229</v>
      </c>
      <c r="C528" t="s">
        <v>17</v>
      </c>
      <c r="D528" t="s">
        <v>23</v>
      </c>
      <c r="E528">
        <v>8.11</v>
      </c>
      <c r="F528" s="73">
        <v>44144</v>
      </c>
      <c r="G528" s="73">
        <v>44167</v>
      </c>
      <c r="H528">
        <v>7</v>
      </c>
      <c r="I528">
        <v>2003</v>
      </c>
      <c r="J528" t="s">
        <v>20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56</v>
      </c>
    </row>
    <row r="529" spans="1:17" x14ac:dyDescent="0.3">
      <c r="A529">
        <v>121</v>
      </c>
      <c r="B529" t="s">
        <v>229</v>
      </c>
      <c r="C529" t="s">
        <v>17</v>
      </c>
      <c r="D529" t="s">
        <v>23</v>
      </c>
      <c r="E529">
        <v>8.11</v>
      </c>
      <c r="F529" s="73">
        <v>44144</v>
      </c>
      <c r="G529" s="73">
        <v>44167</v>
      </c>
      <c r="H529">
        <v>7</v>
      </c>
      <c r="I529">
        <v>2003</v>
      </c>
      <c r="J529" t="s">
        <v>20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25</v>
      </c>
    </row>
    <row r="530" spans="1:17" x14ac:dyDescent="0.3">
      <c r="A530">
        <v>121</v>
      </c>
      <c r="B530" t="s">
        <v>229</v>
      </c>
      <c r="C530" t="s">
        <v>17</v>
      </c>
      <c r="D530" t="s">
        <v>23</v>
      </c>
      <c r="E530">
        <v>8.11</v>
      </c>
      <c r="F530" s="73">
        <v>44144</v>
      </c>
      <c r="G530" s="73">
        <v>44167</v>
      </c>
      <c r="H530">
        <v>7</v>
      </c>
      <c r="I530">
        <v>2003</v>
      </c>
      <c r="J530" t="s">
        <v>20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12</v>
      </c>
    </row>
    <row r="531" spans="1:17" x14ac:dyDescent="0.3">
      <c r="A531">
        <v>121</v>
      </c>
      <c r="B531" t="s">
        <v>229</v>
      </c>
      <c r="C531" t="s">
        <v>17</v>
      </c>
      <c r="D531" t="s">
        <v>23</v>
      </c>
      <c r="E531">
        <v>8.11</v>
      </c>
      <c r="F531" s="73">
        <v>44144</v>
      </c>
      <c r="G531" s="73">
        <v>44167</v>
      </c>
      <c r="H531">
        <v>7</v>
      </c>
      <c r="I531">
        <v>2003</v>
      </c>
      <c r="J531" t="s">
        <v>20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89</v>
      </c>
    </row>
    <row r="532" spans="1:17" x14ac:dyDescent="0.3">
      <c r="A532">
        <v>121</v>
      </c>
      <c r="B532" t="s">
        <v>229</v>
      </c>
      <c r="C532" t="s">
        <v>17</v>
      </c>
      <c r="D532" t="s">
        <v>23</v>
      </c>
      <c r="E532">
        <v>8.11</v>
      </c>
      <c r="F532" s="73">
        <v>44144</v>
      </c>
      <c r="G532" s="73">
        <v>44167</v>
      </c>
      <c r="H532">
        <v>7</v>
      </c>
      <c r="I532">
        <v>2003</v>
      </c>
      <c r="J532" t="s">
        <v>20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27</v>
      </c>
    </row>
    <row r="533" spans="1:17" x14ac:dyDescent="0.3">
      <c r="A533">
        <v>1281</v>
      </c>
      <c r="B533" t="s">
        <v>230</v>
      </c>
      <c r="C533" t="s">
        <v>17</v>
      </c>
      <c r="D533" t="s">
        <v>32</v>
      </c>
      <c r="E533">
        <v>7.73</v>
      </c>
      <c r="F533" s="73">
        <v>43497</v>
      </c>
      <c r="G533" s="73">
        <v>43512</v>
      </c>
      <c r="H533">
        <v>3</v>
      </c>
      <c r="I533">
        <v>2000</v>
      </c>
      <c r="J533" t="s">
        <v>20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78</v>
      </c>
    </row>
    <row r="534" spans="1:17" x14ac:dyDescent="0.3">
      <c r="A534">
        <v>1281</v>
      </c>
      <c r="B534" t="s">
        <v>230</v>
      </c>
      <c r="C534" t="s">
        <v>17</v>
      </c>
      <c r="D534" t="s">
        <v>32</v>
      </c>
      <c r="E534">
        <v>7.73</v>
      </c>
      <c r="F534" s="73">
        <v>43497</v>
      </c>
      <c r="G534" s="73">
        <v>43512</v>
      </c>
      <c r="H534">
        <v>3</v>
      </c>
      <c r="I534">
        <v>2000</v>
      </c>
      <c r="J534" t="s">
        <v>20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13</v>
      </c>
    </row>
    <row r="535" spans="1:17" x14ac:dyDescent="0.3">
      <c r="A535">
        <v>1281</v>
      </c>
      <c r="B535" t="s">
        <v>230</v>
      </c>
      <c r="C535" t="s">
        <v>17</v>
      </c>
      <c r="D535" t="s">
        <v>32</v>
      </c>
      <c r="E535">
        <v>7.73</v>
      </c>
      <c r="F535" s="73">
        <v>43497</v>
      </c>
      <c r="G535" s="73">
        <v>43512</v>
      </c>
      <c r="H535">
        <v>3</v>
      </c>
      <c r="I535">
        <v>2000</v>
      </c>
      <c r="J535" t="s">
        <v>20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104</v>
      </c>
    </row>
    <row r="536" spans="1:17" x14ac:dyDescent="0.3">
      <c r="A536">
        <v>40358</v>
      </c>
      <c r="B536" t="s">
        <v>231</v>
      </c>
      <c r="C536" t="s">
        <v>17</v>
      </c>
      <c r="D536" t="s">
        <v>23</v>
      </c>
      <c r="E536">
        <v>6.45</v>
      </c>
      <c r="F536" s="73">
        <v>44305</v>
      </c>
      <c r="G536" s="73">
        <v>44334</v>
      </c>
      <c r="H536">
        <v>3</v>
      </c>
      <c r="I536">
        <v>2020</v>
      </c>
      <c r="J536" t="s">
        <v>18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21</v>
      </c>
    </row>
    <row r="537" spans="1:17" x14ac:dyDescent="0.3">
      <c r="A537">
        <v>40358</v>
      </c>
      <c r="B537" t="s">
        <v>231</v>
      </c>
      <c r="C537" t="s">
        <v>17</v>
      </c>
      <c r="D537" t="s">
        <v>23</v>
      </c>
      <c r="E537">
        <v>6.45</v>
      </c>
      <c r="F537" s="73">
        <v>44305</v>
      </c>
      <c r="G537" s="73">
        <v>44334</v>
      </c>
      <c r="H537">
        <v>3</v>
      </c>
      <c r="I537">
        <v>2020</v>
      </c>
      <c r="J537" t="s">
        <v>18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67</v>
      </c>
    </row>
    <row r="538" spans="1:17" x14ac:dyDescent="0.3">
      <c r="A538">
        <v>40358</v>
      </c>
      <c r="B538" t="s">
        <v>231</v>
      </c>
      <c r="C538" t="s">
        <v>17</v>
      </c>
      <c r="D538" t="s">
        <v>23</v>
      </c>
      <c r="E538">
        <v>6.45</v>
      </c>
      <c r="F538" s="73">
        <v>44305</v>
      </c>
      <c r="G538" s="73">
        <v>44334</v>
      </c>
      <c r="H538">
        <v>3</v>
      </c>
      <c r="I538">
        <v>2020</v>
      </c>
      <c r="J538" t="s">
        <v>18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7</v>
      </c>
    </row>
    <row r="539" spans="1:17" x14ac:dyDescent="0.3">
      <c r="A539">
        <v>49605</v>
      </c>
      <c r="B539" t="s">
        <v>232</v>
      </c>
      <c r="C539" t="s">
        <v>4</v>
      </c>
      <c r="D539" t="s">
        <v>63</v>
      </c>
      <c r="E539">
        <v>6.54</v>
      </c>
      <c r="F539" s="73">
        <v>44776</v>
      </c>
      <c r="G539" s="73">
        <v>44787</v>
      </c>
      <c r="H539">
        <v>6</v>
      </c>
      <c r="I539">
        <v>2021</v>
      </c>
      <c r="J539" t="s">
        <v>6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76</v>
      </c>
    </row>
    <row r="540" spans="1:17" x14ac:dyDescent="0.3">
      <c r="A540">
        <v>49605</v>
      </c>
      <c r="B540" t="s">
        <v>232</v>
      </c>
      <c r="C540" t="s">
        <v>4</v>
      </c>
      <c r="D540" t="s">
        <v>63</v>
      </c>
      <c r="E540">
        <v>6.54</v>
      </c>
      <c r="F540" s="73">
        <v>44776</v>
      </c>
      <c r="G540" s="73">
        <v>44787</v>
      </c>
      <c r="H540">
        <v>6</v>
      </c>
      <c r="I540">
        <v>2021</v>
      </c>
      <c r="J540" t="s">
        <v>6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21</v>
      </c>
    </row>
    <row r="541" spans="1:17" x14ac:dyDescent="0.3">
      <c r="A541">
        <v>49605</v>
      </c>
      <c r="B541" t="s">
        <v>232</v>
      </c>
      <c r="C541" t="s">
        <v>4</v>
      </c>
      <c r="D541" t="s">
        <v>63</v>
      </c>
      <c r="E541">
        <v>6.54</v>
      </c>
      <c r="F541" s="73">
        <v>44776</v>
      </c>
      <c r="G541" s="73">
        <v>44787</v>
      </c>
      <c r="H541">
        <v>6</v>
      </c>
      <c r="I541">
        <v>2021</v>
      </c>
      <c r="J541" t="s">
        <v>6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57</v>
      </c>
    </row>
    <row r="542" spans="1:17" x14ac:dyDescent="0.3">
      <c r="A542">
        <v>49605</v>
      </c>
      <c r="B542" t="s">
        <v>232</v>
      </c>
      <c r="C542" t="s">
        <v>4</v>
      </c>
      <c r="D542" t="s">
        <v>63</v>
      </c>
      <c r="E542">
        <v>6.54</v>
      </c>
      <c r="F542" s="73">
        <v>44776</v>
      </c>
      <c r="G542" s="73">
        <v>44787</v>
      </c>
      <c r="H542">
        <v>6</v>
      </c>
      <c r="I542">
        <v>2021</v>
      </c>
      <c r="J542" t="s">
        <v>6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233</v>
      </c>
    </row>
    <row r="543" spans="1:17" x14ac:dyDescent="0.3">
      <c r="A543">
        <v>49605</v>
      </c>
      <c r="B543" t="s">
        <v>232</v>
      </c>
      <c r="C543" t="s">
        <v>4</v>
      </c>
      <c r="D543" t="s">
        <v>63</v>
      </c>
      <c r="E543">
        <v>6.54</v>
      </c>
      <c r="F543" s="73">
        <v>44776</v>
      </c>
      <c r="G543" s="73">
        <v>44787</v>
      </c>
      <c r="H543">
        <v>6</v>
      </c>
      <c r="I543">
        <v>2021</v>
      </c>
      <c r="J543" t="s">
        <v>6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65</v>
      </c>
    </row>
    <row r="544" spans="1:17" x14ac:dyDescent="0.3">
      <c r="A544">
        <v>49869</v>
      </c>
      <c r="B544" t="s">
        <v>234</v>
      </c>
      <c r="C544" t="s">
        <v>9</v>
      </c>
      <c r="D544" t="s">
        <v>63</v>
      </c>
      <c r="E544">
        <v>6.44</v>
      </c>
      <c r="F544" s="73">
        <v>44787</v>
      </c>
      <c r="G544" s="73">
        <v>44787</v>
      </c>
      <c r="H544">
        <v>6</v>
      </c>
      <c r="I544">
        <v>2021</v>
      </c>
      <c r="J544" t="s">
        <v>20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76</v>
      </c>
    </row>
    <row r="545" spans="1:17" x14ac:dyDescent="0.3">
      <c r="A545">
        <v>49869</v>
      </c>
      <c r="B545" t="s">
        <v>234</v>
      </c>
      <c r="C545" t="s">
        <v>9</v>
      </c>
      <c r="D545" t="s">
        <v>63</v>
      </c>
      <c r="E545">
        <v>6.44</v>
      </c>
      <c r="F545" s="73">
        <v>44787</v>
      </c>
      <c r="G545" s="73">
        <v>44787</v>
      </c>
      <c r="H545">
        <v>6</v>
      </c>
      <c r="I545">
        <v>2021</v>
      </c>
      <c r="J545" t="s">
        <v>20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21</v>
      </c>
    </row>
    <row r="546" spans="1:17" x14ac:dyDescent="0.3">
      <c r="A546">
        <v>49869</v>
      </c>
      <c r="B546" t="s">
        <v>234</v>
      </c>
      <c r="C546" t="s">
        <v>9</v>
      </c>
      <c r="D546" t="s">
        <v>63</v>
      </c>
      <c r="E546">
        <v>6.44</v>
      </c>
      <c r="F546" s="73">
        <v>44787</v>
      </c>
      <c r="G546" s="73">
        <v>44787</v>
      </c>
      <c r="H546">
        <v>6</v>
      </c>
      <c r="I546">
        <v>2021</v>
      </c>
      <c r="J546" t="s">
        <v>20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57</v>
      </c>
    </row>
    <row r="547" spans="1:17" x14ac:dyDescent="0.3">
      <c r="A547">
        <v>49869</v>
      </c>
      <c r="B547" t="s">
        <v>234</v>
      </c>
      <c r="C547" t="s">
        <v>9</v>
      </c>
      <c r="D547" t="s">
        <v>63</v>
      </c>
      <c r="E547">
        <v>6.44</v>
      </c>
      <c r="F547" s="73">
        <v>44787</v>
      </c>
      <c r="G547" s="73">
        <v>44787</v>
      </c>
      <c r="H547">
        <v>6</v>
      </c>
      <c r="I547">
        <v>2021</v>
      </c>
      <c r="J547" t="s">
        <v>20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233</v>
      </c>
    </row>
    <row r="548" spans="1:17" x14ac:dyDescent="0.3">
      <c r="A548">
        <v>49869</v>
      </c>
      <c r="B548" t="s">
        <v>234</v>
      </c>
      <c r="C548" t="s">
        <v>9</v>
      </c>
      <c r="D548" t="s">
        <v>63</v>
      </c>
      <c r="E548">
        <v>6.44</v>
      </c>
      <c r="F548" s="73">
        <v>44787</v>
      </c>
      <c r="G548" s="73">
        <v>44787</v>
      </c>
      <c r="H548">
        <v>6</v>
      </c>
      <c r="I548">
        <v>2021</v>
      </c>
      <c r="J548" t="s">
        <v>20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65</v>
      </c>
    </row>
    <row r="549" spans="1:17" x14ac:dyDescent="0.3">
      <c r="A549">
        <v>41710</v>
      </c>
      <c r="B549" t="s">
        <v>235</v>
      </c>
      <c r="C549" t="s">
        <v>17</v>
      </c>
      <c r="D549" t="s">
        <v>60</v>
      </c>
      <c r="E549">
        <v>7.24</v>
      </c>
      <c r="F549" s="73">
        <v>44710</v>
      </c>
      <c r="G549" s="73">
        <v>44717</v>
      </c>
      <c r="H549">
        <v>6</v>
      </c>
      <c r="I549">
        <v>2021</v>
      </c>
      <c r="J549" t="s">
        <v>6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24</v>
      </c>
    </row>
    <row r="550" spans="1:17" x14ac:dyDescent="0.3">
      <c r="A550">
        <v>41710</v>
      </c>
      <c r="B550" t="s">
        <v>235</v>
      </c>
      <c r="C550" t="s">
        <v>17</v>
      </c>
      <c r="D550" t="s">
        <v>60</v>
      </c>
      <c r="E550">
        <v>7.24</v>
      </c>
      <c r="F550" s="73">
        <v>44710</v>
      </c>
      <c r="G550" s="73">
        <v>44717</v>
      </c>
      <c r="H550">
        <v>6</v>
      </c>
      <c r="I550">
        <v>2021</v>
      </c>
      <c r="J550" t="s">
        <v>6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12</v>
      </c>
    </row>
    <row r="551" spans="1:17" x14ac:dyDescent="0.3">
      <c r="A551">
        <v>41710</v>
      </c>
      <c r="B551" t="s">
        <v>235</v>
      </c>
      <c r="C551" t="s">
        <v>17</v>
      </c>
      <c r="D551" t="s">
        <v>60</v>
      </c>
      <c r="E551">
        <v>7.24</v>
      </c>
      <c r="F551" s="73">
        <v>44710</v>
      </c>
      <c r="G551" s="73">
        <v>44717</v>
      </c>
      <c r="H551">
        <v>6</v>
      </c>
      <c r="I551">
        <v>2021</v>
      </c>
      <c r="J551" t="s">
        <v>6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46</v>
      </c>
    </row>
    <row r="552" spans="1:17" x14ac:dyDescent="0.3">
      <c r="A552">
        <v>41710</v>
      </c>
      <c r="B552" t="s">
        <v>235</v>
      </c>
      <c r="C552" t="s">
        <v>17</v>
      </c>
      <c r="D552" t="s">
        <v>60</v>
      </c>
      <c r="E552">
        <v>7.24</v>
      </c>
      <c r="F552" s="73">
        <v>44710</v>
      </c>
      <c r="G552" s="73">
        <v>44717</v>
      </c>
      <c r="H552">
        <v>6</v>
      </c>
      <c r="I552">
        <v>2021</v>
      </c>
      <c r="J552" t="s">
        <v>6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26</v>
      </c>
    </row>
    <row r="553" spans="1:17" x14ac:dyDescent="0.3">
      <c r="A553">
        <v>41710</v>
      </c>
      <c r="B553" t="s">
        <v>235</v>
      </c>
      <c r="C553" t="s">
        <v>17</v>
      </c>
      <c r="D553" t="s">
        <v>60</v>
      </c>
      <c r="E553">
        <v>7.24</v>
      </c>
      <c r="F553" s="73">
        <v>44710</v>
      </c>
      <c r="G553" s="73">
        <v>44717</v>
      </c>
      <c r="H553">
        <v>6</v>
      </c>
      <c r="I553">
        <v>2021</v>
      </c>
      <c r="J553" t="s">
        <v>6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89</v>
      </c>
    </row>
    <row r="554" spans="1:17" x14ac:dyDescent="0.3">
      <c r="A554">
        <v>41710</v>
      </c>
      <c r="B554" t="s">
        <v>235</v>
      </c>
      <c r="C554" t="s">
        <v>17</v>
      </c>
      <c r="D554" t="s">
        <v>60</v>
      </c>
      <c r="E554">
        <v>7.24</v>
      </c>
      <c r="F554" s="73">
        <v>44710</v>
      </c>
      <c r="G554" s="73">
        <v>44717</v>
      </c>
      <c r="H554">
        <v>6</v>
      </c>
      <c r="I554">
        <v>2021</v>
      </c>
      <c r="J554" t="s">
        <v>6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42</v>
      </c>
    </row>
    <row r="555" spans="1:17" x14ac:dyDescent="0.3">
      <c r="A555">
        <v>49930</v>
      </c>
      <c r="B555" t="s">
        <v>236</v>
      </c>
      <c r="C555" t="s">
        <v>17</v>
      </c>
      <c r="D555" t="s">
        <v>60</v>
      </c>
      <c r="E555">
        <v>7.44</v>
      </c>
      <c r="F555" s="73">
        <v>44728</v>
      </c>
      <c r="G555" s="73">
        <v>44730</v>
      </c>
      <c r="H555">
        <v>5</v>
      </c>
      <c r="I555">
        <v>2022</v>
      </c>
      <c r="J555" t="s">
        <v>10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24</v>
      </c>
    </row>
    <row r="556" spans="1:17" x14ac:dyDescent="0.3">
      <c r="A556">
        <v>49930</v>
      </c>
      <c r="B556" t="s">
        <v>236</v>
      </c>
      <c r="C556" t="s">
        <v>17</v>
      </c>
      <c r="D556" t="s">
        <v>60</v>
      </c>
      <c r="E556">
        <v>7.44</v>
      </c>
      <c r="F556" s="73">
        <v>44728</v>
      </c>
      <c r="G556" s="73">
        <v>44730</v>
      </c>
      <c r="H556">
        <v>5</v>
      </c>
      <c r="I556">
        <v>2022</v>
      </c>
      <c r="J556" t="s">
        <v>10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12</v>
      </c>
    </row>
    <row r="557" spans="1:17" x14ac:dyDescent="0.3">
      <c r="A557">
        <v>49930</v>
      </c>
      <c r="B557" t="s">
        <v>236</v>
      </c>
      <c r="C557" t="s">
        <v>17</v>
      </c>
      <c r="D557" t="s">
        <v>60</v>
      </c>
      <c r="E557">
        <v>7.44</v>
      </c>
      <c r="F557" s="73">
        <v>44728</v>
      </c>
      <c r="G557" s="73">
        <v>44730</v>
      </c>
      <c r="H557">
        <v>5</v>
      </c>
      <c r="I557">
        <v>2022</v>
      </c>
      <c r="J557" t="s">
        <v>10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46</v>
      </c>
    </row>
    <row r="558" spans="1:17" x14ac:dyDescent="0.3">
      <c r="A558">
        <v>49930</v>
      </c>
      <c r="B558" t="s">
        <v>236</v>
      </c>
      <c r="C558" t="s">
        <v>17</v>
      </c>
      <c r="D558" t="s">
        <v>60</v>
      </c>
      <c r="E558">
        <v>7.44</v>
      </c>
      <c r="F558" s="73">
        <v>44728</v>
      </c>
      <c r="G558" s="73">
        <v>44730</v>
      </c>
      <c r="H558">
        <v>5</v>
      </c>
      <c r="I558">
        <v>2022</v>
      </c>
      <c r="J558" t="s">
        <v>10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26</v>
      </c>
    </row>
    <row r="559" spans="1:17" x14ac:dyDescent="0.3">
      <c r="A559">
        <v>49930</v>
      </c>
      <c r="B559" t="s">
        <v>236</v>
      </c>
      <c r="C559" t="s">
        <v>17</v>
      </c>
      <c r="D559" t="s">
        <v>60</v>
      </c>
      <c r="E559">
        <v>7.44</v>
      </c>
      <c r="F559" s="73">
        <v>44728</v>
      </c>
      <c r="G559" s="73">
        <v>44730</v>
      </c>
      <c r="H559">
        <v>5</v>
      </c>
      <c r="I559">
        <v>2022</v>
      </c>
      <c r="J559" t="s">
        <v>10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89</v>
      </c>
    </row>
    <row r="560" spans="1:17" x14ac:dyDescent="0.3">
      <c r="A560">
        <v>49930</v>
      </c>
      <c r="B560" t="s">
        <v>236</v>
      </c>
      <c r="C560" t="s">
        <v>17</v>
      </c>
      <c r="D560" t="s">
        <v>60</v>
      </c>
      <c r="E560">
        <v>7.44</v>
      </c>
      <c r="F560" s="73">
        <v>44728</v>
      </c>
      <c r="G560" s="73">
        <v>44730</v>
      </c>
      <c r="H560">
        <v>5</v>
      </c>
      <c r="I560">
        <v>2022</v>
      </c>
      <c r="J560" t="s">
        <v>10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42</v>
      </c>
    </row>
    <row r="561" spans="1:17" x14ac:dyDescent="0.3">
      <c r="A561">
        <v>129</v>
      </c>
      <c r="B561" t="s">
        <v>237</v>
      </c>
      <c r="C561" t="s">
        <v>17</v>
      </c>
      <c r="D561" t="s">
        <v>23</v>
      </c>
      <c r="E561">
        <v>7.55</v>
      </c>
      <c r="F561" s="73">
        <v>43003</v>
      </c>
      <c r="G561" s="73">
        <v>43033</v>
      </c>
      <c r="H561">
        <v>7</v>
      </c>
      <c r="I561">
        <v>2000</v>
      </c>
      <c r="J561" t="s">
        <v>18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24</v>
      </c>
    </row>
    <row r="562" spans="1:17" x14ac:dyDescent="0.3">
      <c r="A562">
        <v>129</v>
      </c>
      <c r="B562" t="s">
        <v>237</v>
      </c>
      <c r="C562" t="s">
        <v>17</v>
      </c>
      <c r="D562" t="s">
        <v>23</v>
      </c>
      <c r="E562">
        <v>7.55</v>
      </c>
      <c r="F562" s="73">
        <v>43003</v>
      </c>
      <c r="G562" s="73">
        <v>43033</v>
      </c>
      <c r="H562">
        <v>7</v>
      </c>
      <c r="I562">
        <v>2000</v>
      </c>
      <c r="J562" t="s">
        <v>18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11</v>
      </c>
    </row>
    <row r="563" spans="1:17" x14ac:dyDescent="0.3">
      <c r="A563">
        <v>129</v>
      </c>
      <c r="B563" t="s">
        <v>237</v>
      </c>
      <c r="C563" t="s">
        <v>17</v>
      </c>
      <c r="D563" t="s">
        <v>23</v>
      </c>
      <c r="E563">
        <v>7.55</v>
      </c>
      <c r="F563" s="73">
        <v>43003</v>
      </c>
      <c r="G563" s="73">
        <v>43033</v>
      </c>
      <c r="H563">
        <v>7</v>
      </c>
      <c r="I563">
        <v>2000</v>
      </c>
      <c r="J563" t="s">
        <v>18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21</v>
      </c>
    </row>
    <row r="564" spans="1:17" x14ac:dyDescent="0.3">
      <c r="A564">
        <v>129</v>
      </c>
      <c r="B564" t="s">
        <v>237</v>
      </c>
      <c r="C564" t="s">
        <v>17</v>
      </c>
      <c r="D564" t="s">
        <v>23</v>
      </c>
      <c r="E564">
        <v>7.55</v>
      </c>
      <c r="F564" s="73">
        <v>43003</v>
      </c>
      <c r="G564" s="73">
        <v>43033</v>
      </c>
      <c r="H564">
        <v>7</v>
      </c>
      <c r="I564">
        <v>2000</v>
      </c>
      <c r="J564" t="s">
        <v>18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25</v>
      </c>
    </row>
    <row r="565" spans="1:17" x14ac:dyDescent="0.3">
      <c r="A565">
        <v>129</v>
      </c>
      <c r="B565" t="s">
        <v>237</v>
      </c>
      <c r="C565" t="s">
        <v>17</v>
      </c>
      <c r="D565" t="s">
        <v>23</v>
      </c>
      <c r="E565">
        <v>7.55</v>
      </c>
      <c r="F565" s="73">
        <v>43003</v>
      </c>
      <c r="G565" s="73">
        <v>43033</v>
      </c>
      <c r="H565">
        <v>7</v>
      </c>
      <c r="I565">
        <v>2000</v>
      </c>
      <c r="J565" t="s">
        <v>18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119</v>
      </c>
    </row>
    <row r="566" spans="1:17" x14ac:dyDescent="0.3">
      <c r="A566">
        <v>129</v>
      </c>
      <c r="B566" t="s">
        <v>237</v>
      </c>
      <c r="C566" t="s">
        <v>17</v>
      </c>
      <c r="D566" t="s">
        <v>23</v>
      </c>
      <c r="E566">
        <v>7.55</v>
      </c>
      <c r="F566" s="73">
        <v>43003</v>
      </c>
      <c r="G566" s="73">
        <v>43033</v>
      </c>
      <c r="H566">
        <v>7</v>
      </c>
      <c r="I566">
        <v>2000</v>
      </c>
      <c r="J566" t="s">
        <v>18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27</v>
      </c>
    </row>
    <row r="567" spans="1:17" x14ac:dyDescent="0.3">
      <c r="A567">
        <v>129</v>
      </c>
      <c r="B567" t="s">
        <v>237</v>
      </c>
      <c r="C567" t="s">
        <v>17</v>
      </c>
      <c r="D567" t="s">
        <v>23</v>
      </c>
      <c r="E567">
        <v>7.55</v>
      </c>
      <c r="F567" s="73">
        <v>43003</v>
      </c>
      <c r="G567" s="73">
        <v>43033</v>
      </c>
      <c r="H567">
        <v>7</v>
      </c>
      <c r="I567">
        <v>2000</v>
      </c>
      <c r="J567" t="s">
        <v>18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104</v>
      </c>
    </row>
    <row r="568" spans="1:17" x14ac:dyDescent="0.3">
      <c r="A568">
        <v>484</v>
      </c>
      <c r="B568" t="s">
        <v>238</v>
      </c>
      <c r="C568" t="s">
        <v>86</v>
      </c>
      <c r="D568" t="s">
        <v>23</v>
      </c>
      <c r="E568">
        <v>7.32</v>
      </c>
      <c r="F568" s="73">
        <v>44144</v>
      </c>
      <c r="G568" s="73">
        <v>44144</v>
      </c>
      <c r="H568">
        <v>6</v>
      </c>
      <c r="I568">
        <v>2001</v>
      </c>
      <c r="J568" t="s">
        <v>6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11</v>
      </c>
    </row>
    <row r="569" spans="1:17" x14ac:dyDescent="0.3">
      <c r="A569">
        <v>484</v>
      </c>
      <c r="B569" t="s">
        <v>238</v>
      </c>
      <c r="C569" t="s">
        <v>86</v>
      </c>
      <c r="D569" t="s">
        <v>23</v>
      </c>
      <c r="E569">
        <v>7.32</v>
      </c>
      <c r="F569" s="73">
        <v>44144</v>
      </c>
      <c r="G569" s="73">
        <v>44144</v>
      </c>
      <c r="H569">
        <v>6</v>
      </c>
      <c r="I569">
        <v>2001</v>
      </c>
      <c r="J569" t="s">
        <v>6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119</v>
      </c>
    </row>
    <row r="570" spans="1:17" x14ac:dyDescent="0.3">
      <c r="A570">
        <v>484</v>
      </c>
      <c r="B570" t="s">
        <v>238</v>
      </c>
      <c r="C570" t="s">
        <v>86</v>
      </c>
      <c r="D570" t="s">
        <v>23</v>
      </c>
      <c r="E570">
        <v>7.32</v>
      </c>
      <c r="F570" s="73">
        <v>44144</v>
      </c>
      <c r="G570" s="73">
        <v>44144</v>
      </c>
      <c r="H570">
        <v>6</v>
      </c>
      <c r="I570">
        <v>2001</v>
      </c>
      <c r="J570" t="s">
        <v>6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27</v>
      </c>
    </row>
    <row r="571" spans="1:17" x14ac:dyDescent="0.3">
      <c r="A571">
        <v>484</v>
      </c>
      <c r="B571" t="s">
        <v>238</v>
      </c>
      <c r="C571" t="s">
        <v>86</v>
      </c>
      <c r="D571" t="s">
        <v>23</v>
      </c>
      <c r="E571">
        <v>7.32</v>
      </c>
      <c r="F571" s="73">
        <v>44144</v>
      </c>
      <c r="G571" s="73">
        <v>44144</v>
      </c>
      <c r="H571">
        <v>6</v>
      </c>
      <c r="I571">
        <v>2001</v>
      </c>
      <c r="J571" t="s">
        <v>6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104</v>
      </c>
    </row>
    <row r="572" spans="1:17" x14ac:dyDescent="0.3">
      <c r="A572">
        <v>4476</v>
      </c>
      <c r="B572" t="s">
        <v>239</v>
      </c>
      <c r="C572" t="s">
        <v>51</v>
      </c>
      <c r="D572" t="s">
        <v>23</v>
      </c>
      <c r="E572">
        <v>6.89</v>
      </c>
      <c r="F572" s="73">
        <v>44144</v>
      </c>
      <c r="G572" s="73">
        <v>44144</v>
      </c>
      <c r="H572">
        <v>4</v>
      </c>
      <c r="I572">
        <v>2002</v>
      </c>
      <c r="J572" t="s">
        <v>6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11</v>
      </c>
    </row>
    <row r="573" spans="1:17" x14ac:dyDescent="0.3">
      <c r="A573">
        <v>4476</v>
      </c>
      <c r="B573" t="s">
        <v>239</v>
      </c>
      <c r="C573" t="s">
        <v>51</v>
      </c>
      <c r="D573" t="s">
        <v>23</v>
      </c>
      <c r="E573">
        <v>6.89</v>
      </c>
      <c r="F573" s="73">
        <v>44144</v>
      </c>
      <c r="G573" s="73">
        <v>44144</v>
      </c>
      <c r="H573">
        <v>4</v>
      </c>
      <c r="I573">
        <v>2002</v>
      </c>
      <c r="J573" t="s">
        <v>6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12</v>
      </c>
    </row>
    <row r="574" spans="1:17" x14ac:dyDescent="0.3">
      <c r="A574">
        <v>4476</v>
      </c>
      <c r="B574" t="s">
        <v>239</v>
      </c>
      <c r="C574" t="s">
        <v>51</v>
      </c>
      <c r="D574" t="s">
        <v>23</v>
      </c>
      <c r="E574">
        <v>6.89</v>
      </c>
      <c r="F574" s="73">
        <v>44144</v>
      </c>
      <c r="G574" s="73">
        <v>44144</v>
      </c>
      <c r="H574">
        <v>4</v>
      </c>
      <c r="I574">
        <v>2002</v>
      </c>
      <c r="J574" t="s">
        <v>6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119</v>
      </c>
    </row>
    <row r="575" spans="1:17" x14ac:dyDescent="0.3">
      <c r="A575">
        <v>132</v>
      </c>
      <c r="B575" t="s">
        <v>240</v>
      </c>
      <c r="C575" t="s">
        <v>17</v>
      </c>
      <c r="D575" t="s">
        <v>23</v>
      </c>
      <c r="E575">
        <v>7.58</v>
      </c>
      <c r="F575" s="73">
        <v>43010</v>
      </c>
      <c r="G575" s="73">
        <v>43022</v>
      </c>
      <c r="H575">
        <v>7</v>
      </c>
      <c r="I575">
        <v>2002</v>
      </c>
      <c r="J575" t="s">
        <v>20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24</v>
      </c>
    </row>
    <row r="576" spans="1:17" x14ac:dyDescent="0.3">
      <c r="A576">
        <v>132</v>
      </c>
      <c r="B576" t="s">
        <v>240</v>
      </c>
      <c r="C576" t="s">
        <v>17</v>
      </c>
      <c r="D576" t="s">
        <v>23</v>
      </c>
      <c r="E576">
        <v>7.58</v>
      </c>
      <c r="F576" s="73">
        <v>43010</v>
      </c>
      <c r="G576" s="73">
        <v>43022</v>
      </c>
      <c r="H576">
        <v>7</v>
      </c>
      <c r="I576">
        <v>2002</v>
      </c>
      <c r="J576" t="s">
        <v>20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13</v>
      </c>
    </row>
    <row r="577" spans="1:17" x14ac:dyDescent="0.3">
      <c r="A577">
        <v>132</v>
      </c>
      <c r="B577" t="s">
        <v>240</v>
      </c>
      <c r="C577" t="s">
        <v>17</v>
      </c>
      <c r="D577" t="s">
        <v>23</v>
      </c>
      <c r="E577">
        <v>7.58</v>
      </c>
      <c r="F577" s="73">
        <v>43010</v>
      </c>
      <c r="G577" s="73">
        <v>43022</v>
      </c>
      <c r="H577">
        <v>7</v>
      </c>
      <c r="I577">
        <v>2002</v>
      </c>
      <c r="J577" t="s">
        <v>20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27</v>
      </c>
    </row>
    <row r="578" spans="1:17" x14ac:dyDescent="0.3">
      <c r="A578">
        <v>132</v>
      </c>
      <c r="B578" t="s">
        <v>240</v>
      </c>
      <c r="C578" t="s">
        <v>17</v>
      </c>
      <c r="D578" t="s">
        <v>23</v>
      </c>
      <c r="E578">
        <v>7.58</v>
      </c>
      <c r="F578" s="73">
        <v>43010</v>
      </c>
      <c r="G578" s="73">
        <v>43022</v>
      </c>
      <c r="H578">
        <v>7</v>
      </c>
      <c r="I578">
        <v>2002</v>
      </c>
      <c r="J578" t="s">
        <v>20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131</v>
      </c>
    </row>
    <row r="579" spans="1:17" x14ac:dyDescent="0.3">
      <c r="A579">
        <v>132</v>
      </c>
      <c r="B579" t="s">
        <v>240</v>
      </c>
      <c r="C579" t="s">
        <v>17</v>
      </c>
      <c r="D579" t="s">
        <v>23</v>
      </c>
      <c r="E579">
        <v>7.58</v>
      </c>
      <c r="F579" s="73">
        <v>43010</v>
      </c>
      <c r="G579" s="73">
        <v>43022</v>
      </c>
      <c r="H579">
        <v>7</v>
      </c>
      <c r="I579">
        <v>2002</v>
      </c>
      <c r="J579" t="s">
        <v>20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104</v>
      </c>
    </row>
    <row r="580" spans="1:17" x14ac:dyDescent="0.3">
      <c r="A580">
        <v>39533</v>
      </c>
      <c r="B580" t="s">
        <v>241</v>
      </c>
      <c r="C580" t="s">
        <v>17</v>
      </c>
      <c r="D580" t="s">
        <v>23</v>
      </c>
      <c r="E580">
        <v>8.33</v>
      </c>
      <c r="F580" s="73">
        <v>43860</v>
      </c>
      <c r="G580" s="73">
        <v>43866</v>
      </c>
      <c r="H580">
        <v>8</v>
      </c>
      <c r="I580">
        <v>2019</v>
      </c>
      <c r="J580" t="s">
        <v>6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197</v>
      </c>
    </row>
    <row r="581" spans="1:17" x14ac:dyDescent="0.3">
      <c r="A581">
        <v>39533</v>
      </c>
      <c r="B581" t="s">
        <v>241</v>
      </c>
      <c r="C581" t="s">
        <v>17</v>
      </c>
      <c r="D581" t="s">
        <v>23</v>
      </c>
      <c r="E581">
        <v>8.33</v>
      </c>
      <c r="F581" s="73">
        <v>43860</v>
      </c>
      <c r="G581" s="73">
        <v>43866</v>
      </c>
      <c r="H581">
        <v>8</v>
      </c>
      <c r="I581">
        <v>2019</v>
      </c>
      <c r="J581" t="s">
        <v>6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25</v>
      </c>
    </row>
    <row r="582" spans="1:17" x14ac:dyDescent="0.3">
      <c r="A582">
        <v>39533</v>
      </c>
      <c r="B582" t="s">
        <v>241</v>
      </c>
      <c r="C582" t="s">
        <v>17</v>
      </c>
      <c r="D582" t="s">
        <v>23</v>
      </c>
      <c r="E582">
        <v>8.33</v>
      </c>
      <c r="F582" s="73">
        <v>43860</v>
      </c>
      <c r="G582" s="73">
        <v>43866</v>
      </c>
      <c r="H582">
        <v>8</v>
      </c>
      <c r="I582">
        <v>2019</v>
      </c>
      <c r="J582" t="s">
        <v>6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39</v>
      </c>
    </row>
    <row r="583" spans="1:17" x14ac:dyDescent="0.3">
      <c r="A583">
        <v>39533</v>
      </c>
      <c r="B583" t="s">
        <v>241</v>
      </c>
      <c r="C583" t="s">
        <v>17</v>
      </c>
      <c r="D583" t="s">
        <v>23</v>
      </c>
      <c r="E583">
        <v>8.33</v>
      </c>
      <c r="F583" s="73">
        <v>43860</v>
      </c>
      <c r="G583" s="73">
        <v>43866</v>
      </c>
      <c r="H583">
        <v>8</v>
      </c>
      <c r="I583">
        <v>2019</v>
      </c>
      <c r="J583" t="s">
        <v>6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42</v>
      </c>
    </row>
    <row r="584" spans="1:17" x14ac:dyDescent="0.3">
      <c r="A584">
        <v>39533</v>
      </c>
      <c r="B584" t="s">
        <v>241</v>
      </c>
      <c r="C584" t="s">
        <v>17</v>
      </c>
      <c r="D584" t="s">
        <v>23</v>
      </c>
      <c r="E584">
        <v>8.33</v>
      </c>
      <c r="F584" s="73">
        <v>43860</v>
      </c>
      <c r="G584" s="73">
        <v>43866</v>
      </c>
      <c r="H584">
        <v>8</v>
      </c>
      <c r="I584">
        <v>2019</v>
      </c>
      <c r="J584" t="s">
        <v>6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33</v>
      </c>
    </row>
    <row r="585" spans="1:17" x14ac:dyDescent="0.3">
      <c r="A585">
        <v>39463</v>
      </c>
      <c r="B585" t="s">
        <v>242</v>
      </c>
      <c r="C585" t="s">
        <v>17</v>
      </c>
      <c r="D585" t="s">
        <v>23</v>
      </c>
      <c r="E585">
        <v>6.99</v>
      </c>
      <c r="F585" s="73">
        <v>44134</v>
      </c>
      <c r="G585" s="73">
        <v>44136</v>
      </c>
      <c r="H585">
        <v>7</v>
      </c>
      <c r="I585">
        <v>2020</v>
      </c>
      <c r="J585" t="s">
        <v>18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24</v>
      </c>
    </row>
    <row r="586" spans="1:17" x14ac:dyDescent="0.3">
      <c r="A586">
        <v>39463</v>
      </c>
      <c r="B586" t="s">
        <v>242</v>
      </c>
      <c r="C586" t="s">
        <v>17</v>
      </c>
      <c r="D586" t="s">
        <v>23</v>
      </c>
      <c r="E586">
        <v>6.99</v>
      </c>
      <c r="F586" s="73">
        <v>44134</v>
      </c>
      <c r="G586" s="73">
        <v>44136</v>
      </c>
      <c r="H586">
        <v>7</v>
      </c>
      <c r="I586">
        <v>2020</v>
      </c>
      <c r="J586" t="s">
        <v>18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57</v>
      </c>
    </row>
    <row r="587" spans="1:17" x14ac:dyDescent="0.3">
      <c r="A587">
        <v>39463</v>
      </c>
      <c r="B587" t="s">
        <v>242</v>
      </c>
      <c r="C587" t="s">
        <v>17</v>
      </c>
      <c r="D587" t="s">
        <v>23</v>
      </c>
      <c r="E587">
        <v>6.99</v>
      </c>
      <c r="F587" s="73">
        <v>44134</v>
      </c>
      <c r="G587" s="73">
        <v>44136</v>
      </c>
      <c r="H587">
        <v>7</v>
      </c>
      <c r="I587">
        <v>2020</v>
      </c>
      <c r="J587" t="s">
        <v>18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13</v>
      </c>
    </row>
    <row r="588" spans="1:17" x14ac:dyDescent="0.3">
      <c r="A588">
        <v>39463</v>
      </c>
      <c r="B588" t="s">
        <v>242</v>
      </c>
      <c r="C588" t="s">
        <v>17</v>
      </c>
      <c r="D588" t="s">
        <v>23</v>
      </c>
      <c r="E588">
        <v>6.99</v>
      </c>
      <c r="F588" s="73">
        <v>44134</v>
      </c>
      <c r="G588" s="73">
        <v>44136</v>
      </c>
      <c r="H588">
        <v>7</v>
      </c>
      <c r="I588">
        <v>2020</v>
      </c>
      <c r="J588" t="s">
        <v>18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67</v>
      </c>
    </row>
    <row r="589" spans="1:17" x14ac:dyDescent="0.3">
      <c r="A589">
        <v>39463</v>
      </c>
      <c r="B589" t="s">
        <v>242</v>
      </c>
      <c r="C589" t="s">
        <v>17</v>
      </c>
      <c r="D589" t="s">
        <v>23</v>
      </c>
      <c r="E589">
        <v>6.99</v>
      </c>
      <c r="F589" s="73">
        <v>44134</v>
      </c>
      <c r="G589" s="73">
        <v>44136</v>
      </c>
      <c r="H589">
        <v>7</v>
      </c>
      <c r="I589">
        <v>2020</v>
      </c>
      <c r="J589" t="s">
        <v>18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104</v>
      </c>
    </row>
    <row r="590" spans="1:17" x14ac:dyDescent="0.3">
      <c r="A590">
        <v>43229</v>
      </c>
      <c r="B590" t="s">
        <v>243</v>
      </c>
      <c r="C590" t="s">
        <v>17</v>
      </c>
      <c r="D590" t="s">
        <v>5</v>
      </c>
      <c r="E590">
        <v>6.65</v>
      </c>
      <c r="F590" s="73">
        <v>44565</v>
      </c>
      <c r="G590" s="73">
        <v>44578</v>
      </c>
      <c r="H590">
        <v>5</v>
      </c>
      <c r="I590">
        <v>2021</v>
      </c>
      <c r="J590" t="s">
        <v>18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24</v>
      </c>
    </row>
    <row r="591" spans="1:17" x14ac:dyDescent="0.3">
      <c r="A591">
        <v>43229</v>
      </c>
      <c r="B591" t="s">
        <v>243</v>
      </c>
      <c r="C591" t="s">
        <v>17</v>
      </c>
      <c r="D591" t="s">
        <v>5</v>
      </c>
      <c r="E591">
        <v>6.65</v>
      </c>
      <c r="F591" s="73">
        <v>44565</v>
      </c>
      <c r="G591" s="73">
        <v>44578</v>
      </c>
      <c r="H591">
        <v>5</v>
      </c>
      <c r="I591">
        <v>2021</v>
      </c>
      <c r="J591" t="s">
        <v>18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56</v>
      </c>
    </row>
    <row r="592" spans="1:17" x14ac:dyDescent="0.3">
      <c r="A592">
        <v>43229</v>
      </c>
      <c r="B592" t="s">
        <v>243</v>
      </c>
      <c r="C592" t="s">
        <v>17</v>
      </c>
      <c r="D592" t="s">
        <v>5</v>
      </c>
      <c r="E592">
        <v>6.65</v>
      </c>
      <c r="F592" s="73">
        <v>44565</v>
      </c>
      <c r="G592" s="73">
        <v>44578</v>
      </c>
      <c r="H592">
        <v>5</v>
      </c>
      <c r="I592">
        <v>2021</v>
      </c>
      <c r="J592" t="s">
        <v>18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88</v>
      </c>
    </row>
    <row r="593" spans="1:17" x14ac:dyDescent="0.3">
      <c r="A593">
        <v>43229</v>
      </c>
      <c r="B593" t="s">
        <v>243</v>
      </c>
      <c r="C593" t="s">
        <v>17</v>
      </c>
      <c r="D593" t="s">
        <v>5</v>
      </c>
      <c r="E593">
        <v>6.65</v>
      </c>
      <c r="F593" s="73">
        <v>44565</v>
      </c>
      <c r="G593" s="73">
        <v>44578</v>
      </c>
      <c r="H593">
        <v>5</v>
      </c>
      <c r="I593">
        <v>2021</v>
      </c>
      <c r="J593" t="s">
        <v>18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13</v>
      </c>
    </row>
    <row r="594" spans="1:17" x14ac:dyDescent="0.3">
      <c r="A594">
        <v>43229</v>
      </c>
      <c r="B594" t="s">
        <v>243</v>
      </c>
      <c r="C594" t="s">
        <v>17</v>
      </c>
      <c r="D594" t="s">
        <v>5</v>
      </c>
      <c r="E594">
        <v>6.65</v>
      </c>
      <c r="F594" s="73">
        <v>44565</v>
      </c>
      <c r="G594" s="73">
        <v>44578</v>
      </c>
      <c r="H594">
        <v>5</v>
      </c>
      <c r="I594">
        <v>2021</v>
      </c>
      <c r="J594" t="s">
        <v>18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14</v>
      </c>
    </row>
    <row r="595" spans="1:17" x14ac:dyDescent="0.3">
      <c r="A595">
        <v>42984</v>
      </c>
      <c r="B595" t="s">
        <v>244</v>
      </c>
      <c r="C595" t="s">
        <v>70</v>
      </c>
      <c r="D595" t="s">
        <v>109</v>
      </c>
      <c r="E595">
        <v>8.33</v>
      </c>
      <c r="F595" s="73">
        <v>44256</v>
      </c>
      <c r="G595" s="73">
        <v>44256</v>
      </c>
      <c r="H595">
        <v>8</v>
      </c>
      <c r="I595">
        <v>2020</v>
      </c>
      <c r="J595" t="s">
        <v>6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12</v>
      </c>
    </row>
    <row r="596" spans="1:17" x14ac:dyDescent="0.3">
      <c r="A596">
        <v>42984</v>
      </c>
      <c r="B596" t="s">
        <v>244</v>
      </c>
      <c r="C596" t="s">
        <v>70</v>
      </c>
      <c r="D596" t="s">
        <v>109</v>
      </c>
      <c r="E596">
        <v>8.33</v>
      </c>
      <c r="F596" s="73">
        <v>44256</v>
      </c>
      <c r="G596" s="73">
        <v>44256</v>
      </c>
      <c r="H596">
        <v>8</v>
      </c>
      <c r="I596">
        <v>2020</v>
      </c>
      <c r="J596" t="s">
        <v>6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39</v>
      </c>
    </row>
    <row r="597" spans="1:17" x14ac:dyDescent="0.3">
      <c r="A597">
        <v>39417</v>
      </c>
      <c r="B597" t="s">
        <v>245</v>
      </c>
      <c r="C597" t="s">
        <v>17</v>
      </c>
      <c r="D597" t="s">
        <v>5</v>
      </c>
      <c r="E597">
        <v>6.68</v>
      </c>
      <c r="F597" s="73">
        <v>43787</v>
      </c>
      <c r="G597" s="73">
        <v>43791</v>
      </c>
      <c r="H597">
        <v>5</v>
      </c>
      <c r="I597">
        <v>2019</v>
      </c>
      <c r="J597" t="s">
        <v>6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24</v>
      </c>
    </row>
    <row r="598" spans="1:17" x14ac:dyDescent="0.3">
      <c r="A598">
        <v>39417</v>
      </c>
      <c r="B598" t="s">
        <v>245</v>
      </c>
      <c r="C598" t="s">
        <v>17</v>
      </c>
      <c r="D598" t="s">
        <v>5</v>
      </c>
      <c r="E598">
        <v>6.68</v>
      </c>
      <c r="F598" s="73">
        <v>43787</v>
      </c>
      <c r="G598" s="73">
        <v>43791</v>
      </c>
      <c r="H598">
        <v>5</v>
      </c>
      <c r="I598">
        <v>2019</v>
      </c>
      <c r="J598" t="s">
        <v>6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12</v>
      </c>
    </row>
    <row r="599" spans="1:17" x14ac:dyDescent="0.3">
      <c r="A599">
        <v>39417</v>
      </c>
      <c r="B599" t="s">
        <v>245</v>
      </c>
      <c r="C599" t="s">
        <v>17</v>
      </c>
      <c r="D599" t="s">
        <v>5</v>
      </c>
      <c r="E599">
        <v>6.68</v>
      </c>
      <c r="F599" s="73">
        <v>43787</v>
      </c>
      <c r="G599" s="73">
        <v>43791</v>
      </c>
      <c r="H599">
        <v>5</v>
      </c>
      <c r="I599">
        <v>2019</v>
      </c>
      <c r="J599" t="s">
        <v>6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246</v>
      </c>
    </row>
    <row r="600" spans="1:17" x14ac:dyDescent="0.3">
      <c r="A600">
        <v>39417</v>
      </c>
      <c r="B600" t="s">
        <v>245</v>
      </c>
      <c r="C600" t="s">
        <v>17</v>
      </c>
      <c r="D600" t="s">
        <v>5</v>
      </c>
      <c r="E600">
        <v>6.68</v>
      </c>
      <c r="F600" s="73">
        <v>43787</v>
      </c>
      <c r="G600" s="73">
        <v>43791</v>
      </c>
      <c r="H600">
        <v>5</v>
      </c>
      <c r="I600">
        <v>2019</v>
      </c>
      <c r="J600" t="s">
        <v>6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88</v>
      </c>
    </row>
    <row r="601" spans="1:17" x14ac:dyDescent="0.3">
      <c r="A601">
        <v>287</v>
      </c>
      <c r="B601" t="s">
        <v>247</v>
      </c>
      <c r="C601" t="s">
        <v>17</v>
      </c>
      <c r="D601" t="s">
        <v>23</v>
      </c>
      <c r="E601">
        <v>7.47</v>
      </c>
      <c r="F601" s="73">
        <v>43374</v>
      </c>
      <c r="G601" s="73">
        <v>43388</v>
      </c>
      <c r="H601">
        <v>7</v>
      </c>
      <c r="I601">
        <v>2001</v>
      </c>
      <c r="J601" t="s">
        <v>10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248</v>
      </c>
    </row>
    <row r="602" spans="1:17" x14ac:dyDescent="0.3">
      <c r="A602">
        <v>287</v>
      </c>
      <c r="B602" t="s">
        <v>247</v>
      </c>
      <c r="C602" t="s">
        <v>17</v>
      </c>
      <c r="D602" t="s">
        <v>23</v>
      </c>
      <c r="E602">
        <v>7.47</v>
      </c>
      <c r="F602" s="73">
        <v>43374</v>
      </c>
      <c r="G602" s="73">
        <v>43388</v>
      </c>
      <c r="H602">
        <v>7</v>
      </c>
      <c r="I602">
        <v>2001</v>
      </c>
      <c r="J602" t="s">
        <v>10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53</v>
      </c>
    </row>
    <row r="603" spans="1:17" x14ac:dyDescent="0.3">
      <c r="A603">
        <v>287</v>
      </c>
      <c r="B603" t="s">
        <v>247</v>
      </c>
      <c r="C603" t="s">
        <v>17</v>
      </c>
      <c r="D603" t="s">
        <v>23</v>
      </c>
      <c r="E603">
        <v>7.47</v>
      </c>
      <c r="F603" s="73">
        <v>43374</v>
      </c>
      <c r="G603" s="73">
        <v>43388</v>
      </c>
      <c r="H603">
        <v>7</v>
      </c>
      <c r="I603">
        <v>2001</v>
      </c>
      <c r="J603" t="s">
        <v>10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27</v>
      </c>
    </row>
    <row r="604" spans="1:17" x14ac:dyDescent="0.3">
      <c r="A604">
        <v>287</v>
      </c>
      <c r="B604" t="s">
        <v>247</v>
      </c>
      <c r="C604" t="s">
        <v>17</v>
      </c>
      <c r="D604" t="s">
        <v>23</v>
      </c>
      <c r="E604">
        <v>7.47</v>
      </c>
      <c r="F604" s="73">
        <v>43374</v>
      </c>
      <c r="G604" s="73">
        <v>43388</v>
      </c>
      <c r="H604">
        <v>7</v>
      </c>
      <c r="I604">
        <v>2001</v>
      </c>
      <c r="J604" t="s">
        <v>10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34</v>
      </c>
    </row>
    <row r="605" spans="1:17" x14ac:dyDescent="0.3">
      <c r="A605">
        <v>551</v>
      </c>
      <c r="B605" t="s">
        <v>249</v>
      </c>
      <c r="C605" t="s">
        <v>17</v>
      </c>
      <c r="D605" t="s">
        <v>23</v>
      </c>
      <c r="E605">
        <v>7.49</v>
      </c>
      <c r="F605" s="73">
        <v>43388</v>
      </c>
      <c r="G605" s="73">
        <v>43404</v>
      </c>
      <c r="H605">
        <v>7</v>
      </c>
      <c r="I605">
        <v>2001</v>
      </c>
      <c r="J605" t="s">
        <v>6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248</v>
      </c>
    </row>
    <row r="606" spans="1:17" x14ac:dyDescent="0.3">
      <c r="A606">
        <v>551</v>
      </c>
      <c r="B606" t="s">
        <v>249</v>
      </c>
      <c r="C606" t="s">
        <v>17</v>
      </c>
      <c r="D606" t="s">
        <v>23</v>
      </c>
      <c r="E606">
        <v>7.49</v>
      </c>
      <c r="F606" s="73">
        <v>43388</v>
      </c>
      <c r="G606" s="73">
        <v>43404</v>
      </c>
      <c r="H606">
        <v>7</v>
      </c>
      <c r="I606">
        <v>2001</v>
      </c>
      <c r="J606" t="s">
        <v>6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53</v>
      </c>
    </row>
    <row r="607" spans="1:17" x14ac:dyDescent="0.3">
      <c r="A607">
        <v>551</v>
      </c>
      <c r="B607" t="s">
        <v>249</v>
      </c>
      <c r="C607" t="s">
        <v>17</v>
      </c>
      <c r="D607" t="s">
        <v>23</v>
      </c>
      <c r="E607">
        <v>7.49</v>
      </c>
      <c r="F607" s="73">
        <v>43388</v>
      </c>
      <c r="G607" s="73">
        <v>43404</v>
      </c>
      <c r="H607">
        <v>7</v>
      </c>
      <c r="I607">
        <v>2001</v>
      </c>
      <c r="J607" t="s">
        <v>6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27</v>
      </c>
    </row>
    <row r="608" spans="1:17" x14ac:dyDescent="0.3">
      <c r="A608">
        <v>551</v>
      </c>
      <c r="B608" t="s">
        <v>249</v>
      </c>
      <c r="C608" t="s">
        <v>17</v>
      </c>
      <c r="D608" t="s">
        <v>23</v>
      </c>
      <c r="E608">
        <v>7.49</v>
      </c>
      <c r="F608" s="73">
        <v>43388</v>
      </c>
      <c r="G608" s="73">
        <v>43404</v>
      </c>
      <c r="H608">
        <v>7</v>
      </c>
      <c r="I608">
        <v>2001</v>
      </c>
      <c r="J608" t="s">
        <v>6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34</v>
      </c>
    </row>
    <row r="609" spans="1:17" x14ac:dyDescent="0.3">
      <c r="A609">
        <v>49691</v>
      </c>
      <c r="B609" t="s">
        <v>250</v>
      </c>
      <c r="C609" t="s">
        <v>17</v>
      </c>
      <c r="D609" t="s">
        <v>5</v>
      </c>
      <c r="E609">
        <v>6.13</v>
      </c>
      <c r="F609" s="73">
        <v>45023</v>
      </c>
      <c r="G609" s="73">
        <v>45035</v>
      </c>
      <c r="H609">
        <v>5</v>
      </c>
      <c r="I609">
        <v>2022</v>
      </c>
      <c r="J609" t="s">
        <v>18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83</v>
      </c>
    </row>
    <row r="610" spans="1:17" x14ac:dyDescent="0.3">
      <c r="A610">
        <v>49691</v>
      </c>
      <c r="B610" t="s">
        <v>250</v>
      </c>
      <c r="C610" t="s">
        <v>17</v>
      </c>
      <c r="D610" t="s">
        <v>5</v>
      </c>
      <c r="E610">
        <v>6.13</v>
      </c>
      <c r="F610" s="73">
        <v>45023</v>
      </c>
      <c r="G610" s="73">
        <v>45035</v>
      </c>
      <c r="H610">
        <v>5</v>
      </c>
      <c r="I610">
        <v>2022</v>
      </c>
      <c r="J610" t="s">
        <v>18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34</v>
      </c>
    </row>
    <row r="611" spans="1:17" x14ac:dyDescent="0.3">
      <c r="A611">
        <v>49964</v>
      </c>
      <c r="B611" t="s">
        <v>251</v>
      </c>
      <c r="C611" t="s">
        <v>70</v>
      </c>
      <c r="D611" t="s">
        <v>5</v>
      </c>
      <c r="E611">
        <v>7.11</v>
      </c>
      <c r="F611" s="73">
        <v>44991</v>
      </c>
      <c r="G611" s="73">
        <v>44991</v>
      </c>
      <c r="H611">
        <v>6</v>
      </c>
      <c r="I611">
        <v>2021</v>
      </c>
      <c r="J611" t="s">
        <v>6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39</v>
      </c>
    </row>
    <row r="612" spans="1:17" x14ac:dyDescent="0.3">
      <c r="A612">
        <v>650</v>
      </c>
      <c r="B612" t="s">
        <v>252</v>
      </c>
      <c r="C612" t="s">
        <v>51</v>
      </c>
      <c r="D612" t="s">
        <v>23</v>
      </c>
      <c r="E612">
        <v>7.34</v>
      </c>
      <c r="F612" s="73">
        <v>44974</v>
      </c>
      <c r="G612" s="73">
        <v>44975</v>
      </c>
      <c r="H612">
        <v>6</v>
      </c>
      <c r="I612">
        <v>1995</v>
      </c>
      <c r="J612" t="s">
        <v>20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24</v>
      </c>
    </row>
    <row r="613" spans="1:17" x14ac:dyDescent="0.3">
      <c r="A613">
        <v>650</v>
      </c>
      <c r="B613" t="s">
        <v>252</v>
      </c>
      <c r="C613" t="s">
        <v>51</v>
      </c>
      <c r="D613" t="s">
        <v>23</v>
      </c>
      <c r="E613">
        <v>7.34</v>
      </c>
      <c r="F613" s="73">
        <v>44974</v>
      </c>
      <c r="G613" s="73">
        <v>44975</v>
      </c>
      <c r="H613">
        <v>6</v>
      </c>
      <c r="I613">
        <v>1995</v>
      </c>
      <c r="J613" t="s">
        <v>20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21</v>
      </c>
    </row>
    <row r="614" spans="1:17" x14ac:dyDescent="0.3">
      <c r="A614">
        <v>650</v>
      </c>
      <c r="B614" t="s">
        <v>252</v>
      </c>
      <c r="C614" t="s">
        <v>51</v>
      </c>
      <c r="D614" t="s">
        <v>23</v>
      </c>
      <c r="E614">
        <v>7.34</v>
      </c>
      <c r="F614" s="73">
        <v>44974</v>
      </c>
      <c r="G614" s="73">
        <v>44975</v>
      </c>
      <c r="H614">
        <v>6</v>
      </c>
      <c r="I614">
        <v>1995</v>
      </c>
      <c r="J614" t="s">
        <v>20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52</v>
      </c>
    </row>
    <row r="615" spans="1:17" x14ac:dyDescent="0.3">
      <c r="A615">
        <v>650</v>
      </c>
      <c r="B615" t="s">
        <v>252</v>
      </c>
      <c r="C615" t="s">
        <v>51</v>
      </c>
      <c r="D615" t="s">
        <v>23</v>
      </c>
      <c r="E615">
        <v>7.34</v>
      </c>
      <c r="F615" s="73">
        <v>44974</v>
      </c>
      <c r="G615" s="73">
        <v>44975</v>
      </c>
      <c r="H615">
        <v>6</v>
      </c>
      <c r="I615">
        <v>1995</v>
      </c>
      <c r="J615" t="s">
        <v>20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67</v>
      </c>
    </row>
    <row r="616" spans="1:17" x14ac:dyDescent="0.3">
      <c r="A616">
        <v>48644</v>
      </c>
      <c r="B616" t="s">
        <v>253</v>
      </c>
      <c r="C616" t="s">
        <v>17</v>
      </c>
      <c r="D616" t="s">
        <v>5</v>
      </c>
      <c r="E616">
        <v>6.32</v>
      </c>
      <c r="F616" s="73">
        <v>44741</v>
      </c>
      <c r="G616" s="73">
        <v>44759</v>
      </c>
      <c r="H616">
        <v>6</v>
      </c>
      <c r="I616">
        <v>2021</v>
      </c>
      <c r="J616" t="s">
        <v>20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24</v>
      </c>
    </row>
    <row r="617" spans="1:17" x14ac:dyDescent="0.3">
      <c r="A617">
        <v>48644</v>
      </c>
      <c r="B617" t="s">
        <v>253</v>
      </c>
      <c r="C617" t="s">
        <v>17</v>
      </c>
      <c r="D617" t="s">
        <v>5</v>
      </c>
      <c r="E617">
        <v>6.32</v>
      </c>
      <c r="F617" s="73">
        <v>44741</v>
      </c>
      <c r="G617" s="73">
        <v>44759</v>
      </c>
      <c r="H617">
        <v>6</v>
      </c>
      <c r="I617">
        <v>2021</v>
      </c>
      <c r="J617" t="s">
        <v>20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21</v>
      </c>
    </row>
    <row r="618" spans="1:17" x14ac:dyDescent="0.3">
      <c r="A618">
        <v>48644</v>
      </c>
      <c r="B618" t="s">
        <v>253</v>
      </c>
      <c r="C618" t="s">
        <v>17</v>
      </c>
      <c r="D618" t="s">
        <v>5</v>
      </c>
      <c r="E618">
        <v>6.32</v>
      </c>
      <c r="F618" s="73">
        <v>44741</v>
      </c>
      <c r="G618" s="73">
        <v>44759</v>
      </c>
      <c r="H618">
        <v>6</v>
      </c>
      <c r="I618">
        <v>2021</v>
      </c>
      <c r="J618" t="s">
        <v>20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88</v>
      </c>
    </row>
    <row r="619" spans="1:17" x14ac:dyDescent="0.3">
      <c r="A619">
        <v>48644</v>
      </c>
      <c r="B619" t="s">
        <v>253</v>
      </c>
      <c r="C619" t="s">
        <v>17</v>
      </c>
      <c r="D619" t="s">
        <v>5</v>
      </c>
      <c r="E619">
        <v>6.32</v>
      </c>
      <c r="F619" s="73">
        <v>44741</v>
      </c>
      <c r="G619" s="73">
        <v>44759</v>
      </c>
      <c r="H619">
        <v>6</v>
      </c>
      <c r="I619">
        <v>2021</v>
      </c>
      <c r="J619" t="s">
        <v>20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14</v>
      </c>
    </row>
    <row r="620" spans="1:17" x14ac:dyDescent="0.3">
      <c r="A620">
        <v>45620</v>
      </c>
      <c r="B620" t="s">
        <v>254</v>
      </c>
      <c r="C620" t="s">
        <v>86</v>
      </c>
      <c r="D620" t="s">
        <v>32</v>
      </c>
      <c r="E620">
        <v>7.16</v>
      </c>
      <c r="F620" s="73">
        <v>44786</v>
      </c>
      <c r="G620" s="73">
        <v>44786</v>
      </c>
      <c r="H620">
        <v>7</v>
      </c>
      <c r="I620">
        <v>2021</v>
      </c>
      <c r="J620" t="s">
        <v>18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56</v>
      </c>
    </row>
    <row r="621" spans="1:17" x14ac:dyDescent="0.3">
      <c r="A621">
        <v>45620</v>
      </c>
      <c r="B621" t="s">
        <v>254</v>
      </c>
      <c r="C621" t="s">
        <v>86</v>
      </c>
      <c r="D621" t="s">
        <v>32</v>
      </c>
      <c r="E621">
        <v>7.16</v>
      </c>
      <c r="F621" s="73">
        <v>44786</v>
      </c>
      <c r="G621" s="73">
        <v>44786</v>
      </c>
      <c r="H621">
        <v>7</v>
      </c>
      <c r="I621">
        <v>2021</v>
      </c>
      <c r="J621" t="s">
        <v>18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25</v>
      </c>
    </row>
    <row r="622" spans="1:17" x14ac:dyDescent="0.3">
      <c r="A622">
        <v>38830</v>
      </c>
      <c r="B622" t="s">
        <v>255</v>
      </c>
      <c r="C622" t="s">
        <v>17</v>
      </c>
      <c r="D622" t="s">
        <v>60</v>
      </c>
      <c r="E622">
        <v>6.26</v>
      </c>
      <c r="F622" s="73">
        <v>44203</v>
      </c>
      <c r="G622" s="73">
        <v>44207</v>
      </c>
      <c r="H622">
        <v>5</v>
      </c>
      <c r="I622">
        <v>2020</v>
      </c>
      <c r="J622" t="s">
        <v>18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24</v>
      </c>
    </row>
    <row r="623" spans="1:17" x14ac:dyDescent="0.3">
      <c r="A623">
        <v>38830</v>
      </c>
      <c r="B623" t="s">
        <v>255</v>
      </c>
      <c r="C623" t="s">
        <v>17</v>
      </c>
      <c r="D623" t="s">
        <v>60</v>
      </c>
      <c r="E623">
        <v>6.26</v>
      </c>
      <c r="F623" s="73">
        <v>44203</v>
      </c>
      <c r="G623" s="73">
        <v>44207</v>
      </c>
      <c r="H623">
        <v>5</v>
      </c>
      <c r="I623">
        <v>2020</v>
      </c>
      <c r="J623" t="s">
        <v>18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12</v>
      </c>
    </row>
    <row r="624" spans="1:17" x14ac:dyDescent="0.3">
      <c r="A624">
        <v>38830</v>
      </c>
      <c r="B624" t="s">
        <v>255</v>
      </c>
      <c r="C624" t="s">
        <v>17</v>
      </c>
      <c r="D624" t="s">
        <v>60</v>
      </c>
      <c r="E624">
        <v>6.26</v>
      </c>
      <c r="F624" s="73">
        <v>44203</v>
      </c>
      <c r="G624" s="73">
        <v>44207</v>
      </c>
      <c r="H624">
        <v>5</v>
      </c>
      <c r="I624">
        <v>2020</v>
      </c>
      <c r="J624" t="s">
        <v>18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26</v>
      </c>
    </row>
    <row r="625" spans="1:17" x14ac:dyDescent="0.3">
      <c r="A625">
        <v>38830</v>
      </c>
      <c r="B625" t="s">
        <v>255</v>
      </c>
      <c r="C625" t="s">
        <v>17</v>
      </c>
      <c r="D625" t="s">
        <v>60</v>
      </c>
      <c r="E625">
        <v>6.26</v>
      </c>
      <c r="F625" s="73">
        <v>44203</v>
      </c>
      <c r="G625" s="73">
        <v>44207</v>
      </c>
      <c r="H625">
        <v>5</v>
      </c>
      <c r="I625">
        <v>2020</v>
      </c>
      <c r="J625" t="s">
        <v>18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103</v>
      </c>
    </row>
    <row r="626" spans="1:17" x14ac:dyDescent="0.3">
      <c r="A626">
        <v>387</v>
      </c>
      <c r="B626" t="s">
        <v>256</v>
      </c>
      <c r="C626" t="s">
        <v>17</v>
      </c>
      <c r="D626" t="s">
        <v>37</v>
      </c>
      <c r="E626">
        <v>7.97</v>
      </c>
      <c r="F626" s="73">
        <v>43040</v>
      </c>
      <c r="G626" s="73">
        <v>43054</v>
      </c>
      <c r="H626">
        <v>8</v>
      </c>
      <c r="I626">
        <v>2002</v>
      </c>
      <c r="J626" t="s">
        <v>20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25</v>
      </c>
    </row>
    <row r="627" spans="1:17" x14ac:dyDescent="0.3">
      <c r="A627">
        <v>387</v>
      </c>
      <c r="B627" t="s">
        <v>256</v>
      </c>
      <c r="C627" t="s">
        <v>17</v>
      </c>
      <c r="D627" t="s">
        <v>37</v>
      </c>
      <c r="E627">
        <v>7.97</v>
      </c>
      <c r="F627" s="73">
        <v>43040</v>
      </c>
      <c r="G627" s="73">
        <v>43054</v>
      </c>
      <c r="H627">
        <v>8</v>
      </c>
      <c r="I627">
        <v>2002</v>
      </c>
      <c r="J627" t="s">
        <v>20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12</v>
      </c>
    </row>
    <row r="628" spans="1:17" x14ac:dyDescent="0.3">
      <c r="A628">
        <v>387</v>
      </c>
      <c r="B628" t="s">
        <v>256</v>
      </c>
      <c r="C628" t="s">
        <v>17</v>
      </c>
      <c r="D628" t="s">
        <v>37</v>
      </c>
      <c r="E628">
        <v>7.97</v>
      </c>
      <c r="F628" s="73">
        <v>43040</v>
      </c>
      <c r="G628" s="73">
        <v>43054</v>
      </c>
      <c r="H628">
        <v>8</v>
      </c>
      <c r="I628">
        <v>2002</v>
      </c>
      <c r="J628" t="s">
        <v>20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13</v>
      </c>
    </row>
    <row r="629" spans="1:17" x14ac:dyDescent="0.3">
      <c r="A629">
        <v>387</v>
      </c>
      <c r="B629" t="s">
        <v>256</v>
      </c>
      <c r="C629" t="s">
        <v>17</v>
      </c>
      <c r="D629" t="s">
        <v>37</v>
      </c>
      <c r="E629">
        <v>7.97</v>
      </c>
      <c r="F629" s="73">
        <v>43040</v>
      </c>
      <c r="G629" s="73">
        <v>43054</v>
      </c>
      <c r="H629">
        <v>8</v>
      </c>
      <c r="I629">
        <v>2002</v>
      </c>
      <c r="J629" t="s">
        <v>20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48</v>
      </c>
    </row>
    <row r="630" spans="1:17" x14ac:dyDescent="0.3">
      <c r="A630">
        <v>49519</v>
      </c>
      <c r="B630" t="s">
        <v>257</v>
      </c>
      <c r="C630" t="s">
        <v>17</v>
      </c>
      <c r="D630" t="s">
        <v>23</v>
      </c>
      <c r="E630">
        <v>7.18</v>
      </c>
      <c r="F630" s="73">
        <v>44917</v>
      </c>
      <c r="G630" s="73">
        <v>44950</v>
      </c>
      <c r="H630">
        <v>6</v>
      </c>
      <c r="I630">
        <v>2022</v>
      </c>
      <c r="J630" t="s">
        <v>10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76</v>
      </c>
    </row>
    <row r="631" spans="1:17" x14ac:dyDescent="0.3">
      <c r="A631">
        <v>49519</v>
      </c>
      <c r="B631" t="s">
        <v>257</v>
      </c>
      <c r="C631" t="s">
        <v>17</v>
      </c>
      <c r="D631" t="s">
        <v>23</v>
      </c>
      <c r="E631">
        <v>7.18</v>
      </c>
      <c r="F631" s="73">
        <v>44917</v>
      </c>
      <c r="G631" s="73">
        <v>44950</v>
      </c>
      <c r="H631">
        <v>6</v>
      </c>
      <c r="I631">
        <v>2022</v>
      </c>
      <c r="J631" t="s">
        <v>10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21</v>
      </c>
    </row>
    <row r="632" spans="1:17" x14ac:dyDescent="0.3">
      <c r="A632">
        <v>49519</v>
      </c>
      <c r="B632" t="s">
        <v>257</v>
      </c>
      <c r="C632" t="s">
        <v>17</v>
      </c>
      <c r="D632" t="s">
        <v>23</v>
      </c>
      <c r="E632">
        <v>7.18</v>
      </c>
      <c r="F632" s="73">
        <v>44917</v>
      </c>
      <c r="G632" s="73">
        <v>44950</v>
      </c>
      <c r="H632">
        <v>6</v>
      </c>
      <c r="I632">
        <v>2022</v>
      </c>
      <c r="J632" t="s">
        <v>10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52</v>
      </c>
    </row>
    <row r="633" spans="1:17" x14ac:dyDescent="0.3">
      <c r="A633">
        <v>49519</v>
      </c>
      <c r="B633" t="s">
        <v>257</v>
      </c>
      <c r="C633" t="s">
        <v>17</v>
      </c>
      <c r="D633" t="s">
        <v>23</v>
      </c>
      <c r="E633">
        <v>7.18</v>
      </c>
      <c r="F633" s="73">
        <v>44917</v>
      </c>
      <c r="G633" s="73">
        <v>44950</v>
      </c>
      <c r="H633">
        <v>6</v>
      </c>
      <c r="I633">
        <v>2022</v>
      </c>
      <c r="J633" t="s">
        <v>10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67</v>
      </c>
    </row>
    <row r="634" spans="1:17" x14ac:dyDescent="0.3">
      <c r="A634">
        <v>49519</v>
      </c>
      <c r="B634" t="s">
        <v>257</v>
      </c>
      <c r="C634" t="s">
        <v>17</v>
      </c>
      <c r="D634" t="s">
        <v>23</v>
      </c>
      <c r="E634">
        <v>7.18</v>
      </c>
      <c r="F634" s="73">
        <v>44917</v>
      </c>
      <c r="G634" s="73">
        <v>44950</v>
      </c>
      <c r="H634">
        <v>6</v>
      </c>
      <c r="I634">
        <v>2022</v>
      </c>
      <c r="J634" t="s">
        <v>10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7</v>
      </c>
    </row>
    <row r="635" spans="1:17" x14ac:dyDescent="0.3">
      <c r="A635">
        <v>49519</v>
      </c>
      <c r="B635" t="s">
        <v>257</v>
      </c>
      <c r="C635" t="s">
        <v>17</v>
      </c>
      <c r="D635" t="s">
        <v>23</v>
      </c>
      <c r="E635">
        <v>7.18</v>
      </c>
      <c r="F635" s="73">
        <v>44917</v>
      </c>
      <c r="G635" s="73">
        <v>44950</v>
      </c>
      <c r="H635">
        <v>6</v>
      </c>
      <c r="I635">
        <v>2022</v>
      </c>
      <c r="J635" t="s">
        <v>10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65</v>
      </c>
    </row>
    <row r="636" spans="1:17" x14ac:dyDescent="0.3">
      <c r="A636">
        <v>34972</v>
      </c>
      <c r="B636" t="s">
        <v>258</v>
      </c>
      <c r="C636" t="s">
        <v>86</v>
      </c>
      <c r="D636" t="s">
        <v>5</v>
      </c>
      <c r="E636">
        <v>6.51</v>
      </c>
      <c r="F636" s="73">
        <v>44042</v>
      </c>
      <c r="G636" s="73">
        <v>44042</v>
      </c>
      <c r="H636">
        <v>6</v>
      </c>
      <c r="I636">
        <v>2019</v>
      </c>
      <c r="J636" t="s">
        <v>18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42</v>
      </c>
    </row>
    <row r="637" spans="1:17" x14ac:dyDescent="0.3">
      <c r="A637">
        <v>34972</v>
      </c>
      <c r="B637" t="s">
        <v>258</v>
      </c>
      <c r="C637" t="s">
        <v>86</v>
      </c>
      <c r="D637" t="s">
        <v>5</v>
      </c>
      <c r="E637">
        <v>6.51</v>
      </c>
      <c r="F637" s="73">
        <v>44042</v>
      </c>
      <c r="G637" s="73">
        <v>44042</v>
      </c>
      <c r="H637">
        <v>6</v>
      </c>
      <c r="I637">
        <v>2019</v>
      </c>
      <c r="J637" t="s">
        <v>18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33</v>
      </c>
    </row>
    <row r="638" spans="1:17" x14ac:dyDescent="0.3">
      <c r="A638">
        <v>40861</v>
      </c>
      <c r="B638" t="s">
        <v>259</v>
      </c>
      <c r="C638" t="s">
        <v>4</v>
      </c>
      <c r="D638" t="s">
        <v>109</v>
      </c>
      <c r="E638">
        <v>7.53</v>
      </c>
      <c r="F638" s="73">
        <v>44208</v>
      </c>
      <c r="G638" s="73">
        <v>44209</v>
      </c>
      <c r="H638">
        <v>6</v>
      </c>
      <c r="I638">
        <v>2020</v>
      </c>
      <c r="J638" t="s">
        <v>10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24</v>
      </c>
    </row>
    <row r="639" spans="1:17" x14ac:dyDescent="0.3">
      <c r="A639">
        <v>40861</v>
      </c>
      <c r="B639" t="s">
        <v>259</v>
      </c>
      <c r="C639" t="s">
        <v>4</v>
      </c>
      <c r="D639" t="s">
        <v>109</v>
      </c>
      <c r="E639">
        <v>7.53</v>
      </c>
      <c r="F639" s="73">
        <v>44208</v>
      </c>
      <c r="G639" s="73">
        <v>44209</v>
      </c>
      <c r="H639">
        <v>6</v>
      </c>
      <c r="I639">
        <v>2020</v>
      </c>
      <c r="J639" t="s">
        <v>10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11</v>
      </c>
    </row>
    <row r="640" spans="1:17" x14ac:dyDescent="0.3">
      <c r="A640">
        <v>40861</v>
      </c>
      <c r="B640" t="s">
        <v>259</v>
      </c>
      <c r="C640" t="s">
        <v>4</v>
      </c>
      <c r="D640" t="s">
        <v>109</v>
      </c>
      <c r="E640">
        <v>7.53</v>
      </c>
      <c r="F640" s="73">
        <v>44208</v>
      </c>
      <c r="G640" s="73">
        <v>44209</v>
      </c>
      <c r="H640">
        <v>6</v>
      </c>
      <c r="I640">
        <v>2020</v>
      </c>
      <c r="J640" t="s">
        <v>10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21</v>
      </c>
    </row>
    <row r="641" spans="1:17" x14ac:dyDescent="0.3">
      <c r="A641">
        <v>40861</v>
      </c>
      <c r="B641" t="s">
        <v>259</v>
      </c>
      <c r="C641" t="s">
        <v>4</v>
      </c>
      <c r="D641" t="s">
        <v>109</v>
      </c>
      <c r="E641">
        <v>7.53</v>
      </c>
      <c r="F641" s="73">
        <v>44208</v>
      </c>
      <c r="G641" s="73">
        <v>44209</v>
      </c>
      <c r="H641">
        <v>6</v>
      </c>
      <c r="I641">
        <v>2020</v>
      </c>
      <c r="J641" t="s">
        <v>10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12</v>
      </c>
    </row>
    <row r="642" spans="1:17" x14ac:dyDescent="0.3">
      <c r="A642">
        <v>40861</v>
      </c>
      <c r="B642" t="s">
        <v>259</v>
      </c>
      <c r="C642" t="s">
        <v>4</v>
      </c>
      <c r="D642" t="s">
        <v>109</v>
      </c>
      <c r="E642">
        <v>7.53</v>
      </c>
      <c r="F642" s="73">
        <v>44208</v>
      </c>
      <c r="G642" s="73">
        <v>44209</v>
      </c>
      <c r="H642">
        <v>6</v>
      </c>
      <c r="I642">
        <v>2020</v>
      </c>
      <c r="J642" t="s">
        <v>10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181</v>
      </c>
    </row>
    <row r="643" spans="1:17" x14ac:dyDescent="0.3">
      <c r="A643">
        <v>50740</v>
      </c>
      <c r="B643" t="s">
        <v>260</v>
      </c>
      <c r="C643" t="s">
        <v>86</v>
      </c>
      <c r="D643" t="s">
        <v>5</v>
      </c>
      <c r="E643">
        <v>5.82</v>
      </c>
      <c r="F643" s="73">
        <v>44731</v>
      </c>
      <c r="G643" s="73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33</v>
      </c>
    </row>
    <row r="644" spans="1:17" x14ac:dyDescent="0.3">
      <c r="A644">
        <v>50740</v>
      </c>
      <c r="B644" t="s">
        <v>260</v>
      </c>
      <c r="C644" t="s">
        <v>86</v>
      </c>
      <c r="D644" t="s">
        <v>5</v>
      </c>
      <c r="E644">
        <v>5.82</v>
      </c>
      <c r="F644" s="73">
        <v>44731</v>
      </c>
      <c r="G644" s="73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104</v>
      </c>
    </row>
    <row r="645" spans="1:17" x14ac:dyDescent="0.3">
      <c r="A645">
        <v>1234</v>
      </c>
      <c r="B645" t="s">
        <v>261</v>
      </c>
      <c r="C645" t="s">
        <v>51</v>
      </c>
      <c r="D645" t="s">
        <v>5</v>
      </c>
      <c r="E645">
        <v>5.97</v>
      </c>
      <c r="F645" s="73">
        <v>43953</v>
      </c>
      <c r="G645" s="73">
        <v>43953</v>
      </c>
      <c r="H645">
        <v>3</v>
      </c>
      <c r="I645">
        <v>2003</v>
      </c>
      <c r="J645" t="s">
        <v>10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21</v>
      </c>
    </row>
    <row r="646" spans="1:17" x14ac:dyDescent="0.3">
      <c r="A646">
        <v>1234</v>
      </c>
      <c r="B646" t="s">
        <v>261</v>
      </c>
      <c r="C646" t="s">
        <v>51</v>
      </c>
      <c r="D646" t="s">
        <v>5</v>
      </c>
      <c r="E646">
        <v>5.97</v>
      </c>
      <c r="F646" s="73">
        <v>43953</v>
      </c>
      <c r="G646" s="73">
        <v>43953</v>
      </c>
      <c r="H646">
        <v>3</v>
      </c>
      <c r="I646">
        <v>2003</v>
      </c>
      <c r="J646" t="s">
        <v>10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57</v>
      </c>
    </row>
    <row r="647" spans="1:17" x14ac:dyDescent="0.3">
      <c r="A647">
        <v>1234</v>
      </c>
      <c r="B647" t="s">
        <v>261</v>
      </c>
      <c r="C647" t="s">
        <v>51</v>
      </c>
      <c r="D647" t="s">
        <v>5</v>
      </c>
      <c r="E647">
        <v>5.97</v>
      </c>
      <c r="F647" s="73">
        <v>43953</v>
      </c>
      <c r="G647" s="73">
        <v>43953</v>
      </c>
      <c r="H647">
        <v>3</v>
      </c>
      <c r="I647">
        <v>2003</v>
      </c>
      <c r="J647" t="s">
        <v>10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42</v>
      </c>
    </row>
    <row r="648" spans="1:17" x14ac:dyDescent="0.3">
      <c r="A648">
        <v>1234</v>
      </c>
      <c r="B648" t="s">
        <v>261</v>
      </c>
      <c r="C648" t="s">
        <v>51</v>
      </c>
      <c r="D648" t="s">
        <v>5</v>
      </c>
      <c r="E648">
        <v>5.97</v>
      </c>
      <c r="F648" s="73">
        <v>43953</v>
      </c>
      <c r="G648" s="73">
        <v>43953</v>
      </c>
      <c r="H648">
        <v>3</v>
      </c>
      <c r="I648">
        <v>2003</v>
      </c>
      <c r="J648" t="s">
        <v>10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14</v>
      </c>
    </row>
    <row r="649" spans="1:17" x14ac:dyDescent="0.3">
      <c r="A649">
        <v>318</v>
      </c>
      <c r="B649" t="s">
        <v>262</v>
      </c>
      <c r="C649" t="s">
        <v>17</v>
      </c>
      <c r="D649" t="s">
        <v>5</v>
      </c>
      <c r="E649">
        <v>6.69</v>
      </c>
      <c r="F649" s="73">
        <v>43950</v>
      </c>
      <c r="G649" s="73">
        <v>43953</v>
      </c>
      <c r="H649">
        <v>3</v>
      </c>
      <c r="I649">
        <v>2000</v>
      </c>
      <c r="J649" t="s">
        <v>6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21</v>
      </c>
    </row>
    <row r="650" spans="1:17" x14ac:dyDescent="0.3">
      <c r="A650">
        <v>318</v>
      </c>
      <c r="B650" t="s">
        <v>262</v>
      </c>
      <c r="C650" t="s">
        <v>17</v>
      </c>
      <c r="D650" t="s">
        <v>5</v>
      </c>
      <c r="E650">
        <v>6.69</v>
      </c>
      <c r="F650" s="73">
        <v>43950</v>
      </c>
      <c r="G650" s="73">
        <v>43953</v>
      </c>
      <c r="H650">
        <v>3</v>
      </c>
      <c r="I650">
        <v>2000</v>
      </c>
      <c r="J650" t="s">
        <v>6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57</v>
      </c>
    </row>
    <row r="651" spans="1:17" x14ac:dyDescent="0.3">
      <c r="A651">
        <v>318</v>
      </c>
      <c r="B651" t="s">
        <v>262</v>
      </c>
      <c r="C651" t="s">
        <v>17</v>
      </c>
      <c r="D651" t="s">
        <v>5</v>
      </c>
      <c r="E651">
        <v>6.69</v>
      </c>
      <c r="F651" s="73">
        <v>43950</v>
      </c>
      <c r="G651" s="73">
        <v>43953</v>
      </c>
      <c r="H651">
        <v>3</v>
      </c>
      <c r="I651">
        <v>2000</v>
      </c>
      <c r="J651" t="s">
        <v>6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46</v>
      </c>
    </row>
    <row r="652" spans="1:17" x14ac:dyDescent="0.3">
      <c r="A652">
        <v>318</v>
      </c>
      <c r="B652" t="s">
        <v>262</v>
      </c>
      <c r="C652" t="s">
        <v>17</v>
      </c>
      <c r="D652" t="s">
        <v>5</v>
      </c>
      <c r="E652">
        <v>6.69</v>
      </c>
      <c r="F652" s="73">
        <v>43950</v>
      </c>
      <c r="G652" s="73">
        <v>43953</v>
      </c>
      <c r="H652">
        <v>3</v>
      </c>
      <c r="I652">
        <v>2000</v>
      </c>
      <c r="J652" t="s">
        <v>6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42</v>
      </c>
    </row>
    <row r="653" spans="1:17" x14ac:dyDescent="0.3">
      <c r="A653">
        <v>318</v>
      </c>
      <c r="B653" t="s">
        <v>262</v>
      </c>
      <c r="C653" t="s">
        <v>17</v>
      </c>
      <c r="D653" t="s">
        <v>5</v>
      </c>
      <c r="E653">
        <v>6.69</v>
      </c>
      <c r="F653" s="73">
        <v>43950</v>
      </c>
      <c r="G653" s="73">
        <v>43953</v>
      </c>
      <c r="H653">
        <v>3</v>
      </c>
      <c r="I653">
        <v>2000</v>
      </c>
      <c r="J653" t="s">
        <v>6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14</v>
      </c>
    </row>
    <row r="654" spans="1:17" x14ac:dyDescent="0.3">
      <c r="A654">
        <v>2217</v>
      </c>
      <c r="B654" t="s">
        <v>263</v>
      </c>
      <c r="C654" t="s">
        <v>9</v>
      </c>
      <c r="D654"/>
      <c r="E654">
        <v>6.71</v>
      </c>
      <c r="F654" s="73">
        <v>43953</v>
      </c>
      <c r="G654" s="73">
        <v>43953</v>
      </c>
      <c r="H654">
        <v>4</v>
      </c>
      <c r="I654">
        <v>2001</v>
      </c>
      <c r="J654" t="s">
        <v>10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21</v>
      </c>
    </row>
    <row r="655" spans="1:17" x14ac:dyDescent="0.3">
      <c r="A655">
        <v>2217</v>
      </c>
      <c r="B655" t="s">
        <v>263</v>
      </c>
      <c r="C655" t="s">
        <v>9</v>
      </c>
      <c r="D655"/>
      <c r="E655">
        <v>6.71</v>
      </c>
      <c r="F655" s="73">
        <v>43953</v>
      </c>
      <c r="G655" s="73">
        <v>43953</v>
      </c>
      <c r="H655">
        <v>4</v>
      </c>
      <c r="I655">
        <v>2001</v>
      </c>
      <c r="J655" t="s">
        <v>10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57</v>
      </c>
    </row>
    <row r="656" spans="1:17" x14ac:dyDescent="0.3">
      <c r="A656">
        <v>2217</v>
      </c>
      <c r="B656" t="s">
        <v>263</v>
      </c>
      <c r="C656" t="s">
        <v>9</v>
      </c>
      <c r="D656"/>
      <c r="E656">
        <v>6.71</v>
      </c>
      <c r="F656" s="73">
        <v>43953</v>
      </c>
      <c r="G656" s="73">
        <v>43953</v>
      </c>
      <c r="H656">
        <v>4</v>
      </c>
      <c r="I656">
        <v>2001</v>
      </c>
      <c r="J656" t="s">
        <v>10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46</v>
      </c>
    </row>
    <row r="657" spans="1:17" x14ac:dyDescent="0.3">
      <c r="A657">
        <v>2217</v>
      </c>
      <c r="B657" t="s">
        <v>263</v>
      </c>
      <c r="C657" t="s">
        <v>9</v>
      </c>
      <c r="D657"/>
      <c r="E657">
        <v>6.71</v>
      </c>
      <c r="F657" s="73">
        <v>43953</v>
      </c>
      <c r="G657" s="73">
        <v>43953</v>
      </c>
      <c r="H657">
        <v>4</v>
      </c>
      <c r="I657">
        <v>2001</v>
      </c>
      <c r="J657" t="s">
        <v>10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42</v>
      </c>
    </row>
    <row r="658" spans="1:17" x14ac:dyDescent="0.3">
      <c r="A658">
        <v>2217</v>
      </c>
      <c r="B658" t="s">
        <v>263</v>
      </c>
      <c r="C658" t="s">
        <v>9</v>
      </c>
      <c r="D658"/>
      <c r="E658">
        <v>6.71</v>
      </c>
      <c r="F658" s="73">
        <v>43953</v>
      </c>
      <c r="G658" s="73">
        <v>43953</v>
      </c>
      <c r="H658">
        <v>4</v>
      </c>
      <c r="I658">
        <v>2001</v>
      </c>
      <c r="J658" t="s">
        <v>10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14</v>
      </c>
    </row>
    <row r="659" spans="1:17" x14ac:dyDescent="0.3">
      <c r="A659">
        <v>48945</v>
      </c>
      <c r="B659" t="s">
        <v>264</v>
      </c>
      <c r="C659" t="s">
        <v>70</v>
      </c>
      <c r="D659" t="s">
        <v>5</v>
      </c>
      <c r="E659">
        <v>6.94</v>
      </c>
      <c r="F659" s="73">
        <v>44990</v>
      </c>
      <c r="G659" s="73">
        <v>44990</v>
      </c>
      <c r="H659">
        <v>6</v>
      </c>
      <c r="I659">
        <v>2021</v>
      </c>
      <c r="J659" t="s">
        <v>10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25</v>
      </c>
    </row>
    <row r="660" spans="1:17" x14ac:dyDescent="0.3">
      <c r="A660">
        <v>48945</v>
      </c>
      <c r="B660" t="s">
        <v>264</v>
      </c>
      <c r="C660" t="s">
        <v>70</v>
      </c>
      <c r="D660" t="s">
        <v>5</v>
      </c>
      <c r="E660">
        <v>6.94</v>
      </c>
      <c r="F660" s="73">
        <v>44990</v>
      </c>
      <c r="G660" s="73">
        <v>44990</v>
      </c>
      <c r="H660">
        <v>6</v>
      </c>
      <c r="I660">
        <v>2021</v>
      </c>
      <c r="J660" t="s">
        <v>10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39</v>
      </c>
    </row>
    <row r="661" spans="1:17" x14ac:dyDescent="0.3">
      <c r="A661">
        <v>48945</v>
      </c>
      <c r="B661" t="s">
        <v>264</v>
      </c>
      <c r="C661" t="s">
        <v>70</v>
      </c>
      <c r="D661" t="s">
        <v>5</v>
      </c>
      <c r="E661">
        <v>6.94</v>
      </c>
      <c r="F661" s="73">
        <v>44990</v>
      </c>
      <c r="G661" s="73">
        <v>44990</v>
      </c>
      <c r="H661">
        <v>6</v>
      </c>
      <c r="I661">
        <v>2021</v>
      </c>
      <c r="J661" t="s">
        <v>10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42</v>
      </c>
    </row>
    <row r="662" spans="1:17" x14ac:dyDescent="0.3">
      <c r="A662">
        <v>39030</v>
      </c>
      <c r="B662" t="s">
        <v>265</v>
      </c>
      <c r="C662" t="s">
        <v>17</v>
      </c>
      <c r="D662" t="s">
        <v>23</v>
      </c>
      <c r="E662">
        <v>6.61</v>
      </c>
      <c r="F662" s="73">
        <v>43957</v>
      </c>
      <c r="G662" s="73">
        <v>43960</v>
      </c>
      <c r="H662">
        <v>6</v>
      </c>
      <c r="I662">
        <v>2019</v>
      </c>
      <c r="J662" t="s">
        <v>20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21</v>
      </c>
    </row>
    <row r="663" spans="1:17" x14ac:dyDescent="0.3">
      <c r="A663">
        <v>39030</v>
      </c>
      <c r="B663" t="s">
        <v>265</v>
      </c>
      <c r="C663" t="s">
        <v>17</v>
      </c>
      <c r="D663" t="s">
        <v>23</v>
      </c>
      <c r="E663">
        <v>6.61</v>
      </c>
      <c r="F663" s="73">
        <v>43957</v>
      </c>
      <c r="G663" s="73">
        <v>43960</v>
      </c>
      <c r="H663">
        <v>6</v>
      </c>
      <c r="I663">
        <v>2019</v>
      </c>
      <c r="J663" t="s">
        <v>20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12</v>
      </c>
    </row>
    <row r="664" spans="1:17" x14ac:dyDescent="0.3">
      <c r="A664">
        <v>39030</v>
      </c>
      <c r="B664" t="s">
        <v>265</v>
      </c>
      <c r="C664" t="s">
        <v>17</v>
      </c>
      <c r="D664" t="s">
        <v>23</v>
      </c>
      <c r="E664">
        <v>6.61</v>
      </c>
      <c r="F664" s="73">
        <v>43957</v>
      </c>
      <c r="G664" s="73">
        <v>43960</v>
      </c>
      <c r="H664">
        <v>6</v>
      </c>
      <c r="I664">
        <v>2019</v>
      </c>
      <c r="J664" t="s">
        <v>20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26</v>
      </c>
    </row>
    <row r="665" spans="1:17" x14ac:dyDescent="0.3">
      <c r="A665">
        <v>39030</v>
      </c>
      <c r="B665" t="s">
        <v>265</v>
      </c>
      <c r="C665" t="s">
        <v>17</v>
      </c>
      <c r="D665" t="s">
        <v>23</v>
      </c>
      <c r="E665">
        <v>6.61</v>
      </c>
      <c r="F665" s="73">
        <v>43957</v>
      </c>
      <c r="G665" s="73">
        <v>43960</v>
      </c>
      <c r="H665">
        <v>6</v>
      </c>
      <c r="I665">
        <v>2019</v>
      </c>
      <c r="J665" t="s">
        <v>20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27</v>
      </c>
    </row>
    <row r="666" spans="1:17" x14ac:dyDescent="0.3">
      <c r="A666">
        <v>15809</v>
      </c>
      <c r="B666" t="s">
        <v>266</v>
      </c>
      <c r="C666" t="s">
        <v>17</v>
      </c>
      <c r="D666" t="s">
        <v>60</v>
      </c>
      <c r="E666">
        <v>7.75</v>
      </c>
      <c r="F666" s="73">
        <v>42566</v>
      </c>
      <c r="G666" s="73">
        <v>42570</v>
      </c>
      <c r="H666">
        <v>9</v>
      </c>
      <c r="I666">
        <v>2013</v>
      </c>
      <c r="J666" t="s">
        <v>18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21</v>
      </c>
    </row>
    <row r="667" spans="1:17" x14ac:dyDescent="0.3">
      <c r="A667">
        <v>15809</v>
      </c>
      <c r="B667" t="s">
        <v>266</v>
      </c>
      <c r="C667" t="s">
        <v>17</v>
      </c>
      <c r="D667" t="s">
        <v>60</v>
      </c>
      <c r="E667">
        <v>7.75</v>
      </c>
      <c r="F667" s="73">
        <v>42566</v>
      </c>
      <c r="G667" s="73">
        <v>42570</v>
      </c>
      <c r="H667">
        <v>9</v>
      </c>
      <c r="I667">
        <v>2013</v>
      </c>
      <c r="J667" t="s">
        <v>18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12</v>
      </c>
    </row>
    <row r="668" spans="1:17" x14ac:dyDescent="0.3">
      <c r="A668">
        <v>15809</v>
      </c>
      <c r="B668" t="s">
        <v>266</v>
      </c>
      <c r="C668" t="s">
        <v>17</v>
      </c>
      <c r="D668" t="s">
        <v>60</v>
      </c>
      <c r="E668">
        <v>7.75</v>
      </c>
      <c r="F668" s="73">
        <v>42566</v>
      </c>
      <c r="G668" s="73">
        <v>42570</v>
      </c>
      <c r="H668">
        <v>9</v>
      </c>
      <c r="I668">
        <v>2013</v>
      </c>
      <c r="J668" t="s">
        <v>18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119</v>
      </c>
    </row>
    <row r="669" spans="1:17" x14ac:dyDescent="0.3">
      <c r="A669">
        <v>15809</v>
      </c>
      <c r="B669" t="s">
        <v>266</v>
      </c>
      <c r="C669" t="s">
        <v>17</v>
      </c>
      <c r="D669" t="s">
        <v>60</v>
      </c>
      <c r="E669">
        <v>7.75</v>
      </c>
      <c r="F669" s="73">
        <v>42566</v>
      </c>
      <c r="G669" s="73">
        <v>42570</v>
      </c>
      <c r="H669">
        <v>9</v>
      </c>
      <c r="I669">
        <v>2013</v>
      </c>
      <c r="J669" t="s">
        <v>18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233</v>
      </c>
    </row>
    <row r="670" spans="1:17" x14ac:dyDescent="0.3">
      <c r="A670">
        <v>15809</v>
      </c>
      <c r="B670" t="s">
        <v>266</v>
      </c>
      <c r="C670" t="s">
        <v>17</v>
      </c>
      <c r="D670" t="s">
        <v>60</v>
      </c>
      <c r="E670">
        <v>7.75</v>
      </c>
      <c r="F670" s="73">
        <v>42566</v>
      </c>
      <c r="G670" s="73">
        <v>42570</v>
      </c>
      <c r="H670">
        <v>9</v>
      </c>
      <c r="I670">
        <v>2013</v>
      </c>
      <c r="J670" t="s">
        <v>18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65</v>
      </c>
    </row>
    <row r="671" spans="1:17" x14ac:dyDescent="0.3">
      <c r="A671">
        <v>50113</v>
      </c>
      <c r="B671" t="s">
        <v>267</v>
      </c>
      <c r="C671" t="s">
        <v>70</v>
      </c>
      <c r="D671" t="s">
        <v>5</v>
      </c>
      <c r="E671">
        <v>6.26</v>
      </c>
      <c r="F671" s="73">
        <v>44731</v>
      </c>
      <c r="G671" s="73">
        <v>44731</v>
      </c>
      <c r="H671">
        <v>5</v>
      </c>
      <c r="I671">
        <v>2021</v>
      </c>
      <c r="J671" t="s">
        <v>10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39</v>
      </c>
    </row>
    <row r="672" spans="1:17" x14ac:dyDescent="0.3">
      <c r="A672">
        <v>47402</v>
      </c>
      <c r="B672" t="s">
        <v>268</v>
      </c>
      <c r="C672" t="s">
        <v>70</v>
      </c>
      <c r="D672" t="s">
        <v>5</v>
      </c>
      <c r="E672">
        <v>7.71</v>
      </c>
      <c r="F672" s="73">
        <v>44991</v>
      </c>
      <c r="G672" s="73">
        <v>44991</v>
      </c>
      <c r="H672">
        <v>7</v>
      </c>
      <c r="I672">
        <v>2021</v>
      </c>
      <c r="J672" t="s">
        <v>10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39</v>
      </c>
    </row>
    <row r="673" spans="1:17" x14ac:dyDescent="0.3">
      <c r="A673">
        <v>47402</v>
      </c>
      <c r="B673" t="s">
        <v>268</v>
      </c>
      <c r="C673" t="s">
        <v>70</v>
      </c>
      <c r="D673" t="s">
        <v>5</v>
      </c>
      <c r="E673">
        <v>7.71</v>
      </c>
      <c r="F673" s="73">
        <v>44991</v>
      </c>
      <c r="G673" s="73">
        <v>44991</v>
      </c>
      <c r="H673">
        <v>7</v>
      </c>
      <c r="I673">
        <v>2021</v>
      </c>
      <c r="J673" t="s">
        <v>10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42</v>
      </c>
    </row>
    <row r="674" spans="1:17" x14ac:dyDescent="0.3">
      <c r="A674">
        <v>42625</v>
      </c>
      <c r="B674" t="s">
        <v>269</v>
      </c>
      <c r="C674" t="s">
        <v>17</v>
      </c>
      <c r="D674" t="s">
        <v>23</v>
      </c>
      <c r="E674">
        <v>7.64</v>
      </c>
      <c r="F674" s="73">
        <v>44731</v>
      </c>
      <c r="G674" s="73">
        <v>44748</v>
      </c>
      <c r="H674">
        <v>8</v>
      </c>
      <c r="I674">
        <v>2021</v>
      </c>
      <c r="J674" t="s">
        <v>6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24</v>
      </c>
    </row>
    <row r="675" spans="1:17" x14ac:dyDescent="0.3">
      <c r="A675">
        <v>42625</v>
      </c>
      <c r="B675" t="s">
        <v>269</v>
      </c>
      <c r="C675" t="s">
        <v>17</v>
      </c>
      <c r="D675" t="s">
        <v>23</v>
      </c>
      <c r="E675">
        <v>7.64</v>
      </c>
      <c r="F675" s="73">
        <v>44731</v>
      </c>
      <c r="G675" s="73">
        <v>44748</v>
      </c>
      <c r="H675">
        <v>8</v>
      </c>
      <c r="I675">
        <v>2021</v>
      </c>
      <c r="J675" t="s">
        <v>6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11</v>
      </c>
    </row>
    <row r="676" spans="1:17" x14ac:dyDescent="0.3">
      <c r="A676">
        <v>42625</v>
      </c>
      <c r="B676" t="s">
        <v>269</v>
      </c>
      <c r="C676" t="s">
        <v>17</v>
      </c>
      <c r="D676" t="s">
        <v>23</v>
      </c>
      <c r="E676">
        <v>7.64</v>
      </c>
      <c r="F676" s="73">
        <v>44731</v>
      </c>
      <c r="G676" s="73">
        <v>44748</v>
      </c>
      <c r="H676">
        <v>8</v>
      </c>
      <c r="I676">
        <v>2021</v>
      </c>
      <c r="J676" t="s">
        <v>6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12</v>
      </c>
    </row>
    <row r="677" spans="1:17" x14ac:dyDescent="0.3">
      <c r="A677">
        <v>42625</v>
      </c>
      <c r="B677" t="s">
        <v>269</v>
      </c>
      <c r="C677" t="s">
        <v>17</v>
      </c>
      <c r="D677" t="s">
        <v>23</v>
      </c>
      <c r="E677">
        <v>7.64</v>
      </c>
      <c r="F677" s="73">
        <v>44731</v>
      </c>
      <c r="G677" s="73">
        <v>44748</v>
      </c>
      <c r="H677">
        <v>8</v>
      </c>
      <c r="I677">
        <v>2021</v>
      </c>
      <c r="J677" t="s">
        <v>6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119</v>
      </c>
    </row>
    <row r="678" spans="1:17" x14ac:dyDescent="0.3">
      <c r="A678">
        <v>42625</v>
      </c>
      <c r="B678" t="s">
        <v>269</v>
      </c>
      <c r="C678" t="s">
        <v>17</v>
      </c>
      <c r="D678" t="s">
        <v>23</v>
      </c>
      <c r="E678">
        <v>7.64</v>
      </c>
      <c r="F678" s="73">
        <v>44731</v>
      </c>
      <c r="G678" s="73">
        <v>44748</v>
      </c>
      <c r="H678">
        <v>8</v>
      </c>
      <c r="I678">
        <v>2021</v>
      </c>
      <c r="J678" t="s">
        <v>6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67</v>
      </c>
    </row>
    <row r="679" spans="1:17" x14ac:dyDescent="0.3">
      <c r="A679">
        <v>38816</v>
      </c>
      <c r="B679" t="s">
        <v>270</v>
      </c>
      <c r="C679" t="s">
        <v>86</v>
      </c>
      <c r="D679" t="s">
        <v>5</v>
      </c>
      <c r="E679">
        <v>7.5</v>
      </c>
      <c r="F679" s="73">
        <v>45040</v>
      </c>
      <c r="G679" s="73">
        <v>45040</v>
      </c>
      <c r="H679">
        <v>8</v>
      </c>
      <c r="I679">
        <v>2019</v>
      </c>
      <c r="J679" t="s">
        <v>6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25</v>
      </c>
    </row>
    <row r="680" spans="1:17" x14ac:dyDescent="0.3">
      <c r="A680">
        <v>38816</v>
      </c>
      <c r="B680" t="s">
        <v>270</v>
      </c>
      <c r="C680" t="s">
        <v>86</v>
      </c>
      <c r="D680" t="s">
        <v>5</v>
      </c>
      <c r="E680">
        <v>7.5</v>
      </c>
      <c r="F680" s="73">
        <v>45040</v>
      </c>
      <c r="G680" s="73">
        <v>45040</v>
      </c>
      <c r="H680">
        <v>8</v>
      </c>
      <c r="I680">
        <v>2019</v>
      </c>
      <c r="J680" t="s">
        <v>6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42</v>
      </c>
    </row>
    <row r="681" spans="1:17" x14ac:dyDescent="0.3">
      <c r="A681">
        <v>38816</v>
      </c>
      <c r="B681" t="s">
        <v>270</v>
      </c>
      <c r="C681" t="s">
        <v>86</v>
      </c>
      <c r="D681" t="s">
        <v>5</v>
      </c>
      <c r="E681">
        <v>7.5</v>
      </c>
      <c r="F681" s="73">
        <v>45040</v>
      </c>
      <c r="G681" s="73">
        <v>45040</v>
      </c>
      <c r="H681">
        <v>8</v>
      </c>
      <c r="I681">
        <v>2019</v>
      </c>
      <c r="J681" t="s">
        <v>6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14</v>
      </c>
    </row>
    <row r="682" spans="1:17" x14ac:dyDescent="0.3">
      <c r="A682">
        <v>270</v>
      </c>
      <c r="B682" t="s">
        <v>271</v>
      </c>
      <c r="C682" t="s">
        <v>17</v>
      </c>
      <c r="D682" t="s">
        <v>23</v>
      </c>
      <c r="E682">
        <v>7.49</v>
      </c>
      <c r="F682" s="73">
        <v>42821</v>
      </c>
      <c r="G682" s="73">
        <v>42832</v>
      </c>
      <c r="H682">
        <v>6</v>
      </c>
      <c r="I682">
        <v>2001</v>
      </c>
      <c r="J682" t="s">
        <v>20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24</v>
      </c>
    </row>
    <row r="683" spans="1:17" x14ac:dyDescent="0.3">
      <c r="A683">
        <v>270</v>
      </c>
      <c r="B683" t="s">
        <v>271</v>
      </c>
      <c r="C683" t="s">
        <v>17</v>
      </c>
      <c r="D683" t="s">
        <v>23</v>
      </c>
      <c r="E683">
        <v>7.49</v>
      </c>
      <c r="F683" s="73">
        <v>42821</v>
      </c>
      <c r="G683" s="73">
        <v>42832</v>
      </c>
      <c r="H683">
        <v>6</v>
      </c>
      <c r="I683">
        <v>2001</v>
      </c>
      <c r="J683" t="s">
        <v>20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76</v>
      </c>
    </row>
    <row r="684" spans="1:17" x14ac:dyDescent="0.3">
      <c r="A684">
        <v>270</v>
      </c>
      <c r="B684" t="s">
        <v>271</v>
      </c>
      <c r="C684" t="s">
        <v>17</v>
      </c>
      <c r="D684" t="s">
        <v>23</v>
      </c>
      <c r="E684">
        <v>7.49</v>
      </c>
      <c r="F684" s="73">
        <v>42821</v>
      </c>
      <c r="G684" s="73">
        <v>42832</v>
      </c>
      <c r="H684">
        <v>6</v>
      </c>
      <c r="I684">
        <v>2001</v>
      </c>
      <c r="J684" t="s">
        <v>20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53</v>
      </c>
    </row>
    <row r="685" spans="1:17" x14ac:dyDescent="0.3">
      <c r="A685">
        <v>270</v>
      </c>
      <c r="B685" t="s">
        <v>271</v>
      </c>
      <c r="C685" t="s">
        <v>17</v>
      </c>
      <c r="D685" t="s">
        <v>23</v>
      </c>
      <c r="E685">
        <v>7.49</v>
      </c>
      <c r="F685" s="73">
        <v>42821</v>
      </c>
      <c r="G685" s="73">
        <v>42832</v>
      </c>
      <c r="H685">
        <v>6</v>
      </c>
      <c r="I685">
        <v>2001</v>
      </c>
      <c r="J685" t="s">
        <v>20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78</v>
      </c>
    </row>
    <row r="686" spans="1:17" x14ac:dyDescent="0.3">
      <c r="A686">
        <v>270</v>
      </c>
      <c r="B686" t="s">
        <v>271</v>
      </c>
      <c r="C686" t="s">
        <v>17</v>
      </c>
      <c r="D686" t="s">
        <v>23</v>
      </c>
      <c r="E686">
        <v>7.49</v>
      </c>
      <c r="F686" s="73">
        <v>42821</v>
      </c>
      <c r="G686" s="73">
        <v>42832</v>
      </c>
      <c r="H686">
        <v>6</v>
      </c>
      <c r="I686">
        <v>2001</v>
      </c>
      <c r="J686" t="s">
        <v>20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67</v>
      </c>
    </row>
    <row r="687" spans="1:17" x14ac:dyDescent="0.3">
      <c r="A687">
        <v>270</v>
      </c>
      <c r="B687" t="s">
        <v>271</v>
      </c>
      <c r="C687" t="s">
        <v>17</v>
      </c>
      <c r="D687" t="s">
        <v>23</v>
      </c>
      <c r="E687">
        <v>7.49</v>
      </c>
      <c r="F687" s="73">
        <v>42821</v>
      </c>
      <c r="G687" s="73">
        <v>42832</v>
      </c>
      <c r="H687">
        <v>6</v>
      </c>
      <c r="I687">
        <v>2001</v>
      </c>
      <c r="J687" t="s">
        <v>20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104</v>
      </c>
    </row>
    <row r="688" spans="1:17" x14ac:dyDescent="0.3">
      <c r="A688">
        <v>270</v>
      </c>
      <c r="B688" t="s">
        <v>271</v>
      </c>
      <c r="C688" t="s">
        <v>17</v>
      </c>
      <c r="D688" t="s">
        <v>23</v>
      </c>
      <c r="E688">
        <v>7.49</v>
      </c>
      <c r="F688" s="73">
        <v>42821</v>
      </c>
      <c r="G688" s="73">
        <v>42832</v>
      </c>
      <c r="H688">
        <v>6</v>
      </c>
      <c r="I688">
        <v>2001</v>
      </c>
      <c r="J688" t="s">
        <v>20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114</v>
      </c>
    </row>
    <row r="689" spans="1:17" x14ac:dyDescent="0.3">
      <c r="A689">
        <v>7728</v>
      </c>
      <c r="B689" t="s">
        <v>272</v>
      </c>
      <c r="C689" t="s">
        <v>9</v>
      </c>
      <c r="D689" t="s">
        <v>23</v>
      </c>
      <c r="E689">
        <v>6.91</v>
      </c>
      <c r="F689" s="73">
        <v>43954</v>
      </c>
      <c r="G689" s="73">
        <v>43954</v>
      </c>
      <c r="H689">
        <v>5</v>
      </c>
      <c r="I689">
        <v>2001</v>
      </c>
      <c r="J689" t="s">
        <v>6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24</v>
      </c>
    </row>
    <row r="690" spans="1:17" x14ac:dyDescent="0.3">
      <c r="A690">
        <v>7728</v>
      </c>
      <c r="B690" t="s">
        <v>272</v>
      </c>
      <c r="C690" t="s">
        <v>9</v>
      </c>
      <c r="D690" t="s">
        <v>23</v>
      </c>
      <c r="E690">
        <v>6.91</v>
      </c>
      <c r="F690" s="73">
        <v>43954</v>
      </c>
      <c r="G690" s="73">
        <v>43954</v>
      </c>
      <c r="H690">
        <v>5</v>
      </c>
      <c r="I690">
        <v>2001</v>
      </c>
      <c r="J690" t="s">
        <v>6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67</v>
      </c>
    </row>
    <row r="691" spans="1:17" x14ac:dyDescent="0.3">
      <c r="A691">
        <v>7728</v>
      </c>
      <c r="B691" t="s">
        <v>272</v>
      </c>
      <c r="C691" t="s">
        <v>9</v>
      </c>
      <c r="D691" t="s">
        <v>23</v>
      </c>
      <c r="E691">
        <v>6.91</v>
      </c>
      <c r="F691" s="73">
        <v>43954</v>
      </c>
      <c r="G691" s="73">
        <v>43954</v>
      </c>
      <c r="H691">
        <v>5</v>
      </c>
      <c r="I691">
        <v>2001</v>
      </c>
      <c r="J691" t="s">
        <v>6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104</v>
      </c>
    </row>
    <row r="692" spans="1:17" x14ac:dyDescent="0.3">
      <c r="A692">
        <v>7728</v>
      </c>
      <c r="B692" t="s">
        <v>272</v>
      </c>
      <c r="C692" t="s">
        <v>9</v>
      </c>
      <c r="D692" t="s">
        <v>23</v>
      </c>
      <c r="E692">
        <v>6.91</v>
      </c>
      <c r="F692" s="73">
        <v>43954</v>
      </c>
      <c r="G692" s="73">
        <v>43954</v>
      </c>
      <c r="H692">
        <v>5</v>
      </c>
      <c r="I692">
        <v>2001</v>
      </c>
      <c r="J692" t="s">
        <v>6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114</v>
      </c>
    </row>
    <row r="693" spans="1:17" x14ac:dyDescent="0.3">
      <c r="A693">
        <v>2694</v>
      </c>
      <c r="B693" t="s">
        <v>273</v>
      </c>
      <c r="C693" t="s">
        <v>17</v>
      </c>
      <c r="D693" t="s">
        <v>23</v>
      </c>
      <c r="E693">
        <v>7.1</v>
      </c>
      <c r="F693" s="73">
        <v>44817</v>
      </c>
      <c r="G693" s="73">
        <v>44856</v>
      </c>
      <c r="H693">
        <v>8</v>
      </c>
      <c r="I693">
        <v>2000</v>
      </c>
      <c r="J693" t="s">
        <v>18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24</v>
      </c>
    </row>
    <row r="694" spans="1:17" x14ac:dyDescent="0.3">
      <c r="A694">
        <v>2694</v>
      </c>
      <c r="B694" t="s">
        <v>273</v>
      </c>
      <c r="C694" t="s">
        <v>17</v>
      </c>
      <c r="D694" t="s">
        <v>23</v>
      </c>
      <c r="E694">
        <v>7.1</v>
      </c>
      <c r="F694" s="73">
        <v>44817</v>
      </c>
      <c r="G694" s="73">
        <v>44856</v>
      </c>
      <c r="H694">
        <v>8</v>
      </c>
      <c r="I694">
        <v>2000</v>
      </c>
      <c r="J694" t="s">
        <v>18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56</v>
      </c>
    </row>
    <row r="695" spans="1:17" x14ac:dyDescent="0.3">
      <c r="A695">
        <v>2694</v>
      </c>
      <c r="B695" t="s">
        <v>273</v>
      </c>
      <c r="C695" t="s">
        <v>17</v>
      </c>
      <c r="D695" t="s">
        <v>23</v>
      </c>
      <c r="E695">
        <v>7.1</v>
      </c>
      <c r="F695" s="73">
        <v>44817</v>
      </c>
      <c r="G695" s="73">
        <v>44856</v>
      </c>
      <c r="H695">
        <v>8</v>
      </c>
      <c r="I695">
        <v>2000</v>
      </c>
      <c r="J695" t="s">
        <v>18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25</v>
      </c>
    </row>
    <row r="696" spans="1:17" x14ac:dyDescent="0.3">
      <c r="A696">
        <v>2694</v>
      </c>
      <c r="B696" t="s">
        <v>273</v>
      </c>
      <c r="C696" t="s">
        <v>17</v>
      </c>
      <c r="D696" t="s">
        <v>23</v>
      </c>
      <c r="E696">
        <v>7.1</v>
      </c>
      <c r="F696" s="73">
        <v>44817</v>
      </c>
      <c r="G696" s="73">
        <v>44856</v>
      </c>
      <c r="H696">
        <v>8</v>
      </c>
      <c r="I696">
        <v>2000</v>
      </c>
      <c r="J696" t="s">
        <v>18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82</v>
      </c>
    </row>
    <row r="697" spans="1:17" x14ac:dyDescent="0.3">
      <c r="A697">
        <v>2694</v>
      </c>
      <c r="B697" t="s">
        <v>273</v>
      </c>
      <c r="C697" t="s">
        <v>17</v>
      </c>
      <c r="D697" t="s">
        <v>23</v>
      </c>
      <c r="E697">
        <v>7.1</v>
      </c>
      <c r="F697" s="73">
        <v>44817</v>
      </c>
      <c r="G697" s="73">
        <v>44856</v>
      </c>
      <c r="H697">
        <v>8</v>
      </c>
      <c r="I697">
        <v>2000</v>
      </c>
      <c r="J697" t="s">
        <v>18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274</v>
      </c>
    </row>
    <row r="698" spans="1:17" x14ac:dyDescent="0.3">
      <c r="A698">
        <v>2694</v>
      </c>
      <c r="B698" t="s">
        <v>273</v>
      </c>
      <c r="C698" t="s">
        <v>17</v>
      </c>
      <c r="D698" t="s">
        <v>23</v>
      </c>
      <c r="E698">
        <v>7.1</v>
      </c>
      <c r="F698" s="73">
        <v>44817</v>
      </c>
      <c r="G698" s="73">
        <v>44856</v>
      </c>
      <c r="H698">
        <v>8</v>
      </c>
      <c r="I698">
        <v>2000</v>
      </c>
      <c r="J698" t="s">
        <v>18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193</v>
      </c>
    </row>
    <row r="699" spans="1:17" x14ac:dyDescent="0.3">
      <c r="A699">
        <v>2694</v>
      </c>
      <c r="B699" t="s">
        <v>273</v>
      </c>
      <c r="C699" t="s">
        <v>17</v>
      </c>
      <c r="D699" t="s">
        <v>23</v>
      </c>
      <c r="E699">
        <v>7.1</v>
      </c>
      <c r="F699" s="73">
        <v>44817</v>
      </c>
      <c r="G699" s="73">
        <v>44856</v>
      </c>
      <c r="H699">
        <v>8</v>
      </c>
      <c r="I699">
        <v>2000</v>
      </c>
      <c r="J699" t="s">
        <v>18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67</v>
      </c>
    </row>
    <row r="700" spans="1:17" x14ac:dyDescent="0.3">
      <c r="A700">
        <v>40938</v>
      </c>
      <c r="B700" t="s">
        <v>275</v>
      </c>
      <c r="C700" t="s">
        <v>17</v>
      </c>
      <c r="D700" t="s">
        <v>60</v>
      </c>
      <c r="E700">
        <v>7.29</v>
      </c>
      <c r="F700" s="73">
        <v>44687</v>
      </c>
      <c r="G700" s="73">
        <v>44690</v>
      </c>
      <c r="H700">
        <v>7</v>
      </c>
      <c r="I700">
        <v>2021</v>
      </c>
      <c r="J700" t="s">
        <v>18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25</v>
      </c>
    </row>
    <row r="701" spans="1:17" x14ac:dyDescent="0.3">
      <c r="A701">
        <v>40938</v>
      </c>
      <c r="B701" t="s">
        <v>275</v>
      </c>
      <c r="C701" t="s">
        <v>17</v>
      </c>
      <c r="D701" t="s">
        <v>60</v>
      </c>
      <c r="E701">
        <v>7.29</v>
      </c>
      <c r="F701" s="73">
        <v>44687</v>
      </c>
      <c r="G701" s="73">
        <v>44690</v>
      </c>
      <c r="H701">
        <v>7</v>
      </c>
      <c r="I701">
        <v>2021</v>
      </c>
      <c r="J701" t="s">
        <v>18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42</v>
      </c>
    </row>
    <row r="702" spans="1:17" x14ac:dyDescent="0.3">
      <c r="A702">
        <v>135</v>
      </c>
      <c r="B702" t="s">
        <v>276</v>
      </c>
      <c r="C702" t="s">
        <v>17</v>
      </c>
      <c r="D702" t="s">
        <v>23</v>
      </c>
      <c r="E702">
        <v>8.08</v>
      </c>
      <c r="F702" s="73">
        <v>42861</v>
      </c>
      <c r="G702" s="73">
        <v>43029</v>
      </c>
      <c r="H702">
        <v>7</v>
      </c>
      <c r="I702">
        <v>2001</v>
      </c>
      <c r="J702" t="s">
        <v>20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21</v>
      </c>
    </row>
    <row r="703" spans="1:17" x14ac:dyDescent="0.3">
      <c r="A703">
        <v>135</v>
      </c>
      <c r="B703" t="s">
        <v>276</v>
      </c>
      <c r="C703" t="s">
        <v>17</v>
      </c>
      <c r="D703" t="s">
        <v>23</v>
      </c>
      <c r="E703">
        <v>8.08</v>
      </c>
      <c r="F703" s="73">
        <v>42861</v>
      </c>
      <c r="G703" s="73">
        <v>43029</v>
      </c>
      <c r="H703">
        <v>7</v>
      </c>
      <c r="I703">
        <v>2001</v>
      </c>
      <c r="J703" t="s">
        <v>20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25</v>
      </c>
    </row>
    <row r="704" spans="1:17" x14ac:dyDescent="0.3">
      <c r="A704">
        <v>135</v>
      </c>
      <c r="B704" t="s">
        <v>276</v>
      </c>
      <c r="C704" t="s">
        <v>17</v>
      </c>
      <c r="D704" t="s">
        <v>23</v>
      </c>
      <c r="E704">
        <v>8.08</v>
      </c>
      <c r="F704" s="73">
        <v>42861</v>
      </c>
      <c r="G704" s="73">
        <v>43029</v>
      </c>
      <c r="H704">
        <v>7</v>
      </c>
      <c r="I704">
        <v>2001</v>
      </c>
      <c r="J704" t="s">
        <v>20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33</v>
      </c>
    </row>
    <row r="705" spans="1:17" x14ac:dyDescent="0.3">
      <c r="A705">
        <v>135</v>
      </c>
      <c r="B705" t="s">
        <v>276</v>
      </c>
      <c r="C705" t="s">
        <v>17</v>
      </c>
      <c r="D705" t="s">
        <v>23</v>
      </c>
      <c r="E705">
        <v>8.08</v>
      </c>
      <c r="F705" s="73">
        <v>42861</v>
      </c>
      <c r="G705" s="73">
        <v>43029</v>
      </c>
      <c r="H705">
        <v>7</v>
      </c>
      <c r="I705">
        <v>2001</v>
      </c>
      <c r="J705" t="s">
        <v>20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27</v>
      </c>
    </row>
    <row r="706" spans="1:17" x14ac:dyDescent="0.3">
      <c r="A706">
        <v>135</v>
      </c>
      <c r="B706" t="s">
        <v>276</v>
      </c>
      <c r="C706" t="s">
        <v>17</v>
      </c>
      <c r="D706" t="s">
        <v>23</v>
      </c>
      <c r="E706">
        <v>8.08</v>
      </c>
      <c r="F706" s="73">
        <v>42861</v>
      </c>
      <c r="G706" s="73">
        <v>43029</v>
      </c>
      <c r="H706">
        <v>7</v>
      </c>
      <c r="I706">
        <v>2001</v>
      </c>
      <c r="J706" t="s">
        <v>20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146</v>
      </c>
    </row>
    <row r="707" spans="1:17" x14ac:dyDescent="0.3">
      <c r="A707">
        <v>135</v>
      </c>
      <c r="B707" t="s">
        <v>276</v>
      </c>
      <c r="C707" t="s">
        <v>17</v>
      </c>
      <c r="D707" t="s">
        <v>23</v>
      </c>
      <c r="E707">
        <v>8.08</v>
      </c>
      <c r="F707" s="73">
        <v>42861</v>
      </c>
      <c r="G707" s="73">
        <v>43029</v>
      </c>
      <c r="H707">
        <v>7</v>
      </c>
      <c r="I707">
        <v>2001</v>
      </c>
      <c r="J707" t="s">
        <v>20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104</v>
      </c>
    </row>
    <row r="708" spans="1:17" x14ac:dyDescent="0.3">
      <c r="A708">
        <v>37614</v>
      </c>
      <c r="B708" t="s">
        <v>277</v>
      </c>
      <c r="C708" t="s">
        <v>17</v>
      </c>
      <c r="D708" t="s">
        <v>106</v>
      </c>
      <c r="E708">
        <v>7.48</v>
      </c>
      <c r="F708" s="73">
        <v>43676</v>
      </c>
      <c r="G708" s="73">
        <v>43681</v>
      </c>
      <c r="H708">
        <v>6</v>
      </c>
      <c r="I708">
        <v>2019</v>
      </c>
      <c r="J708" t="s">
        <v>18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74</v>
      </c>
    </row>
    <row r="709" spans="1:17" x14ac:dyDescent="0.3">
      <c r="A709">
        <v>37614</v>
      </c>
      <c r="B709" t="s">
        <v>277</v>
      </c>
      <c r="C709" t="s">
        <v>17</v>
      </c>
      <c r="D709" t="s">
        <v>106</v>
      </c>
      <c r="E709">
        <v>7.48</v>
      </c>
      <c r="F709" s="73">
        <v>43676</v>
      </c>
      <c r="G709" s="73">
        <v>43681</v>
      </c>
      <c r="H709">
        <v>6</v>
      </c>
      <c r="I709">
        <v>2019</v>
      </c>
      <c r="J709" t="s">
        <v>18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21</v>
      </c>
    </row>
    <row r="710" spans="1:17" x14ac:dyDescent="0.3">
      <c r="A710">
        <v>37614</v>
      </c>
      <c r="B710" t="s">
        <v>277</v>
      </c>
      <c r="C710" t="s">
        <v>17</v>
      </c>
      <c r="D710" t="s">
        <v>106</v>
      </c>
      <c r="E710">
        <v>7.48</v>
      </c>
      <c r="F710" s="73">
        <v>43676</v>
      </c>
      <c r="G710" s="73">
        <v>43681</v>
      </c>
      <c r="H710">
        <v>6</v>
      </c>
      <c r="I710">
        <v>2019</v>
      </c>
      <c r="J710" t="s">
        <v>18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33</v>
      </c>
    </row>
    <row r="711" spans="1:17" x14ac:dyDescent="0.3">
      <c r="A711">
        <v>37614</v>
      </c>
      <c r="B711" t="s">
        <v>277</v>
      </c>
      <c r="C711" t="s">
        <v>17</v>
      </c>
      <c r="D711" t="s">
        <v>106</v>
      </c>
      <c r="E711">
        <v>7.48</v>
      </c>
      <c r="F711" s="73">
        <v>43676</v>
      </c>
      <c r="G711" s="73">
        <v>43681</v>
      </c>
      <c r="H711">
        <v>6</v>
      </c>
      <c r="I711">
        <v>2019</v>
      </c>
      <c r="J711" t="s">
        <v>18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27</v>
      </c>
    </row>
    <row r="712" spans="1:17" x14ac:dyDescent="0.3">
      <c r="A712">
        <v>37614</v>
      </c>
      <c r="B712" t="s">
        <v>277</v>
      </c>
      <c r="C712" t="s">
        <v>17</v>
      </c>
      <c r="D712" t="s">
        <v>106</v>
      </c>
      <c r="E712">
        <v>7.48</v>
      </c>
      <c r="F712" s="73">
        <v>43676</v>
      </c>
      <c r="G712" s="73">
        <v>43681</v>
      </c>
      <c r="H712">
        <v>6</v>
      </c>
      <c r="I712">
        <v>2019</v>
      </c>
      <c r="J712" t="s">
        <v>18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7</v>
      </c>
    </row>
    <row r="713" spans="1:17" x14ac:dyDescent="0.3">
      <c r="A713">
        <v>48577</v>
      </c>
      <c r="B713" t="s">
        <v>278</v>
      </c>
      <c r="C713" t="s">
        <v>4</v>
      </c>
      <c r="D713" t="s">
        <v>5</v>
      </c>
      <c r="E713">
        <v>6.65</v>
      </c>
      <c r="F713" s="73">
        <v>44787</v>
      </c>
      <c r="G713" s="73">
        <v>44787</v>
      </c>
      <c r="H713">
        <v>6</v>
      </c>
      <c r="I713">
        <v>2021</v>
      </c>
      <c r="J713" t="s">
        <v>10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14</v>
      </c>
    </row>
    <row r="714" spans="1:17" x14ac:dyDescent="0.3">
      <c r="A714">
        <v>48577</v>
      </c>
      <c r="B714" t="s">
        <v>278</v>
      </c>
      <c r="C714" t="s">
        <v>4</v>
      </c>
      <c r="D714" t="s">
        <v>5</v>
      </c>
      <c r="E714">
        <v>6.65</v>
      </c>
      <c r="F714" s="73">
        <v>44787</v>
      </c>
      <c r="G714" s="73">
        <v>44787</v>
      </c>
      <c r="H714">
        <v>6</v>
      </c>
      <c r="I714">
        <v>2021</v>
      </c>
      <c r="J714" t="s">
        <v>10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104</v>
      </c>
    </row>
    <row r="715" spans="1:17" x14ac:dyDescent="0.3">
      <c r="A715">
        <v>581</v>
      </c>
      <c r="B715" t="s">
        <v>279</v>
      </c>
      <c r="C715" t="s">
        <v>51</v>
      </c>
      <c r="D715" t="s">
        <v>5</v>
      </c>
      <c r="E715">
        <v>6.2</v>
      </c>
      <c r="F715" s="73">
        <v>44109</v>
      </c>
      <c r="G715" s="73">
        <v>44110</v>
      </c>
      <c r="H715">
        <v>5</v>
      </c>
      <c r="I715">
        <v>2000</v>
      </c>
      <c r="J715" t="s">
        <v>6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11</v>
      </c>
    </row>
    <row r="716" spans="1:17" x14ac:dyDescent="0.3">
      <c r="A716">
        <v>581</v>
      </c>
      <c r="B716" t="s">
        <v>279</v>
      </c>
      <c r="C716" t="s">
        <v>51</v>
      </c>
      <c r="D716" t="s">
        <v>5</v>
      </c>
      <c r="E716">
        <v>6.2</v>
      </c>
      <c r="F716" s="73">
        <v>44109</v>
      </c>
      <c r="G716" s="73">
        <v>44110</v>
      </c>
      <c r="H716">
        <v>5</v>
      </c>
      <c r="I716">
        <v>2000</v>
      </c>
      <c r="J716" t="s">
        <v>6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21</v>
      </c>
    </row>
    <row r="717" spans="1:17" x14ac:dyDescent="0.3">
      <c r="A717">
        <v>581</v>
      </c>
      <c r="B717" t="s">
        <v>279</v>
      </c>
      <c r="C717" t="s">
        <v>51</v>
      </c>
      <c r="D717" t="s">
        <v>5</v>
      </c>
      <c r="E717">
        <v>6.2</v>
      </c>
      <c r="F717" s="73">
        <v>44109</v>
      </c>
      <c r="G717" s="73">
        <v>44110</v>
      </c>
      <c r="H717">
        <v>5</v>
      </c>
      <c r="I717">
        <v>2000</v>
      </c>
      <c r="J717" t="s">
        <v>6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57</v>
      </c>
    </row>
    <row r="718" spans="1:17" x14ac:dyDescent="0.3">
      <c r="A718">
        <v>581</v>
      </c>
      <c r="B718" t="s">
        <v>279</v>
      </c>
      <c r="C718" t="s">
        <v>51</v>
      </c>
      <c r="D718" t="s">
        <v>5</v>
      </c>
      <c r="E718">
        <v>6.2</v>
      </c>
      <c r="F718" s="73">
        <v>44109</v>
      </c>
      <c r="G718" s="73">
        <v>44110</v>
      </c>
      <c r="H718">
        <v>5</v>
      </c>
      <c r="I718">
        <v>2000</v>
      </c>
      <c r="J718" t="s">
        <v>6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193</v>
      </c>
    </row>
    <row r="719" spans="1:17" x14ac:dyDescent="0.3">
      <c r="A719">
        <v>37972</v>
      </c>
      <c r="B719" t="s">
        <v>280</v>
      </c>
      <c r="C719" t="s">
        <v>17</v>
      </c>
      <c r="D719" t="s">
        <v>5</v>
      </c>
      <c r="E719">
        <v>7.59</v>
      </c>
      <c r="F719" s="73">
        <v>43961</v>
      </c>
      <c r="G719" s="73">
        <v>43972</v>
      </c>
      <c r="H719">
        <v>7</v>
      </c>
      <c r="I719">
        <v>2019</v>
      </c>
      <c r="J719" t="s">
        <v>20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25</v>
      </c>
    </row>
    <row r="720" spans="1:17" x14ac:dyDescent="0.3">
      <c r="A720">
        <v>37972</v>
      </c>
      <c r="B720" t="s">
        <v>280</v>
      </c>
      <c r="C720" t="s">
        <v>17</v>
      </c>
      <c r="D720" t="s">
        <v>5</v>
      </c>
      <c r="E720">
        <v>7.59</v>
      </c>
      <c r="F720" s="73">
        <v>43961</v>
      </c>
      <c r="G720" s="73">
        <v>43972</v>
      </c>
      <c r="H720">
        <v>7</v>
      </c>
      <c r="I720">
        <v>2019</v>
      </c>
      <c r="J720" t="s">
        <v>20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33</v>
      </c>
    </row>
    <row r="721" spans="1:17" x14ac:dyDescent="0.3">
      <c r="A721">
        <v>37972</v>
      </c>
      <c r="B721" t="s">
        <v>280</v>
      </c>
      <c r="C721" t="s">
        <v>17</v>
      </c>
      <c r="D721" t="s">
        <v>5</v>
      </c>
      <c r="E721">
        <v>7.59</v>
      </c>
      <c r="F721" s="73">
        <v>43961</v>
      </c>
      <c r="G721" s="73">
        <v>43972</v>
      </c>
      <c r="H721">
        <v>7</v>
      </c>
      <c r="I721">
        <v>2019</v>
      </c>
      <c r="J721" t="s">
        <v>20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34</v>
      </c>
    </row>
    <row r="722" spans="1:17" x14ac:dyDescent="0.3">
      <c r="A722">
        <v>38106</v>
      </c>
      <c r="B722" t="s">
        <v>281</v>
      </c>
      <c r="C722" t="s">
        <v>70</v>
      </c>
      <c r="D722" t="s">
        <v>23</v>
      </c>
      <c r="E722">
        <v>6.13</v>
      </c>
      <c r="F722" s="73">
        <v>44353</v>
      </c>
      <c r="G722" s="73">
        <v>44353</v>
      </c>
      <c r="H722">
        <v>0</v>
      </c>
      <c r="I722">
        <v>2018</v>
      </c>
      <c r="J722" t="s">
        <v>6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39</v>
      </c>
    </row>
    <row r="723" spans="1:17" x14ac:dyDescent="0.3">
      <c r="A723">
        <v>38106</v>
      </c>
      <c r="B723" t="s">
        <v>281</v>
      </c>
      <c r="C723" t="s">
        <v>70</v>
      </c>
      <c r="D723" t="s">
        <v>23</v>
      </c>
      <c r="E723">
        <v>6.13</v>
      </c>
      <c r="F723" s="73">
        <v>44353</v>
      </c>
      <c r="G723" s="73">
        <v>44353</v>
      </c>
      <c r="H723">
        <v>0</v>
      </c>
      <c r="I723">
        <v>2018</v>
      </c>
      <c r="J723" t="s">
        <v>6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104</v>
      </c>
    </row>
    <row r="724" spans="1:17" x14ac:dyDescent="0.3">
      <c r="A724">
        <v>38276</v>
      </c>
      <c r="B724" t="s">
        <v>282</v>
      </c>
      <c r="C724" t="s">
        <v>17</v>
      </c>
      <c r="D724" t="s">
        <v>23</v>
      </c>
      <c r="E724">
        <v>6.71</v>
      </c>
      <c r="F724" s="73">
        <v>43913</v>
      </c>
      <c r="G724" s="73">
        <v>43939</v>
      </c>
      <c r="H724">
        <v>5</v>
      </c>
      <c r="I724">
        <v>2019</v>
      </c>
      <c r="J724" t="s">
        <v>20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74</v>
      </c>
    </row>
    <row r="725" spans="1:17" x14ac:dyDescent="0.3">
      <c r="A725">
        <v>38276</v>
      </c>
      <c r="B725" t="s">
        <v>282</v>
      </c>
      <c r="C725" t="s">
        <v>17</v>
      </c>
      <c r="D725" t="s">
        <v>23</v>
      </c>
      <c r="E725">
        <v>6.71</v>
      </c>
      <c r="F725" s="73">
        <v>43913</v>
      </c>
      <c r="G725" s="73">
        <v>43939</v>
      </c>
      <c r="H725">
        <v>5</v>
      </c>
      <c r="I725">
        <v>2019</v>
      </c>
      <c r="J725" t="s">
        <v>20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21</v>
      </c>
    </row>
    <row r="726" spans="1:17" x14ac:dyDescent="0.3">
      <c r="A726">
        <v>38276</v>
      </c>
      <c r="B726" t="s">
        <v>282</v>
      </c>
      <c r="C726" t="s">
        <v>17</v>
      </c>
      <c r="D726" t="s">
        <v>23</v>
      </c>
      <c r="E726">
        <v>6.71</v>
      </c>
      <c r="F726" s="73">
        <v>43913</v>
      </c>
      <c r="G726" s="73">
        <v>43939</v>
      </c>
      <c r="H726">
        <v>5</v>
      </c>
      <c r="I726">
        <v>2019</v>
      </c>
      <c r="J726" t="s">
        <v>20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33</v>
      </c>
    </row>
    <row r="727" spans="1:17" x14ac:dyDescent="0.3">
      <c r="A727">
        <v>38276</v>
      </c>
      <c r="B727" t="s">
        <v>282</v>
      </c>
      <c r="C727" t="s">
        <v>17</v>
      </c>
      <c r="D727" t="s">
        <v>23</v>
      </c>
      <c r="E727">
        <v>6.71</v>
      </c>
      <c r="F727" s="73">
        <v>43913</v>
      </c>
      <c r="G727" s="73">
        <v>43939</v>
      </c>
      <c r="H727">
        <v>5</v>
      </c>
      <c r="I727">
        <v>2019</v>
      </c>
      <c r="J727" t="s">
        <v>20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27</v>
      </c>
    </row>
    <row r="728" spans="1:17" x14ac:dyDescent="0.3">
      <c r="A728">
        <v>38276</v>
      </c>
      <c r="B728" t="s">
        <v>282</v>
      </c>
      <c r="C728" t="s">
        <v>17</v>
      </c>
      <c r="D728" t="s">
        <v>23</v>
      </c>
      <c r="E728">
        <v>6.71</v>
      </c>
      <c r="F728" s="73">
        <v>43913</v>
      </c>
      <c r="G728" s="73">
        <v>43939</v>
      </c>
      <c r="H728">
        <v>5</v>
      </c>
      <c r="I728">
        <v>2019</v>
      </c>
      <c r="J728" t="s">
        <v>20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146</v>
      </c>
    </row>
    <row r="729" spans="1:17" x14ac:dyDescent="0.3">
      <c r="A729">
        <v>39730</v>
      </c>
      <c r="B729" t="s">
        <v>283</v>
      </c>
      <c r="C729" t="s">
        <v>17</v>
      </c>
      <c r="D729" t="s">
        <v>23</v>
      </c>
      <c r="E729">
        <v>7.42</v>
      </c>
      <c r="F729" s="73">
        <v>44171</v>
      </c>
      <c r="G729" s="73">
        <v>44183</v>
      </c>
      <c r="H729">
        <v>5</v>
      </c>
      <c r="I729">
        <v>2020</v>
      </c>
      <c r="J729" t="s">
        <v>18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74</v>
      </c>
    </row>
    <row r="730" spans="1:17" x14ac:dyDescent="0.3">
      <c r="A730">
        <v>39730</v>
      </c>
      <c r="B730" t="s">
        <v>283</v>
      </c>
      <c r="C730" t="s">
        <v>17</v>
      </c>
      <c r="D730" t="s">
        <v>23</v>
      </c>
      <c r="E730">
        <v>7.42</v>
      </c>
      <c r="F730" s="73">
        <v>44171</v>
      </c>
      <c r="G730" s="73">
        <v>44183</v>
      </c>
      <c r="H730">
        <v>5</v>
      </c>
      <c r="I730">
        <v>2020</v>
      </c>
      <c r="J730" t="s">
        <v>18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284</v>
      </c>
    </row>
    <row r="731" spans="1:17" x14ac:dyDescent="0.3">
      <c r="A731">
        <v>39730</v>
      </c>
      <c r="B731" t="s">
        <v>283</v>
      </c>
      <c r="C731" t="s">
        <v>17</v>
      </c>
      <c r="D731" t="s">
        <v>23</v>
      </c>
      <c r="E731">
        <v>7.42</v>
      </c>
      <c r="F731" s="73">
        <v>44171</v>
      </c>
      <c r="G731" s="73">
        <v>44183</v>
      </c>
      <c r="H731">
        <v>5</v>
      </c>
      <c r="I731">
        <v>2020</v>
      </c>
      <c r="J731" t="s">
        <v>18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202</v>
      </c>
    </row>
    <row r="732" spans="1:17" x14ac:dyDescent="0.3">
      <c r="A732">
        <v>39730</v>
      </c>
      <c r="B732" t="s">
        <v>283</v>
      </c>
      <c r="C732" t="s">
        <v>17</v>
      </c>
      <c r="D732" t="s">
        <v>23</v>
      </c>
      <c r="E732">
        <v>7.42</v>
      </c>
      <c r="F732" s="73">
        <v>44171</v>
      </c>
      <c r="G732" s="73">
        <v>44183</v>
      </c>
      <c r="H732">
        <v>5</v>
      </c>
      <c r="I732">
        <v>2020</v>
      </c>
      <c r="J732" t="s">
        <v>18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33</v>
      </c>
    </row>
    <row r="733" spans="1:17" x14ac:dyDescent="0.3">
      <c r="A733">
        <v>39730</v>
      </c>
      <c r="B733" t="s">
        <v>283</v>
      </c>
      <c r="C733" t="s">
        <v>17</v>
      </c>
      <c r="D733" t="s">
        <v>23</v>
      </c>
      <c r="E733">
        <v>7.42</v>
      </c>
      <c r="F733" s="73">
        <v>44171</v>
      </c>
      <c r="G733" s="73">
        <v>44183</v>
      </c>
      <c r="H733">
        <v>5</v>
      </c>
      <c r="I733">
        <v>2020</v>
      </c>
      <c r="J733" t="s">
        <v>18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67</v>
      </c>
    </row>
    <row r="734" spans="1:17" x14ac:dyDescent="0.3">
      <c r="A734">
        <v>39730</v>
      </c>
      <c r="B734" t="s">
        <v>283</v>
      </c>
      <c r="C734" t="s">
        <v>17</v>
      </c>
      <c r="D734" t="s">
        <v>23</v>
      </c>
      <c r="E734">
        <v>7.42</v>
      </c>
      <c r="F734" s="73">
        <v>44171</v>
      </c>
      <c r="G734" s="73">
        <v>44183</v>
      </c>
      <c r="H734">
        <v>5</v>
      </c>
      <c r="I734">
        <v>2020</v>
      </c>
      <c r="J734" t="s">
        <v>18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7</v>
      </c>
    </row>
    <row r="735" spans="1:17" x14ac:dyDescent="0.3">
      <c r="A735">
        <v>40230</v>
      </c>
      <c r="B735" t="s">
        <v>285</v>
      </c>
      <c r="C735" t="s">
        <v>17</v>
      </c>
      <c r="D735" t="s">
        <v>32</v>
      </c>
      <c r="E735">
        <v>7.19</v>
      </c>
      <c r="F735" s="73">
        <v>44108</v>
      </c>
      <c r="G735" s="73">
        <v>44117</v>
      </c>
      <c r="H735">
        <v>6</v>
      </c>
      <c r="I735">
        <v>2020</v>
      </c>
      <c r="J735" t="s">
        <v>10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76</v>
      </c>
    </row>
    <row r="736" spans="1:17" x14ac:dyDescent="0.3">
      <c r="A736">
        <v>40230</v>
      </c>
      <c r="B736" t="s">
        <v>285</v>
      </c>
      <c r="C736" t="s">
        <v>17</v>
      </c>
      <c r="D736" t="s">
        <v>32</v>
      </c>
      <c r="E736">
        <v>7.19</v>
      </c>
      <c r="F736" s="73">
        <v>44108</v>
      </c>
      <c r="G736" s="73">
        <v>44117</v>
      </c>
      <c r="H736">
        <v>6</v>
      </c>
      <c r="I736">
        <v>2020</v>
      </c>
      <c r="J736" t="s">
        <v>10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25</v>
      </c>
    </row>
    <row r="737" spans="1:17" x14ac:dyDescent="0.3">
      <c r="A737">
        <v>40230</v>
      </c>
      <c r="B737" t="s">
        <v>285</v>
      </c>
      <c r="C737" t="s">
        <v>17</v>
      </c>
      <c r="D737" t="s">
        <v>32</v>
      </c>
      <c r="E737">
        <v>7.19</v>
      </c>
      <c r="F737" s="73">
        <v>44108</v>
      </c>
      <c r="G737" s="73">
        <v>44117</v>
      </c>
      <c r="H737">
        <v>6</v>
      </c>
      <c r="I737">
        <v>2020</v>
      </c>
      <c r="J737" t="s">
        <v>10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13</v>
      </c>
    </row>
    <row r="738" spans="1:17" x14ac:dyDescent="0.3">
      <c r="A738">
        <v>40230</v>
      </c>
      <c r="B738" t="s">
        <v>285</v>
      </c>
      <c r="C738" t="s">
        <v>17</v>
      </c>
      <c r="D738" t="s">
        <v>32</v>
      </c>
      <c r="E738">
        <v>7.19</v>
      </c>
      <c r="F738" s="73">
        <v>44108</v>
      </c>
      <c r="G738" s="73">
        <v>44117</v>
      </c>
      <c r="H738">
        <v>6</v>
      </c>
      <c r="I738">
        <v>2020</v>
      </c>
      <c r="J738" t="s">
        <v>10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65</v>
      </c>
    </row>
    <row r="739" spans="1:17" x14ac:dyDescent="0.3">
      <c r="A739">
        <v>136</v>
      </c>
      <c r="B739" t="s">
        <v>286</v>
      </c>
      <c r="C739" t="s">
        <v>17</v>
      </c>
      <c r="D739" t="s">
        <v>23</v>
      </c>
      <c r="E739">
        <v>8.41</v>
      </c>
      <c r="F739" s="73">
        <v>43597</v>
      </c>
      <c r="G739" s="73">
        <v>43612</v>
      </c>
      <c r="H739">
        <v>7</v>
      </c>
      <c r="I739">
        <v>1999</v>
      </c>
      <c r="J739" t="s">
        <v>20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24</v>
      </c>
    </row>
    <row r="740" spans="1:17" x14ac:dyDescent="0.3">
      <c r="A740">
        <v>136</v>
      </c>
      <c r="B740" t="s">
        <v>286</v>
      </c>
      <c r="C740" t="s">
        <v>17</v>
      </c>
      <c r="D740" t="s">
        <v>23</v>
      </c>
      <c r="E740">
        <v>8.41</v>
      </c>
      <c r="F740" s="73">
        <v>43597</v>
      </c>
      <c r="G740" s="73">
        <v>43612</v>
      </c>
      <c r="H740">
        <v>7</v>
      </c>
      <c r="I740">
        <v>1999</v>
      </c>
      <c r="J740" t="s">
        <v>20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11</v>
      </c>
    </row>
    <row r="741" spans="1:17" x14ac:dyDescent="0.3">
      <c r="A741">
        <v>136</v>
      </c>
      <c r="B741" t="s">
        <v>286</v>
      </c>
      <c r="C741" t="s">
        <v>17</v>
      </c>
      <c r="D741" t="s">
        <v>23</v>
      </c>
      <c r="E741">
        <v>8.41</v>
      </c>
      <c r="F741" s="73">
        <v>43597</v>
      </c>
      <c r="G741" s="73">
        <v>43612</v>
      </c>
      <c r="H741">
        <v>7</v>
      </c>
      <c r="I741">
        <v>1999</v>
      </c>
      <c r="J741" t="s">
        <v>20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12</v>
      </c>
    </row>
    <row r="742" spans="1:17" x14ac:dyDescent="0.3">
      <c r="A742">
        <v>136</v>
      </c>
      <c r="B742" t="s">
        <v>286</v>
      </c>
      <c r="C742" t="s">
        <v>17</v>
      </c>
      <c r="D742" t="s">
        <v>23</v>
      </c>
      <c r="E742">
        <v>8.41</v>
      </c>
      <c r="F742" s="73">
        <v>43597</v>
      </c>
      <c r="G742" s="73">
        <v>43612</v>
      </c>
      <c r="H742">
        <v>7</v>
      </c>
      <c r="I742">
        <v>1999</v>
      </c>
      <c r="J742" t="s">
        <v>20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27</v>
      </c>
    </row>
    <row r="743" spans="1:17" x14ac:dyDescent="0.3">
      <c r="A743">
        <v>138</v>
      </c>
      <c r="B743" t="s">
        <v>287</v>
      </c>
      <c r="C743" t="s">
        <v>51</v>
      </c>
      <c r="D743" t="s">
        <v>23</v>
      </c>
      <c r="E743">
        <v>8.18</v>
      </c>
      <c r="F743" s="73">
        <v>43620</v>
      </c>
      <c r="G743" s="73">
        <v>43636</v>
      </c>
      <c r="H743">
        <v>7</v>
      </c>
      <c r="I743">
        <v>2003</v>
      </c>
      <c r="J743" t="s">
        <v>10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24</v>
      </c>
    </row>
    <row r="744" spans="1:17" x14ac:dyDescent="0.3">
      <c r="A744">
        <v>138</v>
      </c>
      <c r="B744" t="s">
        <v>287</v>
      </c>
      <c r="C744" t="s">
        <v>51</v>
      </c>
      <c r="D744" t="s">
        <v>23</v>
      </c>
      <c r="E744">
        <v>8.18</v>
      </c>
      <c r="F744" s="73">
        <v>43620</v>
      </c>
      <c r="G744" s="73">
        <v>43636</v>
      </c>
      <c r="H744">
        <v>7</v>
      </c>
      <c r="I744">
        <v>2003</v>
      </c>
      <c r="J744" t="s">
        <v>10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11</v>
      </c>
    </row>
    <row r="745" spans="1:17" x14ac:dyDescent="0.3">
      <c r="A745">
        <v>138</v>
      </c>
      <c r="B745" t="s">
        <v>287</v>
      </c>
      <c r="C745" t="s">
        <v>51</v>
      </c>
      <c r="D745" t="s">
        <v>23</v>
      </c>
      <c r="E745">
        <v>8.18</v>
      </c>
      <c r="F745" s="73">
        <v>43620</v>
      </c>
      <c r="G745" s="73">
        <v>43636</v>
      </c>
      <c r="H745">
        <v>7</v>
      </c>
      <c r="I745">
        <v>2003</v>
      </c>
      <c r="J745" t="s">
        <v>10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12</v>
      </c>
    </row>
    <row r="746" spans="1:17" x14ac:dyDescent="0.3">
      <c r="A746">
        <v>138</v>
      </c>
      <c r="B746" t="s">
        <v>287</v>
      </c>
      <c r="C746" t="s">
        <v>51</v>
      </c>
      <c r="D746" t="s">
        <v>23</v>
      </c>
      <c r="E746">
        <v>8.18</v>
      </c>
      <c r="F746" s="73">
        <v>43620</v>
      </c>
      <c r="G746" s="73">
        <v>43636</v>
      </c>
      <c r="H746">
        <v>7</v>
      </c>
      <c r="I746">
        <v>2003</v>
      </c>
      <c r="J746" t="s">
        <v>10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27</v>
      </c>
    </row>
    <row r="747" spans="1:17" x14ac:dyDescent="0.3">
      <c r="A747">
        <v>139</v>
      </c>
      <c r="B747" t="s">
        <v>288</v>
      </c>
      <c r="C747" t="s">
        <v>51</v>
      </c>
      <c r="D747" t="s">
        <v>23</v>
      </c>
      <c r="E747">
        <v>8.26</v>
      </c>
      <c r="F747" s="73">
        <v>43638</v>
      </c>
      <c r="G747" s="73">
        <v>43640</v>
      </c>
      <c r="H747">
        <v>7</v>
      </c>
      <c r="I747">
        <v>2004</v>
      </c>
      <c r="J747" t="s">
        <v>10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24</v>
      </c>
    </row>
    <row r="748" spans="1:17" x14ac:dyDescent="0.3">
      <c r="A748">
        <v>139</v>
      </c>
      <c r="B748" t="s">
        <v>288</v>
      </c>
      <c r="C748" t="s">
        <v>51</v>
      </c>
      <c r="D748" t="s">
        <v>23</v>
      </c>
      <c r="E748">
        <v>8.26</v>
      </c>
      <c r="F748" s="73">
        <v>43638</v>
      </c>
      <c r="G748" s="73">
        <v>43640</v>
      </c>
      <c r="H748">
        <v>7</v>
      </c>
      <c r="I748">
        <v>2004</v>
      </c>
      <c r="J748" t="s">
        <v>10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11</v>
      </c>
    </row>
    <row r="749" spans="1:17" x14ac:dyDescent="0.3">
      <c r="A749">
        <v>139</v>
      </c>
      <c r="B749" t="s">
        <v>288</v>
      </c>
      <c r="C749" t="s">
        <v>51</v>
      </c>
      <c r="D749" t="s">
        <v>23</v>
      </c>
      <c r="E749">
        <v>8.26</v>
      </c>
      <c r="F749" s="73">
        <v>43638</v>
      </c>
      <c r="G749" s="73">
        <v>43640</v>
      </c>
      <c r="H749">
        <v>7</v>
      </c>
      <c r="I749">
        <v>2004</v>
      </c>
      <c r="J749" t="s">
        <v>10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12</v>
      </c>
    </row>
    <row r="750" spans="1:17" x14ac:dyDescent="0.3">
      <c r="A750">
        <v>139</v>
      </c>
      <c r="B750" t="s">
        <v>288</v>
      </c>
      <c r="C750" t="s">
        <v>51</v>
      </c>
      <c r="D750" t="s">
        <v>23</v>
      </c>
      <c r="E750">
        <v>8.26</v>
      </c>
      <c r="F750" s="73">
        <v>43638</v>
      </c>
      <c r="G750" s="73">
        <v>43640</v>
      </c>
      <c r="H750">
        <v>7</v>
      </c>
      <c r="I750">
        <v>2004</v>
      </c>
      <c r="J750" t="s">
        <v>10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27</v>
      </c>
    </row>
    <row r="751" spans="1:17" x14ac:dyDescent="0.3">
      <c r="A751">
        <v>137</v>
      </c>
      <c r="B751" t="s">
        <v>289</v>
      </c>
      <c r="C751" t="s">
        <v>51</v>
      </c>
      <c r="D751" t="s">
        <v>23</v>
      </c>
      <c r="E751">
        <v>8.31</v>
      </c>
      <c r="F751" s="73">
        <v>43613</v>
      </c>
      <c r="G751" s="73">
        <v>43617</v>
      </c>
      <c r="H751">
        <v>8</v>
      </c>
      <c r="I751">
        <v>2002</v>
      </c>
      <c r="J751" t="s">
        <v>10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24</v>
      </c>
    </row>
    <row r="752" spans="1:17" x14ac:dyDescent="0.3">
      <c r="A752">
        <v>137</v>
      </c>
      <c r="B752" t="s">
        <v>289</v>
      </c>
      <c r="C752" t="s">
        <v>51</v>
      </c>
      <c r="D752" t="s">
        <v>23</v>
      </c>
      <c r="E752">
        <v>8.31</v>
      </c>
      <c r="F752" s="73">
        <v>43613</v>
      </c>
      <c r="G752" s="73">
        <v>43617</v>
      </c>
      <c r="H752">
        <v>8</v>
      </c>
      <c r="I752">
        <v>2002</v>
      </c>
      <c r="J752" t="s">
        <v>10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11</v>
      </c>
    </row>
    <row r="753" spans="1:17" x14ac:dyDescent="0.3">
      <c r="A753">
        <v>137</v>
      </c>
      <c r="B753" t="s">
        <v>289</v>
      </c>
      <c r="C753" t="s">
        <v>51</v>
      </c>
      <c r="D753" t="s">
        <v>23</v>
      </c>
      <c r="E753">
        <v>8.31</v>
      </c>
      <c r="F753" s="73">
        <v>43613</v>
      </c>
      <c r="G753" s="73">
        <v>43617</v>
      </c>
      <c r="H753">
        <v>8</v>
      </c>
      <c r="I753">
        <v>2002</v>
      </c>
      <c r="J753" t="s">
        <v>10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12</v>
      </c>
    </row>
    <row r="754" spans="1:17" x14ac:dyDescent="0.3">
      <c r="A754">
        <v>137</v>
      </c>
      <c r="B754" t="s">
        <v>289</v>
      </c>
      <c r="C754" t="s">
        <v>51</v>
      </c>
      <c r="D754" t="s">
        <v>23</v>
      </c>
      <c r="E754">
        <v>8.31</v>
      </c>
      <c r="F754" s="73">
        <v>43613</v>
      </c>
      <c r="G754" s="73">
        <v>43617</v>
      </c>
      <c r="H754">
        <v>8</v>
      </c>
      <c r="I754">
        <v>2002</v>
      </c>
      <c r="J754" t="s">
        <v>10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27</v>
      </c>
    </row>
    <row r="755" spans="1:17" x14ac:dyDescent="0.3">
      <c r="A755">
        <v>48177</v>
      </c>
      <c r="B755" t="s">
        <v>290</v>
      </c>
      <c r="C755" t="s">
        <v>4</v>
      </c>
      <c r="D755" t="s">
        <v>99</v>
      </c>
      <c r="E755">
        <v>6.31</v>
      </c>
      <c r="F755" s="73">
        <v>44787</v>
      </c>
      <c r="G755" s="73">
        <v>44787</v>
      </c>
      <c r="H755">
        <v>7</v>
      </c>
      <c r="I755">
        <v>2021</v>
      </c>
      <c r="J755" t="s">
        <v>6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25</v>
      </c>
    </row>
    <row r="756" spans="1:17" x14ac:dyDescent="0.3">
      <c r="A756">
        <v>48177</v>
      </c>
      <c r="B756" t="s">
        <v>290</v>
      </c>
      <c r="C756" t="s">
        <v>4</v>
      </c>
      <c r="D756" t="s">
        <v>99</v>
      </c>
      <c r="E756">
        <v>6.31</v>
      </c>
      <c r="F756" s="73">
        <v>44787</v>
      </c>
      <c r="G756" s="73">
        <v>44787</v>
      </c>
      <c r="H756">
        <v>7</v>
      </c>
      <c r="I756">
        <v>2021</v>
      </c>
      <c r="J756" t="s">
        <v>6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39</v>
      </c>
    </row>
    <row r="757" spans="1:17" x14ac:dyDescent="0.3">
      <c r="A757">
        <v>40046</v>
      </c>
      <c r="B757" t="s">
        <v>291</v>
      </c>
      <c r="C757" t="s">
        <v>17</v>
      </c>
      <c r="D757" t="s">
        <v>5</v>
      </c>
      <c r="E757">
        <v>7.84</v>
      </c>
      <c r="F757" s="73">
        <v>44103</v>
      </c>
      <c r="G757" s="73">
        <v>44112</v>
      </c>
      <c r="H757">
        <v>8</v>
      </c>
      <c r="I757">
        <v>2020</v>
      </c>
      <c r="J757" t="s">
        <v>10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76</v>
      </c>
    </row>
    <row r="758" spans="1:17" x14ac:dyDescent="0.3">
      <c r="A758">
        <v>40046</v>
      </c>
      <c r="B758" t="s">
        <v>291</v>
      </c>
      <c r="C758" t="s">
        <v>17</v>
      </c>
      <c r="D758" t="s">
        <v>5</v>
      </c>
      <c r="E758">
        <v>7.84</v>
      </c>
      <c r="F758" s="73">
        <v>44103</v>
      </c>
      <c r="G758" s="73">
        <v>44112</v>
      </c>
      <c r="H758">
        <v>8</v>
      </c>
      <c r="I758">
        <v>2020</v>
      </c>
      <c r="J758" t="s">
        <v>10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52</v>
      </c>
    </row>
    <row r="759" spans="1:17" x14ac:dyDescent="0.3">
      <c r="A759">
        <v>40046</v>
      </c>
      <c r="B759" t="s">
        <v>291</v>
      </c>
      <c r="C759" t="s">
        <v>17</v>
      </c>
      <c r="D759" t="s">
        <v>5</v>
      </c>
      <c r="E759">
        <v>7.84</v>
      </c>
      <c r="F759" s="73">
        <v>44103</v>
      </c>
      <c r="G759" s="73">
        <v>44112</v>
      </c>
      <c r="H759">
        <v>8</v>
      </c>
      <c r="I759">
        <v>2020</v>
      </c>
      <c r="J759" t="s">
        <v>10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13</v>
      </c>
    </row>
    <row r="760" spans="1:17" x14ac:dyDescent="0.3">
      <c r="A760">
        <v>40046</v>
      </c>
      <c r="B760" t="s">
        <v>291</v>
      </c>
      <c r="C760" t="s">
        <v>17</v>
      </c>
      <c r="D760" t="s">
        <v>5</v>
      </c>
      <c r="E760">
        <v>7.84</v>
      </c>
      <c r="F760" s="73">
        <v>44103</v>
      </c>
      <c r="G760" s="73">
        <v>44112</v>
      </c>
      <c r="H760">
        <v>8</v>
      </c>
      <c r="I760">
        <v>2020</v>
      </c>
      <c r="J760" t="s">
        <v>10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48</v>
      </c>
    </row>
    <row r="761" spans="1:17" x14ac:dyDescent="0.3">
      <c r="A761">
        <v>40046</v>
      </c>
      <c r="B761" t="s">
        <v>291</v>
      </c>
      <c r="C761" t="s">
        <v>17</v>
      </c>
      <c r="D761" t="s">
        <v>5</v>
      </c>
      <c r="E761">
        <v>7.84</v>
      </c>
      <c r="F761" s="73">
        <v>44103</v>
      </c>
      <c r="G761" s="73">
        <v>44112</v>
      </c>
      <c r="H761">
        <v>8</v>
      </c>
      <c r="I761">
        <v>2020</v>
      </c>
      <c r="J761" t="s">
        <v>10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14</v>
      </c>
    </row>
    <row r="762" spans="1:17" x14ac:dyDescent="0.3">
      <c r="A762">
        <v>40046</v>
      </c>
      <c r="B762" t="s">
        <v>291</v>
      </c>
      <c r="C762" t="s">
        <v>17</v>
      </c>
      <c r="D762" t="s">
        <v>5</v>
      </c>
      <c r="E762">
        <v>7.84</v>
      </c>
      <c r="F762" s="73">
        <v>44103</v>
      </c>
      <c r="G762" s="73">
        <v>44112</v>
      </c>
      <c r="H762">
        <v>8</v>
      </c>
      <c r="I762">
        <v>2020</v>
      </c>
      <c r="J762" t="s">
        <v>10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101</v>
      </c>
    </row>
    <row r="763" spans="1:17" x14ac:dyDescent="0.3">
      <c r="A763">
        <v>42981</v>
      </c>
      <c r="B763" t="s">
        <v>292</v>
      </c>
      <c r="C763" t="s">
        <v>17</v>
      </c>
      <c r="D763" t="s">
        <v>5</v>
      </c>
      <c r="E763">
        <v>5.08</v>
      </c>
      <c r="F763" s="73">
        <v>44564</v>
      </c>
      <c r="G763" s="73">
        <v>44613</v>
      </c>
      <c r="H763">
        <v>4</v>
      </c>
      <c r="I763">
        <v>2021</v>
      </c>
      <c r="J763" t="s">
        <v>10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38</v>
      </c>
    </row>
    <row r="764" spans="1:17" x14ac:dyDescent="0.3">
      <c r="A764">
        <v>42981</v>
      </c>
      <c r="B764" t="s">
        <v>292</v>
      </c>
      <c r="C764" t="s">
        <v>17</v>
      </c>
      <c r="D764" t="s">
        <v>5</v>
      </c>
      <c r="E764">
        <v>5.08</v>
      </c>
      <c r="F764" s="73">
        <v>44564</v>
      </c>
      <c r="G764" s="73">
        <v>44613</v>
      </c>
      <c r="H764">
        <v>4</v>
      </c>
      <c r="I764">
        <v>2021</v>
      </c>
      <c r="J764" t="s">
        <v>10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39</v>
      </c>
    </row>
    <row r="765" spans="1:17" x14ac:dyDescent="0.3">
      <c r="A765">
        <v>40842</v>
      </c>
      <c r="B765" t="s">
        <v>293</v>
      </c>
      <c r="C765" t="s">
        <v>17</v>
      </c>
      <c r="D765" t="s">
        <v>99</v>
      </c>
      <c r="E765">
        <v>7.42</v>
      </c>
      <c r="F765" s="73">
        <v>44525</v>
      </c>
      <c r="G765" s="73">
        <v>44537</v>
      </c>
      <c r="H765">
        <v>5</v>
      </c>
      <c r="I765">
        <v>2021</v>
      </c>
      <c r="J765" t="s">
        <v>10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38</v>
      </c>
    </row>
    <row r="766" spans="1:17" x14ac:dyDescent="0.3">
      <c r="A766">
        <v>40842</v>
      </c>
      <c r="B766" t="s">
        <v>293</v>
      </c>
      <c r="C766" t="s">
        <v>17</v>
      </c>
      <c r="D766" t="s">
        <v>99</v>
      </c>
      <c r="E766">
        <v>7.42</v>
      </c>
      <c r="F766" s="73">
        <v>44525</v>
      </c>
      <c r="G766" s="73">
        <v>44537</v>
      </c>
      <c r="H766">
        <v>5</v>
      </c>
      <c r="I766">
        <v>2021</v>
      </c>
      <c r="J766" t="s">
        <v>10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39</v>
      </c>
    </row>
    <row r="767" spans="1:17" x14ac:dyDescent="0.3">
      <c r="A767">
        <v>38783</v>
      </c>
      <c r="B767" t="s">
        <v>294</v>
      </c>
      <c r="C767" t="s">
        <v>4</v>
      </c>
      <c r="D767" t="s">
        <v>5</v>
      </c>
      <c r="E767">
        <v>5.99</v>
      </c>
      <c r="F767" s="73">
        <v>44034</v>
      </c>
      <c r="G767" s="73">
        <v>44034</v>
      </c>
      <c r="H767">
        <v>5</v>
      </c>
      <c r="I767">
        <v>2019</v>
      </c>
      <c r="J767" t="s">
        <v>10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12</v>
      </c>
    </row>
    <row r="768" spans="1:17" x14ac:dyDescent="0.3">
      <c r="A768">
        <v>40359</v>
      </c>
      <c r="B768" t="s">
        <v>295</v>
      </c>
      <c r="C768" t="s">
        <v>17</v>
      </c>
      <c r="D768" t="s">
        <v>32</v>
      </c>
      <c r="E768">
        <v>6.87</v>
      </c>
      <c r="F768" s="73">
        <v>44357</v>
      </c>
      <c r="G768" s="73">
        <v>44364</v>
      </c>
      <c r="H768">
        <v>7</v>
      </c>
      <c r="I768">
        <v>2020</v>
      </c>
      <c r="J768" t="s">
        <v>20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296</v>
      </c>
    </row>
    <row r="769" spans="1:17" x14ac:dyDescent="0.3">
      <c r="A769">
        <v>40359</v>
      </c>
      <c r="B769" t="s">
        <v>295</v>
      </c>
      <c r="C769" t="s">
        <v>17</v>
      </c>
      <c r="D769" t="s">
        <v>32</v>
      </c>
      <c r="E769">
        <v>6.87</v>
      </c>
      <c r="F769" s="73">
        <v>44357</v>
      </c>
      <c r="G769" s="73">
        <v>44364</v>
      </c>
      <c r="H769">
        <v>7</v>
      </c>
      <c r="I769">
        <v>2020</v>
      </c>
      <c r="J769" t="s">
        <v>20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25</v>
      </c>
    </row>
    <row r="770" spans="1:17" x14ac:dyDescent="0.3">
      <c r="A770">
        <v>40359</v>
      </c>
      <c r="B770" t="s">
        <v>295</v>
      </c>
      <c r="C770" t="s">
        <v>17</v>
      </c>
      <c r="D770" t="s">
        <v>32</v>
      </c>
      <c r="E770">
        <v>6.87</v>
      </c>
      <c r="F770" s="73">
        <v>44357</v>
      </c>
      <c r="G770" s="73">
        <v>44364</v>
      </c>
      <c r="H770">
        <v>7</v>
      </c>
      <c r="I770">
        <v>2020</v>
      </c>
      <c r="J770" t="s">
        <v>20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13</v>
      </c>
    </row>
    <row r="771" spans="1:17" x14ac:dyDescent="0.3">
      <c r="A771">
        <v>38909</v>
      </c>
      <c r="B771" t="s">
        <v>297</v>
      </c>
      <c r="C771" t="s">
        <v>17</v>
      </c>
      <c r="D771" t="s">
        <v>60</v>
      </c>
      <c r="E771">
        <v>6.19</v>
      </c>
      <c r="F771" s="73">
        <v>44093</v>
      </c>
      <c r="G771" s="73">
        <v>44097</v>
      </c>
      <c r="H771">
        <v>5</v>
      </c>
      <c r="I771">
        <v>2020</v>
      </c>
      <c r="J771" t="s">
        <v>10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24</v>
      </c>
    </row>
    <row r="772" spans="1:17" x14ac:dyDescent="0.3">
      <c r="A772">
        <v>38909</v>
      </c>
      <c r="B772" t="s">
        <v>297</v>
      </c>
      <c r="C772" t="s">
        <v>17</v>
      </c>
      <c r="D772" t="s">
        <v>60</v>
      </c>
      <c r="E772">
        <v>6.19</v>
      </c>
      <c r="F772" s="73">
        <v>44093</v>
      </c>
      <c r="G772" s="73">
        <v>44097</v>
      </c>
      <c r="H772">
        <v>5</v>
      </c>
      <c r="I772">
        <v>2020</v>
      </c>
      <c r="J772" t="s">
        <v>10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12</v>
      </c>
    </row>
    <row r="773" spans="1:17" x14ac:dyDescent="0.3">
      <c r="A773">
        <v>38909</v>
      </c>
      <c r="B773" t="s">
        <v>297</v>
      </c>
      <c r="C773" t="s">
        <v>17</v>
      </c>
      <c r="D773" t="s">
        <v>60</v>
      </c>
      <c r="E773">
        <v>6.19</v>
      </c>
      <c r="F773" s="73">
        <v>44093</v>
      </c>
      <c r="G773" s="73">
        <v>44097</v>
      </c>
      <c r="H773">
        <v>5</v>
      </c>
      <c r="I773">
        <v>2020</v>
      </c>
      <c r="J773" t="s">
        <v>10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15</v>
      </c>
    </row>
    <row r="774" spans="1:17" x14ac:dyDescent="0.3">
      <c r="A774">
        <v>42076</v>
      </c>
      <c r="B774" t="s">
        <v>298</v>
      </c>
      <c r="C774" t="s">
        <v>70</v>
      </c>
      <c r="D774" t="s">
        <v>70</v>
      </c>
      <c r="E774">
        <v>7.87</v>
      </c>
      <c r="F774" s="73">
        <v>44329</v>
      </c>
      <c r="G774" s="73">
        <v>44329</v>
      </c>
      <c r="H774">
        <v>7</v>
      </c>
      <c r="I774">
        <v>2020</v>
      </c>
      <c r="J774" t="s">
        <v>18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78</v>
      </c>
    </row>
    <row r="775" spans="1:17" x14ac:dyDescent="0.3">
      <c r="A775">
        <v>42076</v>
      </c>
      <c r="B775" t="s">
        <v>298</v>
      </c>
      <c r="C775" t="s">
        <v>70</v>
      </c>
      <c r="D775" t="s">
        <v>70</v>
      </c>
      <c r="E775">
        <v>7.87</v>
      </c>
      <c r="F775" s="73">
        <v>44329</v>
      </c>
      <c r="G775" s="73">
        <v>44329</v>
      </c>
      <c r="H775">
        <v>7</v>
      </c>
      <c r="I775">
        <v>2020</v>
      </c>
      <c r="J775" t="s">
        <v>18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39</v>
      </c>
    </row>
    <row r="776" spans="1:17" x14ac:dyDescent="0.3">
      <c r="A776">
        <v>42076</v>
      </c>
      <c r="B776" t="s">
        <v>298</v>
      </c>
      <c r="C776" t="s">
        <v>70</v>
      </c>
      <c r="D776" t="s">
        <v>70</v>
      </c>
      <c r="E776">
        <v>7.87</v>
      </c>
      <c r="F776" s="73">
        <v>44329</v>
      </c>
      <c r="G776" s="73">
        <v>44329</v>
      </c>
      <c r="H776">
        <v>7</v>
      </c>
      <c r="I776">
        <v>2020</v>
      </c>
      <c r="J776" t="s">
        <v>18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104</v>
      </c>
    </row>
    <row r="777" spans="1:17" x14ac:dyDescent="0.3">
      <c r="A777">
        <v>40833</v>
      </c>
      <c r="B777" t="s">
        <v>299</v>
      </c>
      <c r="C777" t="s">
        <v>17</v>
      </c>
      <c r="D777" t="s">
        <v>63</v>
      </c>
      <c r="E777">
        <v>7.23</v>
      </c>
      <c r="F777" s="73">
        <v>44383</v>
      </c>
      <c r="G777" s="73">
        <v>44445</v>
      </c>
      <c r="H777">
        <v>7</v>
      </c>
      <c r="I777">
        <v>2020</v>
      </c>
      <c r="J777" t="s">
        <v>20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21</v>
      </c>
    </row>
    <row r="778" spans="1:17" x14ac:dyDescent="0.3">
      <c r="A778">
        <v>40833</v>
      </c>
      <c r="B778" t="s">
        <v>299</v>
      </c>
      <c r="C778" t="s">
        <v>17</v>
      </c>
      <c r="D778" t="s">
        <v>63</v>
      </c>
      <c r="E778">
        <v>7.23</v>
      </c>
      <c r="F778" s="73">
        <v>44383</v>
      </c>
      <c r="G778" s="73">
        <v>44445</v>
      </c>
      <c r="H778">
        <v>7</v>
      </c>
      <c r="I778">
        <v>2020</v>
      </c>
      <c r="J778" t="s">
        <v>20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195</v>
      </c>
    </row>
    <row r="779" spans="1:17" x14ac:dyDescent="0.3">
      <c r="A779">
        <v>40833</v>
      </c>
      <c r="B779" t="s">
        <v>299</v>
      </c>
      <c r="C779" t="s">
        <v>17</v>
      </c>
      <c r="D779" t="s">
        <v>63</v>
      </c>
      <c r="E779">
        <v>7.23</v>
      </c>
      <c r="F779" s="73">
        <v>44383</v>
      </c>
      <c r="G779" s="73">
        <v>44445</v>
      </c>
      <c r="H779">
        <v>7</v>
      </c>
      <c r="I779">
        <v>2020</v>
      </c>
      <c r="J779" t="s">
        <v>20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7</v>
      </c>
    </row>
    <row r="780" spans="1:17" x14ac:dyDescent="0.3">
      <c r="A780">
        <v>40010</v>
      </c>
      <c r="B780" t="s">
        <v>300</v>
      </c>
      <c r="C780" t="s">
        <v>17</v>
      </c>
      <c r="D780" t="s">
        <v>63</v>
      </c>
      <c r="E780">
        <v>7.43</v>
      </c>
      <c r="F780" s="73">
        <v>44126</v>
      </c>
      <c r="G780" s="73">
        <v>44138</v>
      </c>
      <c r="H780">
        <v>7</v>
      </c>
      <c r="I780">
        <v>2020</v>
      </c>
      <c r="J780" t="s">
        <v>10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64</v>
      </c>
    </row>
    <row r="781" spans="1:17" x14ac:dyDescent="0.3">
      <c r="A781">
        <v>40010</v>
      </c>
      <c r="B781" t="s">
        <v>300</v>
      </c>
      <c r="C781" t="s">
        <v>17</v>
      </c>
      <c r="D781" t="s">
        <v>63</v>
      </c>
      <c r="E781">
        <v>7.43</v>
      </c>
      <c r="F781" s="73">
        <v>44126</v>
      </c>
      <c r="G781" s="73">
        <v>44138</v>
      </c>
      <c r="H781">
        <v>7</v>
      </c>
      <c r="I781">
        <v>2020</v>
      </c>
      <c r="J781" t="s">
        <v>10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21</v>
      </c>
    </row>
    <row r="782" spans="1:17" x14ac:dyDescent="0.3">
      <c r="A782">
        <v>40010</v>
      </c>
      <c r="B782" t="s">
        <v>300</v>
      </c>
      <c r="C782" t="s">
        <v>17</v>
      </c>
      <c r="D782" t="s">
        <v>63</v>
      </c>
      <c r="E782">
        <v>7.43</v>
      </c>
      <c r="F782" s="73">
        <v>44126</v>
      </c>
      <c r="G782" s="73">
        <v>44138</v>
      </c>
      <c r="H782">
        <v>7</v>
      </c>
      <c r="I782">
        <v>2020</v>
      </c>
      <c r="J782" t="s">
        <v>10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57</v>
      </c>
    </row>
    <row r="783" spans="1:17" x14ac:dyDescent="0.3">
      <c r="A783">
        <v>40010</v>
      </c>
      <c r="B783" t="s">
        <v>300</v>
      </c>
      <c r="C783" t="s">
        <v>17</v>
      </c>
      <c r="D783" t="s">
        <v>63</v>
      </c>
      <c r="E783">
        <v>7.43</v>
      </c>
      <c r="F783" s="73">
        <v>44126</v>
      </c>
      <c r="G783" s="73">
        <v>44138</v>
      </c>
      <c r="H783">
        <v>7</v>
      </c>
      <c r="I783">
        <v>2020</v>
      </c>
      <c r="J783" t="s">
        <v>10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12</v>
      </c>
    </row>
    <row r="784" spans="1:17" x14ac:dyDescent="0.3">
      <c r="A784">
        <v>37286</v>
      </c>
      <c r="B784" t="s">
        <v>301</v>
      </c>
      <c r="C784" t="s">
        <v>51</v>
      </c>
      <c r="D784" t="s">
        <v>23</v>
      </c>
      <c r="E784">
        <v>5.69</v>
      </c>
      <c r="F784" s="73">
        <v>44042</v>
      </c>
      <c r="G784" s="73">
        <v>44042</v>
      </c>
      <c r="H784">
        <v>4</v>
      </c>
      <c r="I784">
        <v>2019</v>
      </c>
      <c r="J784" t="s">
        <v>10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21</v>
      </c>
    </row>
    <row r="785" spans="1:17" x14ac:dyDescent="0.3">
      <c r="A785">
        <v>37286</v>
      </c>
      <c r="B785" t="s">
        <v>301</v>
      </c>
      <c r="C785" t="s">
        <v>51</v>
      </c>
      <c r="D785" t="s">
        <v>23</v>
      </c>
      <c r="E785">
        <v>5.69</v>
      </c>
      <c r="F785" s="73">
        <v>44042</v>
      </c>
      <c r="G785" s="73">
        <v>44042</v>
      </c>
      <c r="H785">
        <v>4</v>
      </c>
      <c r="I785">
        <v>2019</v>
      </c>
      <c r="J785" t="s">
        <v>10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12</v>
      </c>
    </row>
    <row r="786" spans="1:17" x14ac:dyDescent="0.3">
      <c r="A786">
        <v>41783</v>
      </c>
      <c r="B786" t="s">
        <v>302</v>
      </c>
      <c r="C786" t="s">
        <v>17</v>
      </c>
      <c r="D786" t="s">
        <v>63</v>
      </c>
      <c r="E786">
        <v>6.48</v>
      </c>
      <c r="F786" s="73">
        <v>44393</v>
      </c>
      <c r="G786" s="73">
        <v>44397</v>
      </c>
      <c r="H786">
        <v>4</v>
      </c>
      <c r="I786">
        <v>2020</v>
      </c>
      <c r="J786" t="s">
        <v>20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33</v>
      </c>
    </row>
    <row r="787" spans="1:17" x14ac:dyDescent="0.3">
      <c r="A787">
        <v>41783</v>
      </c>
      <c r="B787" t="s">
        <v>302</v>
      </c>
      <c r="C787" t="s">
        <v>17</v>
      </c>
      <c r="D787" t="s">
        <v>63</v>
      </c>
      <c r="E787">
        <v>6.48</v>
      </c>
      <c r="F787" s="73">
        <v>44393</v>
      </c>
      <c r="G787" s="73">
        <v>44397</v>
      </c>
      <c r="H787">
        <v>4</v>
      </c>
      <c r="I787">
        <v>2020</v>
      </c>
      <c r="J787" t="s">
        <v>20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34</v>
      </c>
    </row>
    <row r="788" spans="1:17" x14ac:dyDescent="0.3">
      <c r="A788">
        <v>37021</v>
      </c>
      <c r="B788" t="s">
        <v>303</v>
      </c>
      <c r="C788" t="s">
        <v>4</v>
      </c>
      <c r="D788" t="s">
        <v>37</v>
      </c>
      <c r="E788">
        <v>5.74</v>
      </c>
      <c r="F788" s="73">
        <v>44042</v>
      </c>
      <c r="G788" s="73">
        <v>44107</v>
      </c>
      <c r="H788">
        <v>5</v>
      </c>
      <c r="I788">
        <v>2018</v>
      </c>
      <c r="J788" t="s">
        <v>6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57</v>
      </c>
    </row>
    <row r="789" spans="1:17" x14ac:dyDescent="0.3">
      <c r="A789">
        <v>40530</v>
      </c>
      <c r="B789" t="s">
        <v>304</v>
      </c>
      <c r="C789" t="s">
        <v>17</v>
      </c>
      <c r="D789" t="s">
        <v>60</v>
      </c>
      <c r="E789">
        <v>7.12</v>
      </c>
      <c r="F789" s="73">
        <v>44567</v>
      </c>
      <c r="G789" s="73">
        <v>44567</v>
      </c>
      <c r="H789">
        <v>6</v>
      </c>
      <c r="I789">
        <v>2021</v>
      </c>
      <c r="J789" t="s">
        <v>10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25</v>
      </c>
    </row>
    <row r="790" spans="1:17" x14ac:dyDescent="0.3">
      <c r="A790">
        <v>40530</v>
      </c>
      <c r="B790" t="s">
        <v>304</v>
      </c>
      <c r="C790" t="s">
        <v>17</v>
      </c>
      <c r="D790" t="s">
        <v>60</v>
      </c>
      <c r="E790">
        <v>7.12</v>
      </c>
      <c r="F790" s="73">
        <v>44567</v>
      </c>
      <c r="G790" s="73">
        <v>44567</v>
      </c>
      <c r="H790">
        <v>6</v>
      </c>
      <c r="I790">
        <v>2021</v>
      </c>
      <c r="J790" t="s">
        <v>10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42</v>
      </c>
    </row>
    <row r="791" spans="1:17" x14ac:dyDescent="0.3">
      <c r="A791">
        <v>40530</v>
      </c>
      <c r="B791" t="s">
        <v>304</v>
      </c>
      <c r="C791" t="s">
        <v>17</v>
      </c>
      <c r="D791" t="s">
        <v>60</v>
      </c>
      <c r="E791">
        <v>7.12</v>
      </c>
      <c r="F791" s="73">
        <v>44567</v>
      </c>
      <c r="G791" s="73">
        <v>44567</v>
      </c>
      <c r="H791">
        <v>6</v>
      </c>
      <c r="I791">
        <v>2021</v>
      </c>
      <c r="J791" t="s">
        <v>10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33</v>
      </c>
    </row>
    <row r="792" spans="1:17" x14ac:dyDescent="0.3">
      <c r="A792">
        <v>45604</v>
      </c>
      <c r="B792" t="s">
        <v>305</v>
      </c>
      <c r="C792" t="s">
        <v>9</v>
      </c>
      <c r="D792" t="s">
        <v>60</v>
      </c>
      <c r="E792">
        <v>6.67</v>
      </c>
      <c r="F792" s="73">
        <v>44903</v>
      </c>
      <c r="G792" s="73">
        <v>44903</v>
      </c>
      <c r="H792">
        <v>6</v>
      </c>
      <c r="I792">
        <v>2021</v>
      </c>
      <c r="J792" t="s">
        <v>18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25</v>
      </c>
    </row>
    <row r="793" spans="1:17" x14ac:dyDescent="0.3">
      <c r="A793">
        <v>45604</v>
      </c>
      <c r="B793" t="s">
        <v>305</v>
      </c>
      <c r="C793" t="s">
        <v>9</v>
      </c>
      <c r="D793" t="s">
        <v>60</v>
      </c>
      <c r="E793">
        <v>6.67</v>
      </c>
      <c r="F793" s="73">
        <v>44903</v>
      </c>
      <c r="G793" s="73">
        <v>44903</v>
      </c>
      <c r="H793">
        <v>6</v>
      </c>
      <c r="I793">
        <v>2021</v>
      </c>
      <c r="J793" t="s">
        <v>18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42</v>
      </c>
    </row>
    <row r="794" spans="1:17" x14ac:dyDescent="0.3">
      <c r="A794">
        <v>45604</v>
      </c>
      <c r="B794" t="s">
        <v>305</v>
      </c>
      <c r="C794" t="s">
        <v>9</v>
      </c>
      <c r="D794" t="s">
        <v>60</v>
      </c>
      <c r="E794">
        <v>6.67</v>
      </c>
      <c r="F794" s="73">
        <v>44903</v>
      </c>
      <c r="G794" s="73">
        <v>44903</v>
      </c>
      <c r="H794">
        <v>6</v>
      </c>
      <c r="I794">
        <v>2021</v>
      </c>
      <c r="J794" t="s">
        <v>18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33</v>
      </c>
    </row>
    <row r="795" spans="1:17" x14ac:dyDescent="0.3">
      <c r="A795">
        <v>36906</v>
      </c>
      <c r="B795" t="s">
        <v>306</v>
      </c>
      <c r="C795" t="s">
        <v>17</v>
      </c>
      <c r="D795" t="s">
        <v>63</v>
      </c>
      <c r="E795">
        <v>7.02</v>
      </c>
      <c r="F795" s="73">
        <v>44207</v>
      </c>
      <c r="G795" s="73">
        <v>44208</v>
      </c>
      <c r="H795">
        <v>6</v>
      </c>
      <c r="I795">
        <v>2018</v>
      </c>
      <c r="J795" t="s">
        <v>6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74</v>
      </c>
    </row>
    <row r="796" spans="1:17" x14ac:dyDescent="0.3">
      <c r="A796">
        <v>36906</v>
      </c>
      <c r="B796" t="s">
        <v>306</v>
      </c>
      <c r="C796" t="s">
        <v>17</v>
      </c>
      <c r="D796" t="s">
        <v>63</v>
      </c>
      <c r="E796">
        <v>7.02</v>
      </c>
      <c r="F796" s="73">
        <v>44207</v>
      </c>
      <c r="G796" s="73">
        <v>44208</v>
      </c>
      <c r="H796">
        <v>6</v>
      </c>
      <c r="I796">
        <v>2018</v>
      </c>
      <c r="J796" t="s">
        <v>6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21</v>
      </c>
    </row>
    <row r="797" spans="1:17" x14ac:dyDescent="0.3">
      <c r="A797">
        <v>36906</v>
      </c>
      <c r="B797" t="s">
        <v>306</v>
      </c>
      <c r="C797" t="s">
        <v>17</v>
      </c>
      <c r="D797" t="s">
        <v>63</v>
      </c>
      <c r="E797">
        <v>7.02</v>
      </c>
      <c r="F797" s="73">
        <v>44207</v>
      </c>
      <c r="G797" s="73">
        <v>44208</v>
      </c>
      <c r="H797">
        <v>6</v>
      </c>
      <c r="I797">
        <v>2018</v>
      </c>
      <c r="J797" t="s">
        <v>6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107</v>
      </c>
    </row>
    <row r="798" spans="1:17" x14ac:dyDescent="0.3">
      <c r="A798">
        <v>36906</v>
      </c>
      <c r="B798" t="s">
        <v>306</v>
      </c>
      <c r="C798" t="s">
        <v>17</v>
      </c>
      <c r="D798" t="s">
        <v>63</v>
      </c>
      <c r="E798">
        <v>7.02</v>
      </c>
      <c r="F798" s="73">
        <v>44207</v>
      </c>
      <c r="G798" s="73">
        <v>44208</v>
      </c>
      <c r="H798">
        <v>6</v>
      </c>
      <c r="I798">
        <v>2018</v>
      </c>
      <c r="J798" t="s">
        <v>6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119</v>
      </c>
    </row>
    <row r="799" spans="1:17" x14ac:dyDescent="0.3">
      <c r="A799">
        <v>36906</v>
      </c>
      <c r="B799" t="s">
        <v>306</v>
      </c>
      <c r="C799" t="s">
        <v>17</v>
      </c>
      <c r="D799" t="s">
        <v>63</v>
      </c>
      <c r="E799">
        <v>7.02</v>
      </c>
      <c r="F799" s="73">
        <v>44207</v>
      </c>
      <c r="G799" s="73">
        <v>44208</v>
      </c>
      <c r="H799">
        <v>6</v>
      </c>
      <c r="I799">
        <v>2018</v>
      </c>
      <c r="J799" t="s">
        <v>6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104</v>
      </c>
    </row>
    <row r="800" spans="1:17" x14ac:dyDescent="0.3">
      <c r="A800">
        <v>38383</v>
      </c>
      <c r="B800" t="s">
        <v>307</v>
      </c>
      <c r="C800" t="s">
        <v>4</v>
      </c>
      <c r="D800" t="s">
        <v>63</v>
      </c>
      <c r="E800">
        <v>7.16</v>
      </c>
      <c r="F800" s="73">
        <v>44208</v>
      </c>
      <c r="G800" s="73">
        <v>44208</v>
      </c>
      <c r="H800">
        <v>6</v>
      </c>
      <c r="I800">
        <v>2018</v>
      </c>
      <c r="J800" t="s">
        <v>20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74</v>
      </c>
    </row>
    <row r="801" spans="1:17" x14ac:dyDescent="0.3">
      <c r="A801">
        <v>38383</v>
      </c>
      <c r="B801" t="s">
        <v>307</v>
      </c>
      <c r="C801" t="s">
        <v>4</v>
      </c>
      <c r="D801" t="s">
        <v>63</v>
      </c>
      <c r="E801">
        <v>7.16</v>
      </c>
      <c r="F801" s="73">
        <v>44208</v>
      </c>
      <c r="G801" s="73">
        <v>44208</v>
      </c>
      <c r="H801">
        <v>6</v>
      </c>
      <c r="I801">
        <v>2018</v>
      </c>
      <c r="J801" t="s">
        <v>20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21</v>
      </c>
    </row>
    <row r="802" spans="1:17" x14ac:dyDescent="0.3">
      <c r="A802">
        <v>38383</v>
      </c>
      <c r="B802" t="s">
        <v>307</v>
      </c>
      <c r="C802" t="s">
        <v>4</v>
      </c>
      <c r="D802" t="s">
        <v>63</v>
      </c>
      <c r="E802">
        <v>7.16</v>
      </c>
      <c r="F802" s="73">
        <v>44208</v>
      </c>
      <c r="G802" s="73">
        <v>44208</v>
      </c>
      <c r="H802">
        <v>6</v>
      </c>
      <c r="I802">
        <v>2018</v>
      </c>
      <c r="J802" t="s">
        <v>20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107</v>
      </c>
    </row>
    <row r="803" spans="1:17" x14ac:dyDescent="0.3">
      <c r="A803">
        <v>38383</v>
      </c>
      <c r="B803" t="s">
        <v>307</v>
      </c>
      <c r="C803" t="s">
        <v>4</v>
      </c>
      <c r="D803" t="s">
        <v>63</v>
      </c>
      <c r="E803">
        <v>7.16</v>
      </c>
      <c r="F803" s="73">
        <v>44208</v>
      </c>
      <c r="G803" s="73">
        <v>44208</v>
      </c>
      <c r="H803">
        <v>6</v>
      </c>
      <c r="I803">
        <v>2018</v>
      </c>
      <c r="J803" t="s">
        <v>20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119</v>
      </c>
    </row>
    <row r="804" spans="1:17" x14ac:dyDescent="0.3">
      <c r="A804">
        <v>38383</v>
      </c>
      <c r="B804" t="s">
        <v>307</v>
      </c>
      <c r="C804" t="s">
        <v>4</v>
      </c>
      <c r="D804" t="s">
        <v>63</v>
      </c>
      <c r="E804">
        <v>7.16</v>
      </c>
      <c r="F804" s="73">
        <v>44208</v>
      </c>
      <c r="G804" s="73">
        <v>44208</v>
      </c>
      <c r="H804">
        <v>6</v>
      </c>
      <c r="I804">
        <v>2018</v>
      </c>
      <c r="J804" t="s">
        <v>20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104</v>
      </c>
    </row>
    <row r="805" spans="1:17" x14ac:dyDescent="0.3">
      <c r="A805">
        <v>39049</v>
      </c>
      <c r="B805" t="s">
        <v>308</v>
      </c>
      <c r="C805" t="s">
        <v>17</v>
      </c>
      <c r="D805" t="s">
        <v>63</v>
      </c>
      <c r="E805">
        <v>7.46</v>
      </c>
      <c r="F805" s="73">
        <v>44296</v>
      </c>
      <c r="G805" s="73">
        <v>44304</v>
      </c>
      <c r="H805">
        <v>6</v>
      </c>
      <c r="I805">
        <v>2020</v>
      </c>
      <c r="J805" t="s">
        <v>18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74</v>
      </c>
    </row>
    <row r="806" spans="1:17" x14ac:dyDescent="0.3">
      <c r="A806">
        <v>39049</v>
      </c>
      <c r="B806" t="s">
        <v>308</v>
      </c>
      <c r="C806" t="s">
        <v>17</v>
      </c>
      <c r="D806" t="s">
        <v>63</v>
      </c>
      <c r="E806">
        <v>7.46</v>
      </c>
      <c r="F806" s="73">
        <v>44296</v>
      </c>
      <c r="G806" s="73">
        <v>44304</v>
      </c>
      <c r="H806">
        <v>6</v>
      </c>
      <c r="I806">
        <v>2020</v>
      </c>
      <c r="J806" t="s">
        <v>18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21</v>
      </c>
    </row>
    <row r="807" spans="1:17" x14ac:dyDescent="0.3">
      <c r="A807">
        <v>39049</v>
      </c>
      <c r="B807" t="s">
        <v>308</v>
      </c>
      <c r="C807" t="s">
        <v>17</v>
      </c>
      <c r="D807" t="s">
        <v>63</v>
      </c>
      <c r="E807">
        <v>7.46</v>
      </c>
      <c r="F807" s="73">
        <v>44296</v>
      </c>
      <c r="G807" s="73">
        <v>44304</v>
      </c>
      <c r="H807">
        <v>6</v>
      </c>
      <c r="I807">
        <v>2020</v>
      </c>
      <c r="J807" t="s">
        <v>18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107</v>
      </c>
    </row>
    <row r="808" spans="1:17" x14ac:dyDescent="0.3">
      <c r="A808">
        <v>39049</v>
      </c>
      <c r="B808" t="s">
        <v>308</v>
      </c>
      <c r="C808" t="s">
        <v>17</v>
      </c>
      <c r="D808" t="s">
        <v>63</v>
      </c>
      <c r="E808">
        <v>7.46</v>
      </c>
      <c r="F808" s="73">
        <v>44296</v>
      </c>
      <c r="G808" s="73">
        <v>44304</v>
      </c>
      <c r="H808">
        <v>6</v>
      </c>
      <c r="I808">
        <v>2020</v>
      </c>
      <c r="J808" t="s">
        <v>18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119</v>
      </c>
    </row>
    <row r="809" spans="1:17" x14ac:dyDescent="0.3">
      <c r="A809">
        <v>39049</v>
      </c>
      <c r="B809" t="s">
        <v>308</v>
      </c>
      <c r="C809" t="s">
        <v>17</v>
      </c>
      <c r="D809" t="s">
        <v>63</v>
      </c>
      <c r="E809">
        <v>7.46</v>
      </c>
      <c r="F809" s="73">
        <v>44296</v>
      </c>
      <c r="G809" s="73">
        <v>44304</v>
      </c>
      <c r="H809">
        <v>6</v>
      </c>
      <c r="I809">
        <v>2020</v>
      </c>
      <c r="J809" t="s">
        <v>18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104</v>
      </c>
    </row>
    <row r="810" spans="1:17" x14ac:dyDescent="0.3">
      <c r="A810">
        <v>40661</v>
      </c>
      <c r="B810" t="s">
        <v>309</v>
      </c>
      <c r="C810" t="s">
        <v>9</v>
      </c>
      <c r="D810" t="s">
        <v>63</v>
      </c>
      <c r="E810">
        <v>7.23</v>
      </c>
      <c r="F810" s="73">
        <v>44304</v>
      </c>
      <c r="G810" s="73">
        <v>44304</v>
      </c>
      <c r="H810">
        <v>6</v>
      </c>
      <c r="I810">
        <v>2020</v>
      </c>
      <c r="J810" t="s">
        <v>18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74</v>
      </c>
    </row>
    <row r="811" spans="1:17" x14ac:dyDescent="0.3">
      <c r="A811">
        <v>40661</v>
      </c>
      <c r="B811" t="s">
        <v>309</v>
      </c>
      <c r="C811" t="s">
        <v>9</v>
      </c>
      <c r="D811" t="s">
        <v>63</v>
      </c>
      <c r="E811">
        <v>7.23</v>
      </c>
      <c r="F811" s="73">
        <v>44304</v>
      </c>
      <c r="G811" s="73">
        <v>44304</v>
      </c>
      <c r="H811">
        <v>6</v>
      </c>
      <c r="I811">
        <v>2020</v>
      </c>
      <c r="J811" t="s">
        <v>18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21</v>
      </c>
    </row>
    <row r="812" spans="1:17" x14ac:dyDescent="0.3">
      <c r="A812">
        <v>40661</v>
      </c>
      <c r="B812" t="s">
        <v>309</v>
      </c>
      <c r="C812" t="s">
        <v>9</v>
      </c>
      <c r="D812" t="s">
        <v>63</v>
      </c>
      <c r="E812">
        <v>7.23</v>
      </c>
      <c r="F812" s="73">
        <v>44304</v>
      </c>
      <c r="G812" s="73">
        <v>44304</v>
      </c>
      <c r="H812">
        <v>6</v>
      </c>
      <c r="I812">
        <v>2020</v>
      </c>
      <c r="J812" t="s">
        <v>18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107</v>
      </c>
    </row>
    <row r="813" spans="1:17" x14ac:dyDescent="0.3">
      <c r="A813">
        <v>40661</v>
      </c>
      <c r="B813" t="s">
        <v>309</v>
      </c>
      <c r="C813" t="s">
        <v>9</v>
      </c>
      <c r="D813" t="s">
        <v>63</v>
      </c>
      <c r="E813">
        <v>7.23</v>
      </c>
      <c r="F813" s="73">
        <v>44304</v>
      </c>
      <c r="G813" s="73">
        <v>44304</v>
      </c>
      <c r="H813">
        <v>6</v>
      </c>
      <c r="I813">
        <v>2020</v>
      </c>
      <c r="J813" t="s">
        <v>18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119</v>
      </c>
    </row>
    <row r="814" spans="1:17" x14ac:dyDescent="0.3">
      <c r="A814">
        <v>40661</v>
      </c>
      <c r="B814" t="s">
        <v>309</v>
      </c>
      <c r="C814" t="s">
        <v>9</v>
      </c>
      <c r="D814" t="s">
        <v>63</v>
      </c>
      <c r="E814">
        <v>7.23</v>
      </c>
      <c r="F814" s="73">
        <v>44304</v>
      </c>
      <c r="G814" s="73">
        <v>44304</v>
      </c>
      <c r="H814">
        <v>6</v>
      </c>
      <c r="I814">
        <v>2020</v>
      </c>
      <c r="J814" t="s">
        <v>18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104</v>
      </c>
    </row>
    <row r="815" spans="1:17" x14ac:dyDescent="0.3">
      <c r="A815">
        <v>570</v>
      </c>
      <c r="B815" t="s">
        <v>310</v>
      </c>
      <c r="C815" t="s">
        <v>86</v>
      </c>
      <c r="D815" t="s">
        <v>23</v>
      </c>
      <c r="E815">
        <v>7.78</v>
      </c>
      <c r="F815" s="73">
        <v>43497</v>
      </c>
      <c r="G815" s="73">
        <v>43497</v>
      </c>
      <c r="H815">
        <v>8</v>
      </c>
      <c r="I815">
        <v>2000</v>
      </c>
      <c r="J815" t="s">
        <v>18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76</v>
      </c>
    </row>
    <row r="816" spans="1:17" x14ac:dyDescent="0.3">
      <c r="A816">
        <v>570</v>
      </c>
      <c r="B816" t="s">
        <v>310</v>
      </c>
      <c r="C816" t="s">
        <v>86</v>
      </c>
      <c r="D816" t="s">
        <v>23</v>
      </c>
      <c r="E816">
        <v>7.78</v>
      </c>
      <c r="F816" s="73">
        <v>43497</v>
      </c>
      <c r="G816" s="73">
        <v>43497</v>
      </c>
      <c r="H816">
        <v>8</v>
      </c>
      <c r="I816">
        <v>2000</v>
      </c>
      <c r="J816" t="s">
        <v>18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56</v>
      </c>
    </row>
    <row r="817" spans="1:17" x14ac:dyDescent="0.3">
      <c r="A817">
        <v>570</v>
      </c>
      <c r="B817" t="s">
        <v>310</v>
      </c>
      <c r="C817" t="s">
        <v>86</v>
      </c>
      <c r="D817" t="s">
        <v>23</v>
      </c>
      <c r="E817">
        <v>7.78</v>
      </c>
      <c r="F817" s="73">
        <v>43497</v>
      </c>
      <c r="G817" s="73">
        <v>43497</v>
      </c>
      <c r="H817">
        <v>8</v>
      </c>
      <c r="I817">
        <v>2000</v>
      </c>
      <c r="J817" t="s">
        <v>18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52</v>
      </c>
    </row>
    <row r="818" spans="1:17" x14ac:dyDescent="0.3">
      <c r="A818">
        <v>570</v>
      </c>
      <c r="B818" t="s">
        <v>310</v>
      </c>
      <c r="C818" t="s">
        <v>86</v>
      </c>
      <c r="D818" t="s">
        <v>23</v>
      </c>
      <c r="E818">
        <v>7.78</v>
      </c>
      <c r="F818" s="73">
        <v>43497</v>
      </c>
      <c r="G818" s="73">
        <v>43497</v>
      </c>
      <c r="H818">
        <v>8</v>
      </c>
      <c r="I818">
        <v>2000</v>
      </c>
      <c r="J818" t="s">
        <v>18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25</v>
      </c>
    </row>
    <row r="819" spans="1:17" x14ac:dyDescent="0.3">
      <c r="A819">
        <v>570</v>
      </c>
      <c r="B819" t="s">
        <v>310</v>
      </c>
      <c r="C819" t="s">
        <v>86</v>
      </c>
      <c r="D819" t="s">
        <v>23</v>
      </c>
      <c r="E819">
        <v>7.78</v>
      </c>
      <c r="F819" s="73">
        <v>43497</v>
      </c>
      <c r="G819" s="73">
        <v>43497</v>
      </c>
      <c r="H819">
        <v>8</v>
      </c>
      <c r="I819">
        <v>2000</v>
      </c>
      <c r="J819" t="s">
        <v>18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89</v>
      </c>
    </row>
    <row r="820" spans="1:17" x14ac:dyDescent="0.3">
      <c r="A820">
        <v>570</v>
      </c>
      <c r="B820" t="s">
        <v>310</v>
      </c>
      <c r="C820" t="s">
        <v>86</v>
      </c>
      <c r="D820" t="s">
        <v>23</v>
      </c>
      <c r="E820">
        <v>7.78</v>
      </c>
      <c r="F820" s="73">
        <v>43497</v>
      </c>
      <c r="G820" s="73">
        <v>43497</v>
      </c>
      <c r="H820">
        <v>8</v>
      </c>
      <c r="I820">
        <v>2000</v>
      </c>
      <c r="J820" t="s">
        <v>18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42</v>
      </c>
    </row>
    <row r="821" spans="1:17" x14ac:dyDescent="0.3">
      <c r="A821">
        <v>38295</v>
      </c>
      <c r="B821" t="s">
        <v>311</v>
      </c>
      <c r="C821" t="s">
        <v>17</v>
      </c>
      <c r="D821" t="s">
        <v>63</v>
      </c>
      <c r="E821">
        <v>5.81</v>
      </c>
      <c r="F821" s="73">
        <v>44859</v>
      </c>
      <c r="G821" s="73">
        <v>44905</v>
      </c>
      <c r="H821">
        <v>5</v>
      </c>
      <c r="I821">
        <v>2019</v>
      </c>
      <c r="J821" t="s">
        <v>18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74</v>
      </c>
    </row>
    <row r="822" spans="1:17" x14ac:dyDescent="0.3">
      <c r="A822">
        <v>38295</v>
      </c>
      <c r="B822" t="s">
        <v>311</v>
      </c>
      <c r="C822" t="s">
        <v>17</v>
      </c>
      <c r="D822" t="s">
        <v>63</v>
      </c>
      <c r="E822">
        <v>5.81</v>
      </c>
      <c r="F822" s="73">
        <v>44859</v>
      </c>
      <c r="G822" s="73">
        <v>44905</v>
      </c>
      <c r="H822">
        <v>5</v>
      </c>
      <c r="I822">
        <v>2019</v>
      </c>
      <c r="J822" t="s">
        <v>18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21</v>
      </c>
    </row>
    <row r="823" spans="1:17" x14ac:dyDescent="0.3">
      <c r="A823">
        <v>38295</v>
      </c>
      <c r="B823" t="s">
        <v>311</v>
      </c>
      <c r="C823" t="s">
        <v>17</v>
      </c>
      <c r="D823" t="s">
        <v>63</v>
      </c>
      <c r="E823">
        <v>5.81</v>
      </c>
      <c r="F823" s="73">
        <v>44859</v>
      </c>
      <c r="G823" s="73">
        <v>44905</v>
      </c>
      <c r="H823">
        <v>5</v>
      </c>
      <c r="I823">
        <v>2019</v>
      </c>
      <c r="J823" t="s">
        <v>18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33</v>
      </c>
    </row>
    <row r="824" spans="1:17" x14ac:dyDescent="0.3">
      <c r="A824">
        <v>38295</v>
      </c>
      <c r="B824" t="s">
        <v>311</v>
      </c>
      <c r="C824" t="s">
        <v>17</v>
      </c>
      <c r="D824" t="s">
        <v>63</v>
      </c>
      <c r="E824">
        <v>5.81</v>
      </c>
      <c r="F824" s="73">
        <v>44859</v>
      </c>
      <c r="G824" s="73">
        <v>44905</v>
      </c>
      <c r="H824">
        <v>5</v>
      </c>
      <c r="I824">
        <v>2019</v>
      </c>
      <c r="J824" t="s">
        <v>18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7</v>
      </c>
    </row>
    <row r="825" spans="1:17" x14ac:dyDescent="0.3">
      <c r="A825">
        <v>38619</v>
      </c>
      <c r="B825" t="s">
        <v>312</v>
      </c>
      <c r="C825" t="s">
        <v>17</v>
      </c>
      <c r="D825" t="s">
        <v>63</v>
      </c>
      <c r="E825">
        <v>7.71</v>
      </c>
      <c r="F825" s="73">
        <v>43791</v>
      </c>
      <c r="G825" s="73">
        <v>43800</v>
      </c>
      <c r="H825">
        <v>7</v>
      </c>
      <c r="I825">
        <v>2019</v>
      </c>
      <c r="J825" t="s">
        <v>6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74</v>
      </c>
    </row>
    <row r="826" spans="1:17" x14ac:dyDescent="0.3">
      <c r="A826">
        <v>38619</v>
      </c>
      <c r="B826" t="s">
        <v>312</v>
      </c>
      <c r="C826" t="s">
        <v>17</v>
      </c>
      <c r="D826" t="s">
        <v>63</v>
      </c>
      <c r="E826">
        <v>7.71</v>
      </c>
      <c r="F826" s="73">
        <v>43791</v>
      </c>
      <c r="G826" s="73">
        <v>43800</v>
      </c>
      <c r="H826">
        <v>7</v>
      </c>
      <c r="I826">
        <v>2019</v>
      </c>
      <c r="J826" t="s">
        <v>6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21</v>
      </c>
    </row>
    <row r="827" spans="1:17" x14ac:dyDescent="0.3">
      <c r="A827">
        <v>38619</v>
      </c>
      <c r="B827" t="s">
        <v>312</v>
      </c>
      <c r="C827" t="s">
        <v>17</v>
      </c>
      <c r="D827" t="s">
        <v>63</v>
      </c>
      <c r="E827">
        <v>7.71</v>
      </c>
      <c r="F827" s="73">
        <v>43791</v>
      </c>
      <c r="G827" s="73">
        <v>43800</v>
      </c>
      <c r="H827">
        <v>7</v>
      </c>
      <c r="I827">
        <v>2019</v>
      </c>
      <c r="J827" t="s">
        <v>6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107</v>
      </c>
    </row>
    <row r="828" spans="1:17" x14ac:dyDescent="0.3">
      <c r="A828">
        <v>38619</v>
      </c>
      <c r="B828" t="s">
        <v>312</v>
      </c>
      <c r="C828" t="s">
        <v>17</v>
      </c>
      <c r="D828" t="s">
        <v>63</v>
      </c>
      <c r="E828">
        <v>7.71</v>
      </c>
      <c r="F828" s="73">
        <v>43791</v>
      </c>
      <c r="G828" s="73">
        <v>43800</v>
      </c>
      <c r="H828">
        <v>7</v>
      </c>
      <c r="I828">
        <v>2019</v>
      </c>
      <c r="J828" t="s">
        <v>6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33</v>
      </c>
    </row>
    <row r="829" spans="1:17" x14ac:dyDescent="0.3">
      <c r="A829">
        <v>47250</v>
      </c>
      <c r="B829" t="s">
        <v>313</v>
      </c>
      <c r="C829" t="s">
        <v>17</v>
      </c>
      <c r="D829" t="s">
        <v>5</v>
      </c>
      <c r="E829">
        <v>6.09</v>
      </c>
      <c r="F829" s="73">
        <v>44669</v>
      </c>
      <c r="G829" s="73">
        <v>44693</v>
      </c>
      <c r="H829">
        <v>4</v>
      </c>
      <c r="I829">
        <v>2021</v>
      </c>
      <c r="J829" t="s">
        <v>18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24</v>
      </c>
    </row>
    <row r="830" spans="1:17" x14ac:dyDescent="0.3">
      <c r="A830">
        <v>47250</v>
      </c>
      <c r="B830" t="s">
        <v>313</v>
      </c>
      <c r="C830" t="s">
        <v>17</v>
      </c>
      <c r="D830" t="s">
        <v>5</v>
      </c>
      <c r="E830">
        <v>6.09</v>
      </c>
      <c r="F830" s="73">
        <v>44669</v>
      </c>
      <c r="G830" s="73">
        <v>44693</v>
      </c>
      <c r="H830">
        <v>4</v>
      </c>
      <c r="I830">
        <v>2021</v>
      </c>
      <c r="J830" t="s">
        <v>18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12</v>
      </c>
    </row>
    <row r="831" spans="1:17" x14ac:dyDescent="0.3">
      <c r="A831">
        <v>47250</v>
      </c>
      <c r="B831" t="s">
        <v>313</v>
      </c>
      <c r="C831" t="s">
        <v>17</v>
      </c>
      <c r="D831" t="s">
        <v>5</v>
      </c>
      <c r="E831">
        <v>6.09</v>
      </c>
      <c r="F831" s="73">
        <v>44669</v>
      </c>
      <c r="G831" s="73">
        <v>44693</v>
      </c>
      <c r="H831">
        <v>4</v>
      </c>
      <c r="I831">
        <v>2021</v>
      </c>
      <c r="J831" t="s">
        <v>18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82</v>
      </c>
    </row>
    <row r="832" spans="1:17" x14ac:dyDescent="0.3">
      <c r="A832">
        <v>48612</v>
      </c>
      <c r="B832" t="s">
        <v>314</v>
      </c>
      <c r="C832" t="s">
        <v>86</v>
      </c>
      <c r="D832" t="s">
        <v>5</v>
      </c>
      <c r="E832">
        <v>7.39</v>
      </c>
      <c r="F832" s="73">
        <v>44977</v>
      </c>
      <c r="G832" s="73">
        <v>44977</v>
      </c>
      <c r="H832">
        <v>5</v>
      </c>
      <c r="I832">
        <v>2021</v>
      </c>
      <c r="J832" t="s">
        <v>18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24</v>
      </c>
    </row>
    <row r="833" spans="1:17" x14ac:dyDescent="0.3">
      <c r="A833">
        <v>48612</v>
      </c>
      <c r="B833" t="s">
        <v>314</v>
      </c>
      <c r="C833" t="s">
        <v>86</v>
      </c>
      <c r="D833" t="s">
        <v>5</v>
      </c>
      <c r="E833">
        <v>7.39</v>
      </c>
      <c r="F833" s="73">
        <v>44977</v>
      </c>
      <c r="G833" s="73">
        <v>44977</v>
      </c>
      <c r="H833">
        <v>5</v>
      </c>
      <c r="I833">
        <v>2021</v>
      </c>
      <c r="J833" t="s">
        <v>18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11</v>
      </c>
    </row>
    <row r="834" spans="1:17" x14ac:dyDescent="0.3">
      <c r="A834">
        <v>253</v>
      </c>
      <c r="B834" t="s">
        <v>315</v>
      </c>
      <c r="C834" t="s">
        <v>17</v>
      </c>
      <c r="D834" t="s">
        <v>23</v>
      </c>
      <c r="E834">
        <v>7.81</v>
      </c>
      <c r="F834" s="73">
        <v>43480</v>
      </c>
      <c r="G834" s="73">
        <v>43495</v>
      </c>
      <c r="H834">
        <v>7</v>
      </c>
      <c r="I834">
        <v>2001</v>
      </c>
      <c r="J834" t="s">
        <v>18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21</v>
      </c>
    </row>
    <row r="835" spans="1:17" x14ac:dyDescent="0.3">
      <c r="A835">
        <v>253</v>
      </c>
      <c r="B835" t="s">
        <v>315</v>
      </c>
      <c r="C835" t="s">
        <v>17</v>
      </c>
      <c r="D835" t="s">
        <v>23</v>
      </c>
      <c r="E835">
        <v>7.81</v>
      </c>
      <c r="F835" s="73">
        <v>43480</v>
      </c>
      <c r="G835" s="73">
        <v>43495</v>
      </c>
      <c r="H835">
        <v>7</v>
      </c>
      <c r="I835">
        <v>2001</v>
      </c>
      <c r="J835" t="s">
        <v>18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107</v>
      </c>
    </row>
    <row r="836" spans="1:17" x14ac:dyDescent="0.3">
      <c r="A836">
        <v>253</v>
      </c>
      <c r="B836" t="s">
        <v>315</v>
      </c>
      <c r="C836" t="s">
        <v>17</v>
      </c>
      <c r="D836" t="s">
        <v>23</v>
      </c>
      <c r="E836">
        <v>7.81</v>
      </c>
      <c r="F836" s="73">
        <v>43480</v>
      </c>
      <c r="G836" s="73">
        <v>43495</v>
      </c>
      <c r="H836">
        <v>7</v>
      </c>
      <c r="I836">
        <v>2001</v>
      </c>
      <c r="J836" t="s">
        <v>18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33</v>
      </c>
    </row>
    <row r="837" spans="1:17" x14ac:dyDescent="0.3">
      <c r="A837">
        <v>253</v>
      </c>
      <c r="B837" t="s">
        <v>315</v>
      </c>
      <c r="C837" t="s">
        <v>17</v>
      </c>
      <c r="D837" t="s">
        <v>23</v>
      </c>
      <c r="E837">
        <v>7.81</v>
      </c>
      <c r="F837" s="73">
        <v>43480</v>
      </c>
      <c r="G837" s="73">
        <v>43495</v>
      </c>
      <c r="H837">
        <v>7</v>
      </c>
      <c r="I837">
        <v>2001</v>
      </c>
      <c r="J837" t="s">
        <v>18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27</v>
      </c>
    </row>
    <row r="838" spans="1:17" x14ac:dyDescent="0.3">
      <c r="A838">
        <v>253</v>
      </c>
      <c r="B838" t="s">
        <v>315</v>
      </c>
      <c r="C838" t="s">
        <v>17</v>
      </c>
      <c r="D838" t="s">
        <v>23</v>
      </c>
      <c r="E838">
        <v>7.81</v>
      </c>
      <c r="F838" s="73">
        <v>43480</v>
      </c>
      <c r="G838" s="73">
        <v>43495</v>
      </c>
      <c r="H838">
        <v>7</v>
      </c>
      <c r="I838">
        <v>2001</v>
      </c>
      <c r="J838" t="s">
        <v>18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7</v>
      </c>
    </row>
    <row r="839" spans="1:17" x14ac:dyDescent="0.3">
      <c r="A839">
        <v>254</v>
      </c>
      <c r="B839" t="s">
        <v>316</v>
      </c>
      <c r="C839" t="s">
        <v>51</v>
      </c>
      <c r="D839" t="s">
        <v>23</v>
      </c>
      <c r="E839">
        <v>7.79</v>
      </c>
      <c r="F839" s="73">
        <v>43498</v>
      </c>
      <c r="G839" s="73">
        <v>43509</v>
      </c>
      <c r="H839">
        <v>7</v>
      </c>
      <c r="I839">
        <v>2002</v>
      </c>
      <c r="J839" t="s">
        <v>6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21</v>
      </c>
    </row>
    <row r="840" spans="1:17" x14ac:dyDescent="0.3">
      <c r="A840">
        <v>254</v>
      </c>
      <c r="B840" t="s">
        <v>316</v>
      </c>
      <c r="C840" t="s">
        <v>51</v>
      </c>
      <c r="D840" t="s">
        <v>23</v>
      </c>
      <c r="E840">
        <v>7.79</v>
      </c>
      <c r="F840" s="73">
        <v>43498</v>
      </c>
      <c r="G840" s="73">
        <v>43509</v>
      </c>
      <c r="H840">
        <v>7</v>
      </c>
      <c r="I840">
        <v>2002</v>
      </c>
      <c r="J840" t="s">
        <v>6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107</v>
      </c>
    </row>
    <row r="841" spans="1:17" x14ac:dyDescent="0.3">
      <c r="A841">
        <v>254</v>
      </c>
      <c r="B841" t="s">
        <v>316</v>
      </c>
      <c r="C841" t="s">
        <v>51</v>
      </c>
      <c r="D841" t="s">
        <v>23</v>
      </c>
      <c r="E841">
        <v>7.79</v>
      </c>
      <c r="F841" s="73">
        <v>43498</v>
      </c>
      <c r="G841" s="73">
        <v>43509</v>
      </c>
      <c r="H841">
        <v>7</v>
      </c>
      <c r="I841">
        <v>2002</v>
      </c>
      <c r="J841" t="s">
        <v>6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27</v>
      </c>
    </row>
    <row r="842" spans="1:17" x14ac:dyDescent="0.3">
      <c r="A842">
        <v>254</v>
      </c>
      <c r="B842" t="s">
        <v>316</v>
      </c>
      <c r="C842" t="s">
        <v>51</v>
      </c>
      <c r="D842" t="s">
        <v>23</v>
      </c>
      <c r="E842">
        <v>7.79</v>
      </c>
      <c r="F842" s="73">
        <v>43498</v>
      </c>
      <c r="G842" s="73">
        <v>43509</v>
      </c>
      <c r="H842">
        <v>7</v>
      </c>
      <c r="I842">
        <v>2002</v>
      </c>
      <c r="J842" t="s">
        <v>6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7</v>
      </c>
    </row>
    <row r="843" spans="1:17" x14ac:dyDescent="0.3">
      <c r="A843">
        <v>255</v>
      </c>
      <c r="B843" t="s">
        <v>317</v>
      </c>
      <c r="C843" t="s">
        <v>51</v>
      </c>
      <c r="D843" t="s">
        <v>23</v>
      </c>
      <c r="E843">
        <v>7.62</v>
      </c>
      <c r="F843" s="73">
        <v>43505</v>
      </c>
      <c r="G843" s="73">
        <v>43525</v>
      </c>
      <c r="H843">
        <v>7</v>
      </c>
      <c r="I843">
        <v>2003</v>
      </c>
      <c r="J843" t="s">
        <v>20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56</v>
      </c>
    </row>
    <row r="844" spans="1:17" x14ac:dyDescent="0.3">
      <c r="A844">
        <v>255</v>
      </c>
      <c r="B844" t="s">
        <v>317</v>
      </c>
      <c r="C844" t="s">
        <v>51</v>
      </c>
      <c r="D844" t="s">
        <v>23</v>
      </c>
      <c r="E844">
        <v>7.62</v>
      </c>
      <c r="F844" s="73">
        <v>43505</v>
      </c>
      <c r="G844" s="73">
        <v>43525</v>
      </c>
      <c r="H844">
        <v>7</v>
      </c>
      <c r="I844">
        <v>2003</v>
      </c>
      <c r="J844" t="s">
        <v>20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21</v>
      </c>
    </row>
    <row r="845" spans="1:17" x14ac:dyDescent="0.3">
      <c r="A845">
        <v>255</v>
      </c>
      <c r="B845" t="s">
        <v>317</v>
      </c>
      <c r="C845" t="s">
        <v>51</v>
      </c>
      <c r="D845" t="s">
        <v>23</v>
      </c>
      <c r="E845">
        <v>7.62</v>
      </c>
      <c r="F845" s="73">
        <v>43505</v>
      </c>
      <c r="G845" s="73">
        <v>43525</v>
      </c>
      <c r="H845">
        <v>7</v>
      </c>
      <c r="I845">
        <v>2003</v>
      </c>
      <c r="J845" t="s">
        <v>20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107</v>
      </c>
    </row>
    <row r="846" spans="1:17" x14ac:dyDescent="0.3">
      <c r="A846">
        <v>255</v>
      </c>
      <c r="B846" t="s">
        <v>317</v>
      </c>
      <c r="C846" t="s">
        <v>51</v>
      </c>
      <c r="D846" t="s">
        <v>23</v>
      </c>
      <c r="E846">
        <v>7.62</v>
      </c>
      <c r="F846" s="73">
        <v>43505</v>
      </c>
      <c r="G846" s="73">
        <v>43525</v>
      </c>
      <c r="H846">
        <v>7</v>
      </c>
      <c r="I846">
        <v>2003</v>
      </c>
      <c r="J846" t="s">
        <v>20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27</v>
      </c>
    </row>
    <row r="847" spans="1:17" x14ac:dyDescent="0.3">
      <c r="A847">
        <v>255</v>
      </c>
      <c r="B847" t="s">
        <v>317</v>
      </c>
      <c r="C847" t="s">
        <v>51</v>
      </c>
      <c r="D847" t="s">
        <v>23</v>
      </c>
      <c r="E847">
        <v>7.62</v>
      </c>
      <c r="F847" s="73">
        <v>43505</v>
      </c>
      <c r="G847" s="73">
        <v>43525</v>
      </c>
      <c r="H847">
        <v>7</v>
      </c>
      <c r="I847">
        <v>2003</v>
      </c>
      <c r="J847" t="s">
        <v>20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7</v>
      </c>
    </row>
    <row r="848" spans="1:17" x14ac:dyDescent="0.3">
      <c r="A848">
        <v>43711</v>
      </c>
      <c r="B848" t="s">
        <v>318</v>
      </c>
      <c r="C848" t="s">
        <v>4</v>
      </c>
      <c r="D848" t="s">
        <v>5</v>
      </c>
      <c r="E848">
        <v>6.23</v>
      </c>
      <c r="F848" s="73">
        <v>44500</v>
      </c>
      <c r="G848" s="73">
        <v>44500</v>
      </c>
      <c r="H848">
        <v>6</v>
      </c>
      <c r="I848">
        <v>2020</v>
      </c>
      <c r="J848" t="s">
        <v>20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25</v>
      </c>
    </row>
    <row r="849" spans="1:17" x14ac:dyDescent="0.3">
      <c r="A849">
        <v>153</v>
      </c>
      <c r="B849" t="s">
        <v>319</v>
      </c>
      <c r="C849" t="s">
        <v>17</v>
      </c>
      <c r="D849" t="s">
        <v>32</v>
      </c>
      <c r="E849">
        <v>8.0299999999999994</v>
      </c>
      <c r="F849" s="73">
        <v>43104</v>
      </c>
      <c r="G849" s="73">
        <v>43145</v>
      </c>
      <c r="H849">
        <v>8</v>
      </c>
      <c r="I849">
        <v>2002</v>
      </c>
      <c r="J849" t="s">
        <v>18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24</v>
      </c>
    </row>
    <row r="850" spans="1:17" x14ac:dyDescent="0.3">
      <c r="A850">
        <v>153</v>
      </c>
      <c r="B850" t="s">
        <v>319</v>
      </c>
      <c r="C850" t="s">
        <v>17</v>
      </c>
      <c r="D850" t="s">
        <v>32</v>
      </c>
      <c r="E850">
        <v>8.0299999999999994</v>
      </c>
      <c r="F850" s="73">
        <v>43104</v>
      </c>
      <c r="G850" s="73">
        <v>43145</v>
      </c>
      <c r="H850">
        <v>8</v>
      </c>
      <c r="I850">
        <v>2002</v>
      </c>
      <c r="J850" t="s">
        <v>18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11</v>
      </c>
    </row>
    <row r="851" spans="1:17" x14ac:dyDescent="0.3">
      <c r="A851">
        <v>153</v>
      </c>
      <c r="B851" t="s">
        <v>319</v>
      </c>
      <c r="C851" t="s">
        <v>17</v>
      </c>
      <c r="D851" t="s">
        <v>32</v>
      </c>
      <c r="E851">
        <v>8.0299999999999994</v>
      </c>
      <c r="F851" s="73">
        <v>43104</v>
      </c>
      <c r="G851" s="73">
        <v>43145</v>
      </c>
      <c r="H851">
        <v>8</v>
      </c>
      <c r="I851">
        <v>2002</v>
      </c>
      <c r="J851" t="s">
        <v>18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12</v>
      </c>
    </row>
    <row r="852" spans="1:17" x14ac:dyDescent="0.3">
      <c r="A852">
        <v>153</v>
      </c>
      <c r="B852" t="s">
        <v>319</v>
      </c>
      <c r="C852" t="s">
        <v>17</v>
      </c>
      <c r="D852" t="s">
        <v>32</v>
      </c>
      <c r="E852">
        <v>8.0299999999999994</v>
      </c>
      <c r="F852" s="73">
        <v>43104</v>
      </c>
      <c r="G852" s="73">
        <v>43145</v>
      </c>
      <c r="H852">
        <v>8</v>
      </c>
      <c r="I852">
        <v>2002</v>
      </c>
      <c r="J852" t="s">
        <v>18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26</v>
      </c>
    </row>
    <row r="853" spans="1:17" x14ac:dyDescent="0.3">
      <c r="A853">
        <v>38161</v>
      </c>
      <c r="B853" t="s">
        <v>320</v>
      </c>
      <c r="C853" t="s">
        <v>17</v>
      </c>
      <c r="D853" t="s">
        <v>5</v>
      </c>
      <c r="E853">
        <v>6.89</v>
      </c>
      <c r="F853" s="73">
        <v>43916</v>
      </c>
      <c r="G853" s="73">
        <v>43945</v>
      </c>
      <c r="H853">
        <v>7</v>
      </c>
      <c r="I853">
        <v>2019</v>
      </c>
      <c r="J853" t="s">
        <v>20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21</v>
      </c>
    </row>
    <row r="854" spans="1:17" x14ac:dyDescent="0.3">
      <c r="A854">
        <v>38161</v>
      </c>
      <c r="B854" t="s">
        <v>320</v>
      </c>
      <c r="C854" t="s">
        <v>17</v>
      </c>
      <c r="D854" t="s">
        <v>5</v>
      </c>
      <c r="E854">
        <v>6.89</v>
      </c>
      <c r="F854" s="73">
        <v>43916</v>
      </c>
      <c r="G854" s="73">
        <v>43945</v>
      </c>
      <c r="H854">
        <v>7</v>
      </c>
      <c r="I854">
        <v>2019</v>
      </c>
      <c r="J854" t="s">
        <v>20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25</v>
      </c>
    </row>
    <row r="855" spans="1:17" x14ac:dyDescent="0.3">
      <c r="A855">
        <v>38161</v>
      </c>
      <c r="B855" t="s">
        <v>320</v>
      </c>
      <c r="C855" t="s">
        <v>17</v>
      </c>
      <c r="D855" t="s">
        <v>5</v>
      </c>
      <c r="E855">
        <v>6.89</v>
      </c>
      <c r="F855" s="73">
        <v>43916</v>
      </c>
      <c r="G855" s="73">
        <v>43945</v>
      </c>
      <c r="H855">
        <v>7</v>
      </c>
      <c r="I855">
        <v>2019</v>
      </c>
      <c r="J855" t="s">
        <v>20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13</v>
      </c>
    </row>
    <row r="856" spans="1:17" x14ac:dyDescent="0.3">
      <c r="A856">
        <v>43691</v>
      </c>
      <c r="B856" t="s">
        <v>321</v>
      </c>
      <c r="C856" t="s">
        <v>17</v>
      </c>
      <c r="D856" t="s">
        <v>23</v>
      </c>
      <c r="E856">
        <v>7.75</v>
      </c>
      <c r="F856" s="73">
        <v>44709</v>
      </c>
      <c r="G856" s="73">
        <v>44726</v>
      </c>
      <c r="H856">
        <v>6</v>
      </c>
      <c r="I856">
        <v>2021</v>
      </c>
      <c r="J856" t="s">
        <v>6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25</v>
      </c>
    </row>
    <row r="857" spans="1:17" x14ac:dyDescent="0.3">
      <c r="A857">
        <v>43691</v>
      </c>
      <c r="B857" t="s">
        <v>321</v>
      </c>
      <c r="C857" t="s">
        <v>17</v>
      </c>
      <c r="D857" t="s">
        <v>23</v>
      </c>
      <c r="E857">
        <v>7.75</v>
      </c>
      <c r="F857" s="73">
        <v>44709</v>
      </c>
      <c r="G857" s="73">
        <v>44726</v>
      </c>
      <c r="H857">
        <v>6</v>
      </c>
      <c r="I857">
        <v>2021</v>
      </c>
      <c r="J857" t="s">
        <v>6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116</v>
      </c>
    </row>
    <row r="858" spans="1:17" x14ac:dyDescent="0.3">
      <c r="A858">
        <v>43691</v>
      </c>
      <c r="B858" t="s">
        <v>321</v>
      </c>
      <c r="C858" t="s">
        <v>17</v>
      </c>
      <c r="D858" t="s">
        <v>23</v>
      </c>
      <c r="E858">
        <v>7.75</v>
      </c>
      <c r="F858" s="73">
        <v>44709</v>
      </c>
      <c r="G858" s="73">
        <v>44726</v>
      </c>
      <c r="H858">
        <v>6</v>
      </c>
      <c r="I858">
        <v>2021</v>
      </c>
      <c r="J858" t="s">
        <v>6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33</v>
      </c>
    </row>
    <row r="859" spans="1:17" x14ac:dyDescent="0.3">
      <c r="A859">
        <v>43691</v>
      </c>
      <c r="B859" t="s">
        <v>321</v>
      </c>
      <c r="C859" t="s">
        <v>17</v>
      </c>
      <c r="D859" t="s">
        <v>23</v>
      </c>
      <c r="E859">
        <v>7.75</v>
      </c>
      <c r="F859" s="73">
        <v>44709</v>
      </c>
      <c r="G859" s="73">
        <v>44726</v>
      </c>
      <c r="H859">
        <v>6</v>
      </c>
      <c r="I859">
        <v>2021</v>
      </c>
      <c r="J859" t="s">
        <v>6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43</v>
      </c>
    </row>
    <row r="860" spans="1:17" x14ac:dyDescent="0.3">
      <c r="A860">
        <v>37999</v>
      </c>
      <c r="B860" t="s">
        <v>322</v>
      </c>
      <c r="C860" t="s">
        <v>17</v>
      </c>
      <c r="D860" t="s">
        <v>23</v>
      </c>
      <c r="E860">
        <v>8.41</v>
      </c>
      <c r="F860" s="73">
        <v>43578</v>
      </c>
      <c r="G860" s="73">
        <v>43589</v>
      </c>
      <c r="H860">
        <v>9</v>
      </c>
      <c r="I860">
        <v>2019</v>
      </c>
      <c r="J860" t="s">
        <v>10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21</v>
      </c>
    </row>
    <row r="861" spans="1:17" x14ac:dyDescent="0.3">
      <c r="A861">
        <v>37999</v>
      </c>
      <c r="B861" t="s">
        <v>322</v>
      </c>
      <c r="C861" t="s">
        <v>17</v>
      </c>
      <c r="D861" t="s">
        <v>23</v>
      </c>
      <c r="E861">
        <v>8.41</v>
      </c>
      <c r="F861" s="73">
        <v>43578</v>
      </c>
      <c r="G861" s="73">
        <v>43589</v>
      </c>
      <c r="H861">
        <v>9</v>
      </c>
      <c r="I861">
        <v>2019</v>
      </c>
      <c r="J861" t="s">
        <v>10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48</v>
      </c>
    </row>
    <row r="862" spans="1:17" x14ac:dyDescent="0.3">
      <c r="A862">
        <v>37999</v>
      </c>
      <c r="B862" t="s">
        <v>322</v>
      </c>
      <c r="C862" t="s">
        <v>17</v>
      </c>
      <c r="D862" t="s">
        <v>23</v>
      </c>
      <c r="E862">
        <v>8.41</v>
      </c>
      <c r="F862" s="73">
        <v>43578</v>
      </c>
      <c r="G862" s="73">
        <v>43589</v>
      </c>
      <c r="H862">
        <v>9</v>
      </c>
      <c r="I862">
        <v>2019</v>
      </c>
      <c r="J862" t="s">
        <v>10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233</v>
      </c>
    </row>
    <row r="863" spans="1:17" x14ac:dyDescent="0.3">
      <c r="A863">
        <v>37999</v>
      </c>
      <c r="B863" t="s">
        <v>322</v>
      </c>
      <c r="C863" t="s">
        <v>17</v>
      </c>
      <c r="D863" t="s">
        <v>23</v>
      </c>
      <c r="E863">
        <v>8.41</v>
      </c>
      <c r="F863" s="73">
        <v>43578</v>
      </c>
      <c r="G863" s="73">
        <v>43589</v>
      </c>
      <c r="H863">
        <v>9</v>
      </c>
      <c r="I863">
        <v>2019</v>
      </c>
      <c r="J863" t="s">
        <v>10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33</v>
      </c>
    </row>
    <row r="864" spans="1:17" x14ac:dyDescent="0.3">
      <c r="A864">
        <v>37999</v>
      </c>
      <c r="B864" t="s">
        <v>322</v>
      </c>
      <c r="C864" t="s">
        <v>17</v>
      </c>
      <c r="D864" t="s">
        <v>23</v>
      </c>
      <c r="E864">
        <v>8.41</v>
      </c>
      <c r="F864" s="73">
        <v>43578</v>
      </c>
      <c r="G864" s="73">
        <v>43589</v>
      </c>
      <c r="H864">
        <v>9</v>
      </c>
      <c r="I864">
        <v>2019</v>
      </c>
      <c r="J864" t="s">
        <v>10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67</v>
      </c>
    </row>
    <row r="865" spans="1:17" x14ac:dyDescent="0.3">
      <c r="A865">
        <v>42822</v>
      </c>
      <c r="B865" t="s">
        <v>323</v>
      </c>
      <c r="C865" t="s">
        <v>17</v>
      </c>
      <c r="D865" t="s">
        <v>23</v>
      </c>
      <c r="E865">
        <v>7.16</v>
      </c>
      <c r="F865" s="73">
        <v>44515</v>
      </c>
      <c r="G865" s="73">
        <v>44524</v>
      </c>
      <c r="H865">
        <v>6</v>
      </c>
      <c r="I865">
        <v>2021</v>
      </c>
      <c r="J865" t="s">
        <v>10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274</v>
      </c>
    </row>
    <row r="866" spans="1:17" x14ac:dyDescent="0.3">
      <c r="A866">
        <v>42822</v>
      </c>
      <c r="B866" t="s">
        <v>323</v>
      </c>
      <c r="C866" t="s">
        <v>17</v>
      </c>
      <c r="D866" t="s">
        <v>23</v>
      </c>
      <c r="E866">
        <v>7.16</v>
      </c>
      <c r="F866" s="73">
        <v>44515</v>
      </c>
      <c r="G866" s="73">
        <v>44524</v>
      </c>
      <c r="H866">
        <v>6</v>
      </c>
      <c r="I866">
        <v>2021</v>
      </c>
      <c r="J866" t="s">
        <v>10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13</v>
      </c>
    </row>
    <row r="867" spans="1:17" x14ac:dyDescent="0.3">
      <c r="A867">
        <v>42822</v>
      </c>
      <c r="B867" t="s">
        <v>323</v>
      </c>
      <c r="C867" t="s">
        <v>17</v>
      </c>
      <c r="D867" t="s">
        <v>23</v>
      </c>
      <c r="E867">
        <v>7.16</v>
      </c>
      <c r="F867" s="73">
        <v>44515</v>
      </c>
      <c r="G867" s="73">
        <v>44524</v>
      </c>
      <c r="H867">
        <v>6</v>
      </c>
      <c r="I867">
        <v>2021</v>
      </c>
      <c r="J867" t="s">
        <v>10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48</v>
      </c>
    </row>
    <row r="868" spans="1:17" x14ac:dyDescent="0.3">
      <c r="A868">
        <v>42822</v>
      </c>
      <c r="B868" t="s">
        <v>323</v>
      </c>
      <c r="C868" t="s">
        <v>17</v>
      </c>
      <c r="D868" t="s">
        <v>23</v>
      </c>
      <c r="E868">
        <v>7.16</v>
      </c>
      <c r="F868" s="73">
        <v>44515</v>
      </c>
      <c r="G868" s="73">
        <v>44524</v>
      </c>
      <c r="H868">
        <v>6</v>
      </c>
      <c r="I868">
        <v>2021</v>
      </c>
      <c r="J868" t="s">
        <v>10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27</v>
      </c>
    </row>
    <row r="869" spans="1:17" x14ac:dyDescent="0.3">
      <c r="A869">
        <v>42822</v>
      </c>
      <c r="B869" t="s">
        <v>323</v>
      </c>
      <c r="C869" t="s">
        <v>17</v>
      </c>
      <c r="D869" t="s">
        <v>23</v>
      </c>
      <c r="E869">
        <v>7.16</v>
      </c>
      <c r="F869" s="73">
        <v>44515</v>
      </c>
      <c r="G869" s="73">
        <v>44524</v>
      </c>
      <c r="H869">
        <v>6</v>
      </c>
      <c r="I869">
        <v>2021</v>
      </c>
      <c r="J869" t="s">
        <v>10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104</v>
      </c>
    </row>
    <row r="870" spans="1:17" x14ac:dyDescent="0.3">
      <c r="A870">
        <v>40750</v>
      </c>
      <c r="B870" t="s">
        <v>324</v>
      </c>
      <c r="C870" t="s">
        <v>17</v>
      </c>
      <c r="D870" t="s">
        <v>60</v>
      </c>
      <c r="E870">
        <v>6.34</v>
      </c>
      <c r="F870" s="73">
        <v>44741</v>
      </c>
      <c r="G870" s="73">
        <v>44748</v>
      </c>
      <c r="H870">
        <v>7</v>
      </c>
      <c r="I870">
        <v>2021</v>
      </c>
      <c r="J870" t="s">
        <v>10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11</v>
      </c>
    </row>
    <row r="871" spans="1:17" x14ac:dyDescent="0.3">
      <c r="A871">
        <v>40750</v>
      </c>
      <c r="B871" t="s">
        <v>324</v>
      </c>
      <c r="C871" t="s">
        <v>17</v>
      </c>
      <c r="D871" t="s">
        <v>60</v>
      </c>
      <c r="E871">
        <v>6.34</v>
      </c>
      <c r="F871" s="73">
        <v>44741</v>
      </c>
      <c r="G871" s="73">
        <v>44748</v>
      </c>
      <c r="H871">
        <v>7</v>
      </c>
      <c r="I871">
        <v>2021</v>
      </c>
      <c r="J871" t="s">
        <v>10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25</v>
      </c>
    </row>
    <row r="872" spans="1:17" x14ac:dyDescent="0.3">
      <c r="A872">
        <v>40750</v>
      </c>
      <c r="B872" t="s">
        <v>324</v>
      </c>
      <c r="C872" t="s">
        <v>17</v>
      </c>
      <c r="D872" t="s">
        <v>60</v>
      </c>
      <c r="E872">
        <v>6.34</v>
      </c>
      <c r="F872" s="73">
        <v>44741</v>
      </c>
      <c r="G872" s="73">
        <v>44748</v>
      </c>
      <c r="H872">
        <v>7</v>
      </c>
      <c r="I872">
        <v>2021</v>
      </c>
      <c r="J872" t="s">
        <v>10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325</v>
      </c>
    </row>
    <row r="873" spans="1:17" x14ac:dyDescent="0.3">
      <c r="A873">
        <v>40750</v>
      </c>
      <c r="B873" t="s">
        <v>324</v>
      </c>
      <c r="C873" t="s">
        <v>17</v>
      </c>
      <c r="D873" t="s">
        <v>60</v>
      </c>
      <c r="E873">
        <v>6.34</v>
      </c>
      <c r="F873" s="73">
        <v>44741</v>
      </c>
      <c r="G873" s="73">
        <v>44748</v>
      </c>
      <c r="H873">
        <v>7</v>
      </c>
      <c r="I873">
        <v>2021</v>
      </c>
      <c r="J873" t="s">
        <v>10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12</v>
      </c>
    </row>
    <row r="874" spans="1:17" x14ac:dyDescent="0.3">
      <c r="A874">
        <v>40750</v>
      </c>
      <c r="B874" t="s">
        <v>324</v>
      </c>
      <c r="C874" t="s">
        <v>17</v>
      </c>
      <c r="D874" t="s">
        <v>60</v>
      </c>
      <c r="E874">
        <v>6.34</v>
      </c>
      <c r="F874" s="73">
        <v>44741</v>
      </c>
      <c r="G874" s="73">
        <v>44748</v>
      </c>
      <c r="H874">
        <v>7</v>
      </c>
      <c r="I874">
        <v>2021</v>
      </c>
      <c r="J874" t="s">
        <v>10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46</v>
      </c>
    </row>
    <row r="875" spans="1:17" x14ac:dyDescent="0.3">
      <c r="A875">
        <v>40750</v>
      </c>
      <c r="B875" t="s">
        <v>324</v>
      </c>
      <c r="C875" t="s">
        <v>17</v>
      </c>
      <c r="D875" t="s">
        <v>60</v>
      </c>
      <c r="E875">
        <v>6.34</v>
      </c>
      <c r="F875" s="73">
        <v>44741</v>
      </c>
      <c r="G875" s="73">
        <v>44748</v>
      </c>
      <c r="H875">
        <v>7</v>
      </c>
      <c r="I875">
        <v>2021</v>
      </c>
      <c r="J875" t="s">
        <v>10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49</v>
      </c>
    </row>
    <row r="876" spans="1:17" x14ac:dyDescent="0.3">
      <c r="A876">
        <v>49385</v>
      </c>
      <c r="B876" t="s">
        <v>326</v>
      </c>
      <c r="C876" t="s">
        <v>17</v>
      </c>
      <c r="D876" t="s">
        <v>63</v>
      </c>
      <c r="E876">
        <v>6.73</v>
      </c>
      <c r="F876" s="73">
        <v>44910</v>
      </c>
      <c r="G876" s="73">
        <v>44913</v>
      </c>
      <c r="H876">
        <v>6</v>
      </c>
      <c r="I876">
        <v>2022</v>
      </c>
      <c r="J876" t="s">
        <v>10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21</v>
      </c>
    </row>
    <row r="877" spans="1:17" x14ac:dyDescent="0.3">
      <c r="A877">
        <v>49385</v>
      </c>
      <c r="B877" t="s">
        <v>326</v>
      </c>
      <c r="C877" t="s">
        <v>17</v>
      </c>
      <c r="D877" t="s">
        <v>63</v>
      </c>
      <c r="E877">
        <v>6.73</v>
      </c>
      <c r="F877" s="73">
        <v>44910</v>
      </c>
      <c r="G877" s="73">
        <v>44913</v>
      </c>
      <c r="H877">
        <v>6</v>
      </c>
      <c r="I877">
        <v>2022</v>
      </c>
      <c r="J877" t="s">
        <v>10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12</v>
      </c>
    </row>
    <row r="878" spans="1:17" x14ac:dyDescent="0.3">
      <c r="A878">
        <v>49385</v>
      </c>
      <c r="B878" t="s">
        <v>326</v>
      </c>
      <c r="C878" t="s">
        <v>17</v>
      </c>
      <c r="D878" t="s">
        <v>63</v>
      </c>
      <c r="E878">
        <v>6.73</v>
      </c>
      <c r="F878" s="73">
        <v>44910</v>
      </c>
      <c r="G878" s="73">
        <v>44913</v>
      </c>
      <c r="H878">
        <v>6</v>
      </c>
      <c r="I878">
        <v>2022</v>
      </c>
      <c r="J878" t="s">
        <v>10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65</v>
      </c>
    </row>
    <row r="879" spans="1:17" x14ac:dyDescent="0.3">
      <c r="A879">
        <v>37981</v>
      </c>
      <c r="B879" t="s">
        <v>327</v>
      </c>
      <c r="C879" t="s">
        <v>86</v>
      </c>
      <c r="D879" t="s">
        <v>23</v>
      </c>
      <c r="E879">
        <v>7.2</v>
      </c>
      <c r="F879" s="73">
        <v>44098</v>
      </c>
      <c r="G879" s="73">
        <v>44098</v>
      </c>
      <c r="H879">
        <v>6</v>
      </c>
      <c r="I879">
        <v>2019</v>
      </c>
      <c r="J879" t="s">
        <v>18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56</v>
      </c>
    </row>
    <row r="880" spans="1:17" x14ac:dyDescent="0.3">
      <c r="A880">
        <v>37981</v>
      </c>
      <c r="B880" t="s">
        <v>327</v>
      </c>
      <c r="C880" t="s">
        <v>86</v>
      </c>
      <c r="D880" t="s">
        <v>23</v>
      </c>
      <c r="E880">
        <v>7.2</v>
      </c>
      <c r="F880" s="73">
        <v>44098</v>
      </c>
      <c r="G880" s="73">
        <v>44098</v>
      </c>
      <c r="H880">
        <v>6</v>
      </c>
      <c r="I880">
        <v>2019</v>
      </c>
      <c r="J880" t="s">
        <v>18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25</v>
      </c>
    </row>
    <row r="881" spans="1:17" x14ac:dyDescent="0.3">
      <c r="A881">
        <v>37981</v>
      </c>
      <c r="B881" t="s">
        <v>327</v>
      </c>
      <c r="C881" t="s">
        <v>86</v>
      </c>
      <c r="D881" t="s">
        <v>23</v>
      </c>
      <c r="E881">
        <v>7.2</v>
      </c>
      <c r="F881" s="73">
        <v>44098</v>
      </c>
      <c r="G881" s="73">
        <v>44098</v>
      </c>
      <c r="H881">
        <v>6</v>
      </c>
      <c r="I881">
        <v>2019</v>
      </c>
      <c r="J881" t="s">
        <v>18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13</v>
      </c>
    </row>
    <row r="882" spans="1:17" x14ac:dyDescent="0.3">
      <c r="A882">
        <v>37981</v>
      </c>
      <c r="B882" t="s">
        <v>327</v>
      </c>
      <c r="C882" t="s">
        <v>86</v>
      </c>
      <c r="D882" t="s">
        <v>23</v>
      </c>
      <c r="E882">
        <v>7.2</v>
      </c>
      <c r="F882" s="73">
        <v>44098</v>
      </c>
      <c r="G882" s="73">
        <v>44098</v>
      </c>
      <c r="H882">
        <v>6</v>
      </c>
      <c r="I882">
        <v>2019</v>
      </c>
      <c r="J882" t="s">
        <v>18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67</v>
      </c>
    </row>
    <row r="883" spans="1:17" x14ac:dyDescent="0.3">
      <c r="A883">
        <v>37981</v>
      </c>
      <c r="B883" t="s">
        <v>327</v>
      </c>
      <c r="C883" t="s">
        <v>86</v>
      </c>
      <c r="D883" t="s">
        <v>23</v>
      </c>
      <c r="E883">
        <v>7.2</v>
      </c>
      <c r="F883" s="73">
        <v>44098</v>
      </c>
      <c r="G883" s="73">
        <v>44098</v>
      </c>
      <c r="H883">
        <v>6</v>
      </c>
      <c r="I883">
        <v>2019</v>
      </c>
      <c r="J883" t="s">
        <v>18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104</v>
      </c>
    </row>
    <row r="884" spans="1:17" x14ac:dyDescent="0.3">
      <c r="A884">
        <v>42544</v>
      </c>
      <c r="B884" t="s">
        <v>328</v>
      </c>
      <c r="C884" t="s">
        <v>17</v>
      </c>
      <c r="D884" t="s">
        <v>5</v>
      </c>
      <c r="E884">
        <v>7.08</v>
      </c>
      <c r="F884" s="73">
        <v>44778</v>
      </c>
      <c r="G884" s="73">
        <v>44778</v>
      </c>
      <c r="H884">
        <v>7</v>
      </c>
      <c r="I884">
        <v>2021</v>
      </c>
      <c r="J884" t="s">
        <v>20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24</v>
      </c>
    </row>
    <row r="885" spans="1:17" x14ac:dyDescent="0.3">
      <c r="A885">
        <v>42544</v>
      </c>
      <c r="B885" t="s">
        <v>328</v>
      </c>
      <c r="C885" t="s">
        <v>17</v>
      </c>
      <c r="D885" t="s">
        <v>5</v>
      </c>
      <c r="E885">
        <v>7.08</v>
      </c>
      <c r="F885" s="73">
        <v>44778</v>
      </c>
      <c r="G885" s="73">
        <v>44778</v>
      </c>
      <c r="H885">
        <v>7</v>
      </c>
      <c r="I885">
        <v>2021</v>
      </c>
      <c r="J885" t="s">
        <v>20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11</v>
      </c>
    </row>
    <row r="886" spans="1:17" x14ac:dyDescent="0.3">
      <c r="A886">
        <v>42544</v>
      </c>
      <c r="B886" t="s">
        <v>328</v>
      </c>
      <c r="C886" t="s">
        <v>17</v>
      </c>
      <c r="D886" t="s">
        <v>5</v>
      </c>
      <c r="E886">
        <v>7.08</v>
      </c>
      <c r="F886" s="73">
        <v>44778</v>
      </c>
      <c r="G886" s="73">
        <v>44778</v>
      </c>
      <c r="H886">
        <v>7</v>
      </c>
      <c r="I886">
        <v>2021</v>
      </c>
      <c r="J886" t="s">
        <v>20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12</v>
      </c>
    </row>
    <row r="887" spans="1:17" x14ac:dyDescent="0.3">
      <c r="A887">
        <v>42544</v>
      </c>
      <c r="B887" t="s">
        <v>328</v>
      </c>
      <c r="C887" t="s">
        <v>17</v>
      </c>
      <c r="D887" t="s">
        <v>5</v>
      </c>
      <c r="E887">
        <v>7.08</v>
      </c>
      <c r="F887" s="73">
        <v>44778</v>
      </c>
      <c r="G887" s="73">
        <v>44778</v>
      </c>
      <c r="H887">
        <v>7</v>
      </c>
      <c r="I887">
        <v>2021</v>
      </c>
      <c r="J887" t="s">
        <v>20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82</v>
      </c>
    </row>
    <row r="888" spans="1:17" x14ac:dyDescent="0.3">
      <c r="A888">
        <v>41312</v>
      </c>
      <c r="B888" t="s">
        <v>329</v>
      </c>
      <c r="C888" t="s">
        <v>17</v>
      </c>
      <c r="D888" t="s">
        <v>60</v>
      </c>
      <c r="E888">
        <v>6.98</v>
      </c>
      <c r="F888" s="73">
        <v>44370</v>
      </c>
      <c r="G888" s="73">
        <v>44379</v>
      </c>
      <c r="H888">
        <v>3</v>
      </c>
      <c r="I888">
        <v>2020</v>
      </c>
      <c r="J888" t="s">
        <v>20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12</v>
      </c>
    </row>
    <row r="889" spans="1:17" x14ac:dyDescent="0.3">
      <c r="A889">
        <v>41312</v>
      </c>
      <c r="B889" t="s">
        <v>329</v>
      </c>
      <c r="C889" t="s">
        <v>17</v>
      </c>
      <c r="D889" t="s">
        <v>60</v>
      </c>
      <c r="E889">
        <v>6.98</v>
      </c>
      <c r="F889" s="73">
        <v>44370</v>
      </c>
      <c r="G889" s="73">
        <v>44379</v>
      </c>
      <c r="H889">
        <v>3</v>
      </c>
      <c r="I889">
        <v>2020</v>
      </c>
      <c r="J889" t="s">
        <v>20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26</v>
      </c>
    </row>
    <row r="890" spans="1:17" x14ac:dyDescent="0.3">
      <c r="A890">
        <v>41312</v>
      </c>
      <c r="B890" t="s">
        <v>329</v>
      </c>
      <c r="C890" t="s">
        <v>17</v>
      </c>
      <c r="D890" t="s">
        <v>60</v>
      </c>
      <c r="E890">
        <v>6.98</v>
      </c>
      <c r="F890" s="73">
        <v>44370</v>
      </c>
      <c r="G890" s="73">
        <v>44379</v>
      </c>
      <c r="H890">
        <v>3</v>
      </c>
      <c r="I890">
        <v>2020</v>
      </c>
      <c r="J890" t="s">
        <v>20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202</v>
      </c>
    </row>
    <row r="891" spans="1:17" x14ac:dyDescent="0.3">
      <c r="A891">
        <v>41312</v>
      </c>
      <c r="B891" t="s">
        <v>329</v>
      </c>
      <c r="C891" t="s">
        <v>17</v>
      </c>
      <c r="D891" t="s">
        <v>60</v>
      </c>
      <c r="E891">
        <v>6.98</v>
      </c>
      <c r="F891" s="73">
        <v>44370</v>
      </c>
      <c r="G891" s="73">
        <v>44379</v>
      </c>
      <c r="H891">
        <v>3</v>
      </c>
      <c r="I891">
        <v>2020</v>
      </c>
      <c r="J891" t="s">
        <v>20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103</v>
      </c>
    </row>
    <row r="892" spans="1:17" x14ac:dyDescent="0.3">
      <c r="A892">
        <v>41312</v>
      </c>
      <c r="B892" t="s">
        <v>329</v>
      </c>
      <c r="C892" t="s">
        <v>17</v>
      </c>
      <c r="D892" t="s">
        <v>60</v>
      </c>
      <c r="E892">
        <v>6.98</v>
      </c>
      <c r="F892" s="73">
        <v>44370</v>
      </c>
      <c r="G892" s="73">
        <v>44379</v>
      </c>
      <c r="H892">
        <v>3</v>
      </c>
      <c r="I892">
        <v>2020</v>
      </c>
      <c r="J892" t="s">
        <v>20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7</v>
      </c>
    </row>
    <row r="893" spans="1:17" x14ac:dyDescent="0.3">
      <c r="A893">
        <v>48825</v>
      </c>
      <c r="B893" t="s">
        <v>330</v>
      </c>
      <c r="C893" t="s">
        <v>70</v>
      </c>
      <c r="D893" t="s">
        <v>5</v>
      </c>
      <c r="E893">
        <v>6.86</v>
      </c>
      <c r="F893" s="73">
        <v>44990</v>
      </c>
      <c r="G893" s="73">
        <v>44990</v>
      </c>
      <c r="H893">
        <v>7</v>
      </c>
      <c r="I893">
        <v>2021</v>
      </c>
      <c r="J893" t="s">
        <v>10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39</v>
      </c>
    </row>
    <row r="894" spans="1:17" x14ac:dyDescent="0.3">
      <c r="A894">
        <v>41877</v>
      </c>
      <c r="B894" t="s">
        <v>331</v>
      </c>
      <c r="C894" t="s">
        <v>86</v>
      </c>
      <c r="D894" t="s">
        <v>5</v>
      </c>
      <c r="E894">
        <v>6.46</v>
      </c>
      <c r="F894" s="73">
        <v>44980</v>
      </c>
      <c r="G894" s="73">
        <v>44980</v>
      </c>
      <c r="H894">
        <v>5</v>
      </c>
      <c r="I894">
        <v>2021</v>
      </c>
      <c r="J894" t="s">
        <v>20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13</v>
      </c>
    </row>
    <row r="895" spans="1:17" x14ac:dyDescent="0.3">
      <c r="A895">
        <v>41877</v>
      </c>
      <c r="B895" t="s">
        <v>331</v>
      </c>
      <c r="C895" t="s">
        <v>86</v>
      </c>
      <c r="D895" t="s">
        <v>5</v>
      </c>
      <c r="E895">
        <v>6.46</v>
      </c>
      <c r="F895" s="73">
        <v>44980</v>
      </c>
      <c r="G895" s="73">
        <v>44980</v>
      </c>
      <c r="H895">
        <v>5</v>
      </c>
      <c r="I895">
        <v>2021</v>
      </c>
      <c r="J895" t="s">
        <v>20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119</v>
      </c>
    </row>
    <row r="896" spans="1:17" x14ac:dyDescent="0.3">
      <c r="A896">
        <v>41930</v>
      </c>
      <c r="B896" t="s">
        <v>332</v>
      </c>
      <c r="C896" t="s">
        <v>17</v>
      </c>
      <c r="D896" t="s">
        <v>5</v>
      </c>
      <c r="E896">
        <v>6.79</v>
      </c>
      <c r="F896" s="73">
        <v>44440</v>
      </c>
      <c r="G896" s="73">
        <v>44482</v>
      </c>
      <c r="H896">
        <v>6</v>
      </c>
      <c r="I896">
        <v>2020</v>
      </c>
      <c r="J896" t="s">
        <v>20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25</v>
      </c>
    </row>
    <row r="897" spans="1:17" x14ac:dyDescent="0.3">
      <c r="A897">
        <v>41930</v>
      </c>
      <c r="B897" t="s">
        <v>332</v>
      </c>
      <c r="C897" t="s">
        <v>17</v>
      </c>
      <c r="D897" t="s">
        <v>5</v>
      </c>
      <c r="E897">
        <v>6.79</v>
      </c>
      <c r="F897" s="73">
        <v>44440</v>
      </c>
      <c r="G897" s="73">
        <v>44482</v>
      </c>
      <c r="H897">
        <v>6</v>
      </c>
      <c r="I897">
        <v>2020</v>
      </c>
      <c r="J897" t="s">
        <v>20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12</v>
      </c>
    </row>
    <row r="898" spans="1:17" x14ac:dyDescent="0.3">
      <c r="A898">
        <v>48711</v>
      </c>
      <c r="B898" t="s">
        <v>333</v>
      </c>
      <c r="C898" t="s">
        <v>70</v>
      </c>
      <c r="D898" t="s">
        <v>5</v>
      </c>
      <c r="E898">
        <v>6.85</v>
      </c>
      <c r="F898" s="73">
        <v>44990</v>
      </c>
      <c r="G898" s="73">
        <v>44990</v>
      </c>
      <c r="H898">
        <v>6</v>
      </c>
      <c r="I898">
        <v>2021</v>
      </c>
      <c r="J898" t="s">
        <v>10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39</v>
      </c>
    </row>
    <row r="899" spans="1:17" x14ac:dyDescent="0.3">
      <c r="A899">
        <v>39198</v>
      </c>
      <c r="B899" t="s">
        <v>334</v>
      </c>
      <c r="C899" t="s">
        <v>17</v>
      </c>
      <c r="D899" t="s">
        <v>23</v>
      </c>
      <c r="E899">
        <v>8.09</v>
      </c>
      <c r="F899" s="73">
        <v>43847</v>
      </c>
      <c r="G899" s="73">
        <v>43856</v>
      </c>
      <c r="H899">
        <v>8</v>
      </c>
      <c r="I899">
        <v>2019</v>
      </c>
      <c r="J899" t="s">
        <v>6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11</v>
      </c>
    </row>
    <row r="900" spans="1:17" x14ac:dyDescent="0.3">
      <c r="A900">
        <v>39198</v>
      </c>
      <c r="B900" t="s">
        <v>334</v>
      </c>
      <c r="C900" t="s">
        <v>17</v>
      </c>
      <c r="D900" t="s">
        <v>23</v>
      </c>
      <c r="E900">
        <v>8.09</v>
      </c>
      <c r="F900" s="73">
        <v>43847</v>
      </c>
      <c r="G900" s="73">
        <v>43856</v>
      </c>
      <c r="H900">
        <v>8</v>
      </c>
      <c r="I900">
        <v>2019</v>
      </c>
      <c r="J900" t="s">
        <v>6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56</v>
      </c>
    </row>
    <row r="901" spans="1:17" x14ac:dyDescent="0.3">
      <c r="A901">
        <v>39198</v>
      </c>
      <c r="B901" t="s">
        <v>334</v>
      </c>
      <c r="C901" t="s">
        <v>17</v>
      </c>
      <c r="D901" t="s">
        <v>23</v>
      </c>
      <c r="E901">
        <v>8.09</v>
      </c>
      <c r="F901" s="73">
        <v>43847</v>
      </c>
      <c r="G901" s="73">
        <v>43856</v>
      </c>
      <c r="H901">
        <v>8</v>
      </c>
      <c r="I901">
        <v>2019</v>
      </c>
      <c r="J901" t="s">
        <v>6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13</v>
      </c>
    </row>
    <row r="902" spans="1:17" x14ac:dyDescent="0.3">
      <c r="A902">
        <v>39198</v>
      </c>
      <c r="B902" t="s">
        <v>334</v>
      </c>
      <c r="C902" t="s">
        <v>17</v>
      </c>
      <c r="D902" t="s">
        <v>23</v>
      </c>
      <c r="E902">
        <v>8.09</v>
      </c>
      <c r="F902" s="73">
        <v>43847</v>
      </c>
      <c r="G902" s="73">
        <v>43856</v>
      </c>
      <c r="H902">
        <v>8</v>
      </c>
      <c r="I902">
        <v>2019</v>
      </c>
      <c r="J902" t="s">
        <v>6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14</v>
      </c>
    </row>
    <row r="903" spans="1:17" x14ac:dyDescent="0.3">
      <c r="A903">
        <v>39198</v>
      </c>
      <c r="B903" t="s">
        <v>334</v>
      </c>
      <c r="C903" t="s">
        <v>17</v>
      </c>
      <c r="D903" t="s">
        <v>23</v>
      </c>
      <c r="E903">
        <v>8.09</v>
      </c>
      <c r="F903" s="73">
        <v>43847</v>
      </c>
      <c r="G903" s="73">
        <v>43856</v>
      </c>
      <c r="H903">
        <v>8</v>
      </c>
      <c r="I903">
        <v>2019</v>
      </c>
      <c r="J903" t="s">
        <v>6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27</v>
      </c>
    </row>
    <row r="904" spans="1:17" x14ac:dyDescent="0.3">
      <c r="A904">
        <v>39198</v>
      </c>
      <c r="B904" t="s">
        <v>334</v>
      </c>
      <c r="C904" t="s">
        <v>17</v>
      </c>
      <c r="D904" t="s">
        <v>23</v>
      </c>
      <c r="E904">
        <v>8.09</v>
      </c>
      <c r="F904" s="73">
        <v>43847</v>
      </c>
      <c r="G904" s="73">
        <v>43856</v>
      </c>
      <c r="H904">
        <v>8</v>
      </c>
      <c r="I904">
        <v>2019</v>
      </c>
      <c r="J904" t="s">
        <v>6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160</v>
      </c>
    </row>
    <row r="905" spans="1:17" x14ac:dyDescent="0.3">
      <c r="A905">
        <v>39198</v>
      </c>
      <c r="B905" t="s">
        <v>334</v>
      </c>
      <c r="C905" t="s">
        <v>17</v>
      </c>
      <c r="D905" t="s">
        <v>23</v>
      </c>
      <c r="E905">
        <v>8.09</v>
      </c>
      <c r="F905" s="73">
        <v>43847</v>
      </c>
      <c r="G905" s="73">
        <v>43856</v>
      </c>
      <c r="H905">
        <v>8</v>
      </c>
      <c r="I905">
        <v>2019</v>
      </c>
      <c r="J905" t="s">
        <v>6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28</v>
      </c>
    </row>
    <row r="906" spans="1:17" x14ac:dyDescent="0.3">
      <c r="A906">
        <v>43969</v>
      </c>
      <c r="B906" t="s">
        <v>335</v>
      </c>
      <c r="C906" t="s">
        <v>17</v>
      </c>
      <c r="D906" t="s">
        <v>23</v>
      </c>
      <c r="E906">
        <v>6.54</v>
      </c>
      <c r="F906" s="73">
        <v>44498</v>
      </c>
      <c r="G906" s="73">
        <v>44501</v>
      </c>
      <c r="H906">
        <v>6</v>
      </c>
      <c r="I906">
        <v>2021</v>
      </c>
      <c r="J906" t="s">
        <v>6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21</v>
      </c>
    </row>
    <row r="907" spans="1:17" x14ac:dyDescent="0.3">
      <c r="A907">
        <v>43969</v>
      </c>
      <c r="B907" t="s">
        <v>335</v>
      </c>
      <c r="C907" t="s">
        <v>17</v>
      </c>
      <c r="D907" t="s">
        <v>23</v>
      </c>
      <c r="E907">
        <v>6.54</v>
      </c>
      <c r="F907" s="73">
        <v>44498</v>
      </c>
      <c r="G907" s="73">
        <v>44501</v>
      </c>
      <c r="H907">
        <v>6</v>
      </c>
      <c r="I907">
        <v>2021</v>
      </c>
      <c r="J907" t="s">
        <v>6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46</v>
      </c>
    </row>
    <row r="908" spans="1:17" x14ac:dyDescent="0.3">
      <c r="A908">
        <v>43969</v>
      </c>
      <c r="B908" t="s">
        <v>335</v>
      </c>
      <c r="C908" t="s">
        <v>17</v>
      </c>
      <c r="D908" t="s">
        <v>23</v>
      </c>
      <c r="E908">
        <v>6.54</v>
      </c>
      <c r="F908" s="73">
        <v>44498</v>
      </c>
      <c r="G908" s="73">
        <v>44501</v>
      </c>
      <c r="H908">
        <v>6</v>
      </c>
      <c r="I908">
        <v>2021</v>
      </c>
      <c r="J908" t="s">
        <v>6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42</v>
      </c>
    </row>
    <row r="909" spans="1:17" x14ac:dyDescent="0.3">
      <c r="A909">
        <v>43969</v>
      </c>
      <c r="B909" t="s">
        <v>335</v>
      </c>
      <c r="C909" t="s">
        <v>17</v>
      </c>
      <c r="D909" t="s">
        <v>23</v>
      </c>
      <c r="E909">
        <v>6.54</v>
      </c>
      <c r="F909" s="73">
        <v>44498</v>
      </c>
      <c r="G909" s="73">
        <v>44501</v>
      </c>
      <c r="H909">
        <v>6</v>
      </c>
      <c r="I909">
        <v>2021</v>
      </c>
      <c r="J909" t="s">
        <v>6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33</v>
      </c>
    </row>
    <row r="910" spans="1:17" x14ac:dyDescent="0.3">
      <c r="A910">
        <v>43969</v>
      </c>
      <c r="B910" t="s">
        <v>335</v>
      </c>
      <c r="C910" t="s">
        <v>17</v>
      </c>
      <c r="D910" t="s">
        <v>23</v>
      </c>
      <c r="E910">
        <v>6.54</v>
      </c>
      <c r="F910" s="73">
        <v>44498</v>
      </c>
      <c r="G910" s="73">
        <v>44501</v>
      </c>
      <c r="H910">
        <v>6</v>
      </c>
      <c r="I910">
        <v>2021</v>
      </c>
      <c r="J910" t="s">
        <v>6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27</v>
      </c>
    </row>
    <row r="911" spans="1:17" x14ac:dyDescent="0.3">
      <c r="A911">
        <v>1004</v>
      </c>
      <c r="B911" t="s">
        <v>336</v>
      </c>
      <c r="C911" t="s">
        <v>51</v>
      </c>
      <c r="D911" t="s">
        <v>5</v>
      </c>
      <c r="E911">
        <v>7.28</v>
      </c>
      <c r="F911" s="73">
        <v>42978</v>
      </c>
      <c r="G911" s="73">
        <v>42978</v>
      </c>
      <c r="H911">
        <v>6</v>
      </c>
      <c r="I911">
        <v>2002</v>
      </c>
      <c r="J911" t="s">
        <v>18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25</v>
      </c>
    </row>
    <row r="912" spans="1:17" x14ac:dyDescent="0.3">
      <c r="A912">
        <v>1004</v>
      </c>
      <c r="B912" t="s">
        <v>336</v>
      </c>
      <c r="C912" t="s">
        <v>51</v>
      </c>
      <c r="D912" t="s">
        <v>5</v>
      </c>
      <c r="E912">
        <v>7.28</v>
      </c>
      <c r="F912" s="73">
        <v>42978</v>
      </c>
      <c r="G912" s="73">
        <v>42978</v>
      </c>
      <c r="H912">
        <v>6</v>
      </c>
      <c r="I912">
        <v>2002</v>
      </c>
      <c r="J912" t="s">
        <v>18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195</v>
      </c>
    </row>
    <row r="913" spans="1:17" x14ac:dyDescent="0.3">
      <c r="A913">
        <v>1004</v>
      </c>
      <c r="B913" t="s">
        <v>336</v>
      </c>
      <c r="C913" t="s">
        <v>51</v>
      </c>
      <c r="D913" t="s">
        <v>5</v>
      </c>
      <c r="E913">
        <v>7.28</v>
      </c>
      <c r="F913" s="73">
        <v>42978</v>
      </c>
      <c r="G913" s="73">
        <v>42978</v>
      </c>
      <c r="H913">
        <v>6</v>
      </c>
      <c r="I913">
        <v>2002</v>
      </c>
      <c r="J913" t="s">
        <v>18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48</v>
      </c>
    </row>
    <row r="914" spans="1:17" x14ac:dyDescent="0.3">
      <c r="A914">
        <v>1004</v>
      </c>
      <c r="B914" t="s">
        <v>336</v>
      </c>
      <c r="C914" t="s">
        <v>51</v>
      </c>
      <c r="D914" t="s">
        <v>5</v>
      </c>
      <c r="E914">
        <v>7.28</v>
      </c>
      <c r="F914" s="73">
        <v>42978</v>
      </c>
      <c r="G914" s="73">
        <v>42978</v>
      </c>
      <c r="H914">
        <v>6</v>
      </c>
      <c r="I914">
        <v>2002</v>
      </c>
      <c r="J914" t="s">
        <v>18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7</v>
      </c>
    </row>
    <row r="915" spans="1:17" x14ac:dyDescent="0.3">
      <c r="A915">
        <v>144</v>
      </c>
      <c r="B915" t="s">
        <v>337</v>
      </c>
      <c r="C915" t="s">
        <v>17</v>
      </c>
      <c r="D915" t="s">
        <v>338</v>
      </c>
      <c r="E915">
        <v>7.07</v>
      </c>
      <c r="F915" s="73">
        <v>43566</v>
      </c>
      <c r="G915" s="73">
        <v>43599</v>
      </c>
      <c r="H915">
        <v>2</v>
      </c>
      <c r="I915">
        <v>2002</v>
      </c>
      <c r="J915" t="s">
        <v>10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25</v>
      </c>
    </row>
    <row r="916" spans="1:17" x14ac:dyDescent="0.3">
      <c r="A916">
        <v>144</v>
      </c>
      <c r="B916" t="s">
        <v>337</v>
      </c>
      <c r="C916" t="s">
        <v>17</v>
      </c>
      <c r="D916" t="s">
        <v>338</v>
      </c>
      <c r="E916">
        <v>7.07</v>
      </c>
      <c r="F916" s="73">
        <v>43566</v>
      </c>
      <c r="G916" s="73">
        <v>43599</v>
      </c>
      <c r="H916">
        <v>2</v>
      </c>
      <c r="I916">
        <v>2002</v>
      </c>
      <c r="J916" t="s">
        <v>10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42</v>
      </c>
    </row>
    <row r="917" spans="1:17" x14ac:dyDescent="0.3">
      <c r="A917">
        <v>144</v>
      </c>
      <c r="B917" t="s">
        <v>337</v>
      </c>
      <c r="C917" t="s">
        <v>17</v>
      </c>
      <c r="D917" t="s">
        <v>338</v>
      </c>
      <c r="E917">
        <v>7.07</v>
      </c>
      <c r="F917" s="73">
        <v>43566</v>
      </c>
      <c r="G917" s="73">
        <v>43599</v>
      </c>
      <c r="H917">
        <v>2</v>
      </c>
      <c r="I917">
        <v>2002</v>
      </c>
      <c r="J917" t="s">
        <v>10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104</v>
      </c>
    </row>
    <row r="918" spans="1:17" x14ac:dyDescent="0.3">
      <c r="A918">
        <v>35860</v>
      </c>
      <c r="B918" t="s">
        <v>339</v>
      </c>
      <c r="C918" t="s">
        <v>17</v>
      </c>
      <c r="D918" t="s">
        <v>23</v>
      </c>
      <c r="E918">
        <v>7.7</v>
      </c>
      <c r="F918" s="73">
        <v>43776</v>
      </c>
      <c r="G918" s="73">
        <v>43787</v>
      </c>
      <c r="H918">
        <v>8</v>
      </c>
      <c r="I918">
        <v>2018</v>
      </c>
      <c r="J918" t="s">
        <v>10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21</v>
      </c>
    </row>
    <row r="919" spans="1:17" x14ac:dyDescent="0.3">
      <c r="A919">
        <v>35860</v>
      </c>
      <c r="B919" t="s">
        <v>339</v>
      </c>
      <c r="C919" t="s">
        <v>17</v>
      </c>
      <c r="D919" t="s">
        <v>23</v>
      </c>
      <c r="E919">
        <v>7.7</v>
      </c>
      <c r="F919" s="73">
        <v>43776</v>
      </c>
      <c r="G919" s="73">
        <v>43787</v>
      </c>
      <c r="H919">
        <v>8</v>
      </c>
      <c r="I919">
        <v>2018</v>
      </c>
      <c r="J919" t="s">
        <v>10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202</v>
      </c>
    </row>
    <row r="920" spans="1:17" x14ac:dyDescent="0.3">
      <c r="A920">
        <v>35860</v>
      </c>
      <c r="B920" t="s">
        <v>339</v>
      </c>
      <c r="C920" t="s">
        <v>17</v>
      </c>
      <c r="D920" t="s">
        <v>23</v>
      </c>
      <c r="E920">
        <v>7.7</v>
      </c>
      <c r="F920" s="73">
        <v>43776</v>
      </c>
      <c r="G920" s="73">
        <v>43787</v>
      </c>
      <c r="H920">
        <v>8</v>
      </c>
      <c r="I920">
        <v>2018</v>
      </c>
      <c r="J920" t="s">
        <v>10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233</v>
      </c>
    </row>
    <row r="921" spans="1:17" x14ac:dyDescent="0.3">
      <c r="A921">
        <v>35860</v>
      </c>
      <c r="B921" t="s">
        <v>339</v>
      </c>
      <c r="C921" t="s">
        <v>17</v>
      </c>
      <c r="D921" t="s">
        <v>23</v>
      </c>
      <c r="E921">
        <v>7.7</v>
      </c>
      <c r="F921" s="73">
        <v>43776</v>
      </c>
      <c r="G921" s="73">
        <v>43787</v>
      </c>
      <c r="H921">
        <v>8</v>
      </c>
      <c r="I921">
        <v>2018</v>
      </c>
      <c r="J921" t="s">
        <v>10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33</v>
      </c>
    </row>
    <row r="922" spans="1:17" x14ac:dyDescent="0.3">
      <c r="A922">
        <v>35860</v>
      </c>
      <c r="B922" t="s">
        <v>339</v>
      </c>
      <c r="C922" t="s">
        <v>17</v>
      </c>
      <c r="D922" t="s">
        <v>23</v>
      </c>
      <c r="E922">
        <v>7.7</v>
      </c>
      <c r="F922" s="73">
        <v>43776</v>
      </c>
      <c r="G922" s="73">
        <v>43787</v>
      </c>
      <c r="H922">
        <v>8</v>
      </c>
      <c r="I922">
        <v>2018</v>
      </c>
      <c r="J922" t="s">
        <v>10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27</v>
      </c>
    </row>
    <row r="923" spans="1:17" x14ac:dyDescent="0.3">
      <c r="A923">
        <v>38993</v>
      </c>
      <c r="B923" t="s">
        <v>340</v>
      </c>
      <c r="C923" t="s">
        <v>17</v>
      </c>
      <c r="D923" t="s">
        <v>23</v>
      </c>
      <c r="E923">
        <v>8.06</v>
      </c>
      <c r="F923" s="73">
        <v>43857</v>
      </c>
      <c r="G923" s="73">
        <v>43859</v>
      </c>
      <c r="H923">
        <v>8</v>
      </c>
      <c r="I923">
        <v>2019</v>
      </c>
      <c r="J923" t="s">
        <v>6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21</v>
      </c>
    </row>
    <row r="924" spans="1:17" x14ac:dyDescent="0.3">
      <c r="A924">
        <v>38993</v>
      </c>
      <c r="B924" t="s">
        <v>340</v>
      </c>
      <c r="C924" t="s">
        <v>17</v>
      </c>
      <c r="D924" t="s">
        <v>23</v>
      </c>
      <c r="E924">
        <v>8.06</v>
      </c>
      <c r="F924" s="73">
        <v>43857</v>
      </c>
      <c r="G924" s="73">
        <v>43859</v>
      </c>
      <c r="H924">
        <v>8</v>
      </c>
      <c r="I924">
        <v>2019</v>
      </c>
      <c r="J924" t="s">
        <v>6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202</v>
      </c>
    </row>
    <row r="925" spans="1:17" x14ac:dyDescent="0.3">
      <c r="A925">
        <v>38993</v>
      </c>
      <c r="B925" t="s">
        <v>340</v>
      </c>
      <c r="C925" t="s">
        <v>17</v>
      </c>
      <c r="D925" t="s">
        <v>23</v>
      </c>
      <c r="E925">
        <v>8.06</v>
      </c>
      <c r="F925" s="73">
        <v>43857</v>
      </c>
      <c r="G925" s="73">
        <v>43859</v>
      </c>
      <c r="H925">
        <v>8</v>
      </c>
      <c r="I925">
        <v>2019</v>
      </c>
      <c r="J925" t="s">
        <v>6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233</v>
      </c>
    </row>
    <row r="926" spans="1:17" x14ac:dyDescent="0.3">
      <c r="A926">
        <v>38993</v>
      </c>
      <c r="B926" t="s">
        <v>340</v>
      </c>
      <c r="C926" t="s">
        <v>17</v>
      </c>
      <c r="D926" t="s">
        <v>23</v>
      </c>
      <c r="E926">
        <v>8.06</v>
      </c>
      <c r="F926" s="73">
        <v>43857</v>
      </c>
      <c r="G926" s="73">
        <v>43859</v>
      </c>
      <c r="H926">
        <v>8</v>
      </c>
      <c r="I926">
        <v>2019</v>
      </c>
      <c r="J926" t="s">
        <v>6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33</v>
      </c>
    </row>
    <row r="927" spans="1:17" x14ac:dyDescent="0.3">
      <c r="A927">
        <v>38993</v>
      </c>
      <c r="B927" t="s">
        <v>340</v>
      </c>
      <c r="C927" t="s">
        <v>17</v>
      </c>
      <c r="D927" t="s">
        <v>23</v>
      </c>
      <c r="E927">
        <v>8.06</v>
      </c>
      <c r="F927" s="73">
        <v>43857</v>
      </c>
      <c r="G927" s="73">
        <v>43859</v>
      </c>
      <c r="H927">
        <v>8</v>
      </c>
      <c r="I927">
        <v>2019</v>
      </c>
      <c r="J927" t="s">
        <v>6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27</v>
      </c>
    </row>
    <row r="928" spans="1:17" x14ac:dyDescent="0.3">
      <c r="A928">
        <v>37621</v>
      </c>
      <c r="B928" t="s">
        <v>341</v>
      </c>
      <c r="C928" t="s">
        <v>51</v>
      </c>
      <c r="D928" t="s">
        <v>23</v>
      </c>
      <c r="E928">
        <v>7.52</v>
      </c>
      <c r="F928" s="73">
        <v>43787</v>
      </c>
      <c r="G928" s="73">
        <v>43787</v>
      </c>
      <c r="H928">
        <v>8</v>
      </c>
      <c r="I928">
        <v>2018</v>
      </c>
      <c r="J928" t="s">
        <v>6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21</v>
      </c>
    </row>
    <row r="929" spans="1:19" x14ac:dyDescent="0.3">
      <c r="A929">
        <v>37621</v>
      </c>
      <c r="B929" t="s">
        <v>341</v>
      </c>
      <c r="C929" t="s">
        <v>51</v>
      </c>
      <c r="D929" t="s">
        <v>23</v>
      </c>
      <c r="E929">
        <v>7.52</v>
      </c>
      <c r="F929" s="73">
        <v>43787</v>
      </c>
      <c r="G929" s="73">
        <v>43787</v>
      </c>
      <c r="H929">
        <v>8</v>
      </c>
      <c r="I929">
        <v>2018</v>
      </c>
      <c r="J929" t="s">
        <v>6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202</v>
      </c>
    </row>
    <row r="930" spans="1:19" x14ac:dyDescent="0.3">
      <c r="A930">
        <v>37621</v>
      </c>
      <c r="B930" t="s">
        <v>341</v>
      </c>
      <c r="C930" t="s">
        <v>51</v>
      </c>
      <c r="D930" t="s">
        <v>23</v>
      </c>
      <c r="E930">
        <v>7.52</v>
      </c>
      <c r="F930" s="73">
        <v>43787</v>
      </c>
      <c r="G930" s="73">
        <v>43787</v>
      </c>
      <c r="H930">
        <v>8</v>
      </c>
      <c r="I930">
        <v>2018</v>
      </c>
      <c r="J930" t="s">
        <v>6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233</v>
      </c>
    </row>
    <row r="931" spans="1:19" x14ac:dyDescent="0.3">
      <c r="A931">
        <v>37621</v>
      </c>
      <c r="B931" t="s">
        <v>341</v>
      </c>
      <c r="C931" t="s">
        <v>51</v>
      </c>
      <c r="D931" t="s">
        <v>23</v>
      </c>
      <c r="E931">
        <v>7.52</v>
      </c>
      <c r="F931" s="73">
        <v>43787</v>
      </c>
      <c r="G931" s="73">
        <v>43787</v>
      </c>
      <c r="H931">
        <v>8</v>
      </c>
      <c r="I931">
        <v>2018</v>
      </c>
      <c r="J931" t="s">
        <v>6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27</v>
      </c>
    </row>
    <row r="932" spans="1:19" x14ac:dyDescent="0.3">
      <c r="A932">
        <v>1658</v>
      </c>
      <c r="B932" t="s">
        <v>342</v>
      </c>
      <c r="C932" t="s">
        <v>51</v>
      </c>
      <c r="D932" t="s">
        <v>23</v>
      </c>
      <c r="E932">
        <v>6.45</v>
      </c>
      <c r="F932" s="73">
        <v>44110</v>
      </c>
      <c r="G932" s="73">
        <v>44110</v>
      </c>
      <c r="H932">
        <v>6</v>
      </c>
      <c r="I932">
        <v>2000</v>
      </c>
      <c r="J932" t="s">
        <v>10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24</v>
      </c>
    </row>
    <row r="933" spans="1:19" x14ac:dyDescent="0.3">
      <c r="A933">
        <v>1658</v>
      </c>
      <c r="B933" t="s">
        <v>342</v>
      </c>
      <c r="C933" t="s">
        <v>51</v>
      </c>
      <c r="D933" t="s">
        <v>23</v>
      </c>
      <c r="E933">
        <v>6.45</v>
      </c>
      <c r="F933" s="73">
        <v>44110</v>
      </c>
      <c r="G933" s="73">
        <v>44110</v>
      </c>
      <c r="H933">
        <v>6</v>
      </c>
      <c r="I933">
        <v>2000</v>
      </c>
      <c r="J933" t="s">
        <v>10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21</v>
      </c>
    </row>
    <row r="934" spans="1:19" x14ac:dyDescent="0.3">
      <c r="A934">
        <v>1658</v>
      </c>
      <c r="B934" t="s">
        <v>342</v>
      </c>
      <c r="C934" t="s">
        <v>51</v>
      </c>
      <c r="D934" t="s">
        <v>23</v>
      </c>
      <c r="E934">
        <v>6.45</v>
      </c>
      <c r="F934" s="73">
        <v>44110</v>
      </c>
      <c r="G934" s="73">
        <v>44110</v>
      </c>
      <c r="H934">
        <v>6</v>
      </c>
      <c r="I934">
        <v>2000</v>
      </c>
      <c r="J934" t="s">
        <v>10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12</v>
      </c>
    </row>
    <row r="935" spans="1:19" x14ac:dyDescent="0.3">
      <c r="A935">
        <v>1658</v>
      </c>
      <c r="B935" t="s">
        <v>342</v>
      </c>
      <c r="C935" t="s">
        <v>51</v>
      </c>
      <c r="D935" t="s">
        <v>23</v>
      </c>
      <c r="E935">
        <v>6.45</v>
      </c>
      <c r="F935" s="73">
        <v>44110</v>
      </c>
      <c r="G935" s="73">
        <v>44110</v>
      </c>
      <c r="H935">
        <v>6</v>
      </c>
      <c r="I935">
        <v>2000</v>
      </c>
      <c r="J935" t="s">
        <v>10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82</v>
      </c>
    </row>
    <row r="936" spans="1:19" x14ac:dyDescent="0.3">
      <c r="A936">
        <v>1658</v>
      </c>
      <c r="B936" t="s">
        <v>342</v>
      </c>
      <c r="C936" t="s">
        <v>51</v>
      </c>
      <c r="D936" t="s">
        <v>23</v>
      </c>
      <c r="E936">
        <v>6.45</v>
      </c>
      <c r="F936" s="73">
        <v>44110</v>
      </c>
      <c r="G936" s="73">
        <v>44110</v>
      </c>
      <c r="H936">
        <v>6</v>
      </c>
      <c r="I936">
        <v>2000</v>
      </c>
      <c r="J936" t="s">
        <v>10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78</v>
      </c>
    </row>
    <row r="937" spans="1:19" x14ac:dyDescent="0.3">
      <c r="A937">
        <v>1658</v>
      </c>
      <c r="B937" t="s">
        <v>342</v>
      </c>
      <c r="C937" t="s">
        <v>51</v>
      </c>
      <c r="D937" t="s">
        <v>23</v>
      </c>
      <c r="E937">
        <v>6.45</v>
      </c>
      <c r="F937" s="73">
        <v>44110</v>
      </c>
      <c r="G937" s="73">
        <v>44110</v>
      </c>
      <c r="H937">
        <v>6</v>
      </c>
      <c r="I937">
        <v>2000</v>
      </c>
      <c r="J937" t="s">
        <v>10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199</v>
      </c>
    </row>
    <row r="938" spans="1:19" x14ac:dyDescent="0.3">
      <c r="A938">
        <v>1658</v>
      </c>
      <c r="B938" t="s">
        <v>342</v>
      </c>
      <c r="C938" t="s">
        <v>51</v>
      </c>
      <c r="D938" t="s">
        <v>23</v>
      </c>
      <c r="E938">
        <v>6.45</v>
      </c>
      <c r="F938" s="73">
        <v>44110</v>
      </c>
      <c r="G938" s="73">
        <v>44110</v>
      </c>
      <c r="H938">
        <v>6</v>
      </c>
      <c r="I938">
        <v>2000</v>
      </c>
      <c r="J938" t="s">
        <v>10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193</v>
      </c>
    </row>
    <row r="939" spans="1:19" x14ac:dyDescent="0.3">
      <c r="A939">
        <v>1658</v>
      </c>
      <c r="B939" t="s">
        <v>342</v>
      </c>
      <c r="C939" t="s">
        <v>51</v>
      </c>
      <c r="D939" t="s">
        <v>23</v>
      </c>
      <c r="E939">
        <v>6.45</v>
      </c>
      <c r="F939" s="73">
        <v>44110</v>
      </c>
      <c r="G939" s="73">
        <v>44110</v>
      </c>
      <c r="H939">
        <v>6</v>
      </c>
      <c r="I939">
        <v>2000</v>
      </c>
      <c r="J939" t="s">
        <v>10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27</v>
      </c>
    </row>
    <row r="940" spans="1:19" x14ac:dyDescent="0.3">
      <c r="A940">
        <v>1658</v>
      </c>
      <c r="B940" t="s">
        <v>342</v>
      </c>
      <c r="C940" t="s">
        <v>51</v>
      </c>
      <c r="D940" t="s">
        <v>23</v>
      </c>
      <c r="E940">
        <v>6.45</v>
      </c>
      <c r="F940" s="73">
        <v>44110</v>
      </c>
      <c r="G940" s="73">
        <v>44110</v>
      </c>
      <c r="H940">
        <v>6</v>
      </c>
      <c r="I940">
        <v>2000</v>
      </c>
      <c r="J940" t="s">
        <v>10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104</v>
      </c>
    </row>
    <row r="941" spans="1:19" x14ac:dyDescent="0.3">
      <c r="A941">
        <v>33187</v>
      </c>
      <c r="B941" t="s">
        <v>343</v>
      </c>
      <c r="C941" t="s">
        <v>86</v>
      </c>
      <c r="D941" t="s">
        <v>5</v>
      </c>
      <c r="E941">
        <v>5.47</v>
      </c>
      <c r="F941" s="73">
        <v>44066</v>
      </c>
      <c r="G941" s="73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344</v>
      </c>
      <c r="S941">
        <f>COUNTIFS(tb_anime_genres[Genres],I3, tb_anime_genres[Start Date],)</f>
        <v>0</v>
      </c>
    </row>
    <row r="942" spans="1:19" x14ac:dyDescent="0.3">
      <c r="A942">
        <v>39199</v>
      </c>
      <c r="B942" t="s">
        <v>345</v>
      </c>
      <c r="C942" t="s">
        <v>17</v>
      </c>
      <c r="D942" t="s">
        <v>23</v>
      </c>
      <c r="E942">
        <v>6.4</v>
      </c>
      <c r="F942" s="73">
        <v>43824</v>
      </c>
      <c r="G942" s="73">
        <v>43830</v>
      </c>
      <c r="H942">
        <v>6</v>
      </c>
      <c r="I942">
        <v>2019</v>
      </c>
      <c r="J942" t="s">
        <v>6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24</v>
      </c>
      <c r="S942" t="s">
        <v>346</v>
      </c>
    </row>
    <row r="943" spans="1:19" x14ac:dyDescent="0.3">
      <c r="A943">
        <v>39199</v>
      </c>
      <c r="B943" t="s">
        <v>345</v>
      </c>
      <c r="C943" t="s">
        <v>17</v>
      </c>
      <c r="D943" t="s">
        <v>23</v>
      </c>
      <c r="E943">
        <v>6.4</v>
      </c>
      <c r="F943" s="73">
        <v>43824</v>
      </c>
      <c r="G943" s="73">
        <v>43830</v>
      </c>
      <c r="H943">
        <v>6</v>
      </c>
      <c r="I943">
        <v>2019</v>
      </c>
      <c r="J943" t="s">
        <v>6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25</v>
      </c>
    </row>
    <row r="944" spans="1:19" x14ac:dyDescent="0.3">
      <c r="A944">
        <v>39199</v>
      </c>
      <c r="B944" t="s">
        <v>345</v>
      </c>
      <c r="C944" t="s">
        <v>17</v>
      </c>
      <c r="D944" t="s">
        <v>23</v>
      </c>
      <c r="E944">
        <v>6.4</v>
      </c>
      <c r="F944" s="73">
        <v>43824</v>
      </c>
      <c r="G944" s="73">
        <v>43830</v>
      </c>
      <c r="H944">
        <v>6</v>
      </c>
      <c r="I944">
        <v>2019</v>
      </c>
      <c r="J944" t="s">
        <v>6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12</v>
      </c>
    </row>
    <row r="945" spans="1:17" x14ac:dyDescent="0.3">
      <c r="A945">
        <v>39199</v>
      </c>
      <c r="B945" t="s">
        <v>345</v>
      </c>
      <c r="C945" t="s">
        <v>17</v>
      </c>
      <c r="D945" t="s">
        <v>23</v>
      </c>
      <c r="E945">
        <v>6.4</v>
      </c>
      <c r="F945" s="73">
        <v>43824</v>
      </c>
      <c r="G945" s="73">
        <v>43830</v>
      </c>
      <c r="H945">
        <v>6</v>
      </c>
      <c r="I945">
        <v>2019</v>
      </c>
      <c r="J945" t="s">
        <v>6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53</v>
      </c>
    </row>
    <row r="946" spans="1:17" x14ac:dyDescent="0.3">
      <c r="A946">
        <v>39199</v>
      </c>
      <c r="B946" t="s">
        <v>345</v>
      </c>
      <c r="C946" t="s">
        <v>17</v>
      </c>
      <c r="D946" t="s">
        <v>23</v>
      </c>
      <c r="E946">
        <v>6.4</v>
      </c>
      <c r="F946" s="73">
        <v>43824</v>
      </c>
      <c r="G946" s="73">
        <v>43830</v>
      </c>
      <c r="H946">
        <v>6</v>
      </c>
      <c r="I946">
        <v>2019</v>
      </c>
      <c r="J946" t="s">
        <v>6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82</v>
      </c>
    </row>
    <row r="947" spans="1:17" x14ac:dyDescent="0.3">
      <c r="A947">
        <v>39199</v>
      </c>
      <c r="B947" t="s">
        <v>345</v>
      </c>
      <c r="C947" t="s">
        <v>17</v>
      </c>
      <c r="D947" t="s">
        <v>23</v>
      </c>
      <c r="E947">
        <v>6.4</v>
      </c>
      <c r="F947" s="73">
        <v>43824</v>
      </c>
      <c r="G947" s="73">
        <v>43830</v>
      </c>
      <c r="H947">
        <v>6</v>
      </c>
      <c r="I947">
        <v>2019</v>
      </c>
      <c r="J947" t="s">
        <v>6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89</v>
      </c>
    </row>
    <row r="948" spans="1:17" x14ac:dyDescent="0.3">
      <c r="A948">
        <v>39199</v>
      </c>
      <c r="B948" t="s">
        <v>345</v>
      </c>
      <c r="C948" t="s">
        <v>17</v>
      </c>
      <c r="D948" t="s">
        <v>23</v>
      </c>
      <c r="E948">
        <v>6.4</v>
      </c>
      <c r="F948" s="73">
        <v>43824</v>
      </c>
      <c r="G948" s="73">
        <v>43830</v>
      </c>
      <c r="H948">
        <v>6</v>
      </c>
      <c r="I948">
        <v>2019</v>
      </c>
      <c r="J948" t="s">
        <v>6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27</v>
      </c>
    </row>
    <row r="949" spans="1:17" x14ac:dyDescent="0.3">
      <c r="A949">
        <v>39326</v>
      </c>
      <c r="B949" t="s">
        <v>347</v>
      </c>
      <c r="C949" t="s">
        <v>17</v>
      </c>
      <c r="D949" t="s">
        <v>60</v>
      </c>
      <c r="E949">
        <v>6.5</v>
      </c>
      <c r="F949" s="73">
        <v>43748</v>
      </c>
      <c r="G949" s="73">
        <v>43754</v>
      </c>
      <c r="H949">
        <v>5</v>
      </c>
      <c r="I949">
        <v>2019</v>
      </c>
      <c r="J949" t="s">
        <v>6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21</v>
      </c>
    </row>
    <row r="950" spans="1:17" x14ac:dyDescent="0.3">
      <c r="A950">
        <v>39326</v>
      </c>
      <c r="B950" t="s">
        <v>347</v>
      </c>
      <c r="C950" t="s">
        <v>17</v>
      </c>
      <c r="D950" t="s">
        <v>60</v>
      </c>
      <c r="E950">
        <v>6.5</v>
      </c>
      <c r="F950" s="73">
        <v>43748</v>
      </c>
      <c r="G950" s="73">
        <v>43754</v>
      </c>
      <c r="H950">
        <v>5</v>
      </c>
      <c r="I950">
        <v>2019</v>
      </c>
      <c r="J950" t="s">
        <v>6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57</v>
      </c>
    </row>
    <row r="951" spans="1:17" x14ac:dyDescent="0.3">
      <c r="A951">
        <v>39326</v>
      </c>
      <c r="B951" t="s">
        <v>347</v>
      </c>
      <c r="C951" t="s">
        <v>17</v>
      </c>
      <c r="D951" t="s">
        <v>60</v>
      </c>
      <c r="E951">
        <v>6.5</v>
      </c>
      <c r="F951" s="73">
        <v>43748</v>
      </c>
      <c r="G951" s="73">
        <v>43754</v>
      </c>
      <c r="H951">
        <v>5</v>
      </c>
      <c r="I951">
        <v>2019</v>
      </c>
      <c r="J951" t="s">
        <v>6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46</v>
      </c>
    </row>
    <row r="952" spans="1:17" x14ac:dyDescent="0.3">
      <c r="A952">
        <v>39326</v>
      </c>
      <c r="B952" t="s">
        <v>347</v>
      </c>
      <c r="C952" t="s">
        <v>17</v>
      </c>
      <c r="D952" t="s">
        <v>60</v>
      </c>
      <c r="E952">
        <v>6.5</v>
      </c>
      <c r="F952" s="73">
        <v>43748</v>
      </c>
      <c r="G952" s="73">
        <v>43754</v>
      </c>
      <c r="H952">
        <v>5</v>
      </c>
      <c r="I952">
        <v>2019</v>
      </c>
      <c r="J952" t="s">
        <v>6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42</v>
      </c>
    </row>
    <row r="953" spans="1:17" x14ac:dyDescent="0.3">
      <c r="A953">
        <v>39326</v>
      </c>
      <c r="B953" t="s">
        <v>347</v>
      </c>
      <c r="C953" t="s">
        <v>17</v>
      </c>
      <c r="D953" t="s">
        <v>60</v>
      </c>
      <c r="E953">
        <v>6.5</v>
      </c>
      <c r="F953" s="73">
        <v>43748</v>
      </c>
      <c r="G953" s="73">
        <v>43754</v>
      </c>
      <c r="H953">
        <v>5</v>
      </c>
      <c r="I953">
        <v>2019</v>
      </c>
      <c r="J953" t="s">
        <v>6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33</v>
      </c>
    </row>
    <row r="954" spans="1:17" x14ac:dyDescent="0.3">
      <c r="A954">
        <v>39112</v>
      </c>
      <c r="B954" t="s">
        <v>348</v>
      </c>
      <c r="C954" t="s">
        <v>70</v>
      </c>
      <c r="D954" t="s">
        <v>70</v>
      </c>
      <c r="E954">
        <v>8.32</v>
      </c>
      <c r="F954" s="73">
        <v>44120</v>
      </c>
      <c r="G954" s="73">
        <v>44120</v>
      </c>
      <c r="H954">
        <v>7</v>
      </c>
      <c r="I954">
        <v>2019</v>
      </c>
      <c r="J954" t="s">
        <v>10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39</v>
      </c>
    </row>
    <row r="955" spans="1:17" x14ac:dyDescent="0.3">
      <c r="A955">
        <v>29989</v>
      </c>
      <c r="B955" t="s">
        <v>349</v>
      </c>
      <c r="C955" t="s">
        <v>86</v>
      </c>
      <c r="D955" t="s">
        <v>5</v>
      </c>
      <c r="E955">
        <v>4.38</v>
      </c>
      <c r="F955" s="73">
        <v>44144</v>
      </c>
      <c r="G955" s="73">
        <v>44144</v>
      </c>
      <c r="H955">
        <v>4</v>
      </c>
      <c r="I955">
        <v>2001</v>
      </c>
      <c r="J955" t="s">
        <v>10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72</v>
      </c>
    </row>
    <row r="956" spans="1:17" x14ac:dyDescent="0.3">
      <c r="A956">
        <v>1145</v>
      </c>
      <c r="B956" t="s">
        <v>350</v>
      </c>
      <c r="C956" t="s">
        <v>17</v>
      </c>
      <c r="D956" t="s">
        <v>5</v>
      </c>
      <c r="E956">
        <v>7.14</v>
      </c>
      <c r="F956" s="73">
        <v>43415</v>
      </c>
      <c r="G956" s="73">
        <v>43437</v>
      </c>
      <c r="H956">
        <v>8</v>
      </c>
      <c r="I956">
        <v>2001</v>
      </c>
      <c r="J956" t="s">
        <v>20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24</v>
      </c>
    </row>
    <row r="957" spans="1:17" x14ac:dyDescent="0.3">
      <c r="A957">
        <v>1145</v>
      </c>
      <c r="B957" t="s">
        <v>350</v>
      </c>
      <c r="C957" t="s">
        <v>17</v>
      </c>
      <c r="D957" t="s">
        <v>5</v>
      </c>
      <c r="E957">
        <v>7.14</v>
      </c>
      <c r="F957" s="73">
        <v>43415</v>
      </c>
      <c r="G957" s="73">
        <v>43437</v>
      </c>
      <c r="H957">
        <v>8</v>
      </c>
      <c r="I957">
        <v>2001</v>
      </c>
      <c r="J957" t="s">
        <v>20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25</v>
      </c>
    </row>
    <row r="958" spans="1:17" x14ac:dyDescent="0.3">
      <c r="A958">
        <v>1145</v>
      </c>
      <c r="B958" t="s">
        <v>350</v>
      </c>
      <c r="C958" t="s">
        <v>17</v>
      </c>
      <c r="D958" t="s">
        <v>5</v>
      </c>
      <c r="E958">
        <v>7.14</v>
      </c>
      <c r="F958" s="73">
        <v>43415</v>
      </c>
      <c r="G958" s="73">
        <v>43437</v>
      </c>
      <c r="H958">
        <v>8</v>
      </c>
      <c r="I958">
        <v>2001</v>
      </c>
      <c r="J958" t="s">
        <v>20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13</v>
      </c>
    </row>
    <row r="959" spans="1:17" x14ac:dyDescent="0.3">
      <c r="A959">
        <v>757</v>
      </c>
      <c r="B959" t="s">
        <v>351</v>
      </c>
      <c r="C959" t="s">
        <v>86</v>
      </c>
      <c r="D959" t="s">
        <v>123</v>
      </c>
      <c r="E959">
        <v>6.66</v>
      </c>
      <c r="F959" s="73">
        <v>44118</v>
      </c>
      <c r="G959" s="73">
        <v>44118</v>
      </c>
      <c r="H959">
        <v>5</v>
      </c>
      <c r="I959">
        <v>2000</v>
      </c>
      <c r="J959" t="s">
        <v>6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11</v>
      </c>
    </row>
    <row r="960" spans="1:17" x14ac:dyDescent="0.3">
      <c r="A960">
        <v>757</v>
      </c>
      <c r="B960" t="s">
        <v>351</v>
      </c>
      <c r="C960" t="s">
        <v>86</v>
      </c>
      <c r="D960" t="s">
        <v>123</v>
      </c>
      <c r="E960">
        <v>6.66</v>
      </c>
      <c r="F960" s="73">
        <v>44118</v>
      </c>
      <c r="G960" s="73">
        <v>44118</v>
      </c>
      <c r="H960">
        <v>5</v>
      </c>
      <c r="I960">
        <v>2000</v>
      </c>
      <c r="J960" t="s">
        <v>6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25</v>
      </c>
    </row>
    <row r="961" spans="1:17" x14ac:dyDescent="0.3">
      <c r="A961">
        <v>757</v>
      </c>
      <c r="B961" t="s">
        <v>351</v>
      </c>
      <c r="C961" t="s">
        <v>86</v>
      </c>
      <c r="D961" t="s">
        <v>123</v>
      </c>
      <c r="E961">
        <v>6.66</v>
      </c>
      <c r="F961" s="73">
        <v>44118</v>
      </c>
      <c r="G961" s="73">
        <v>44118</v>
      </c>
      <c r="H961">
        <v>5</v>
      </c>
      <c r="I961">
        <v>2000</v>
      </c>
      <c r="J961" t="s">
        <v>6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12</v>
      </c>
    </row>
    <row r="962" spans="1:17" x14ac:dyDescent="0.3">
      <c r="A962">
        <v>606</v>
      </c>
      <c r="B962" t="s">
        <v>352</v>
      </c>
      <c r="C962" t="s">
        <v>17</v>
      </c>
      <c r="D962" t="s">
        <v>5</v>
      </c>
      <c r="E962">
        <v>7.15</v>
      </c>
      <c r="F962" s="73">
        <v>43191</v>
      </c>
      <c r="G962" s="73">
        <v>43206</v>
      </c>
      <c r="H962">
        <v>5</v>
      </c>
      <c r="I962">
        <v>2000</v>
      </c>
      <c r="J962" t="s">
        <v>10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11</v>
      </c>
    </row>
    <row r="963" spans="1:17" x14ac:dyDescent="0.3">
      <c r="A963">
        <v>606</v>
      </c>
      <c r="B963" t="s">
        <v>352</v>
      </c>
      <c r="C963" t="s">
        <v>17</v>
      </c>
      <c r="D963" t="s">
        <v>5</v>
      </c>
      <c r="E963">
        <v>7.15</v>
      </c>
      <c r="F963" s="73">
        <v>43191</v>
      </c>
      <c r="G963" s="73">
        <v>43206</v>
      </c>
      <c r="H963">
        <v>5</v>
      </c>
      <c r="I963">
        <v>2000</v>
      </c>
      <c r="J963" t="s">
        <v>10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21</v>
      </c>
    </row>
    <row r="964" spans="1:17" x14ac:dyDescent="0.3">
      <c r="A964">
        <v>606</v>
      </c>
      <c r="B964" t="s">
        <v>352</v>
      </c>
      <c r="C964" t="s">
        <v>17</v>
      </c>
      <c r="D964" t="s">
        <v>5</v>
      </c>
      <c r="E964">
        <v>7.15</v>
      </c>
      <c r="F964" s="73">
        <v>43191</v>
      </c>
      <c r="G964" s="73">
        <v>43206</v>
      </c>
      <c r="H964">
        <v>5</v>
      </c>
      <c r="I964">
        <v>2000</v>
      </c>
      <c r="J964" t="s">
        <v>10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82</v>
      </c>
    </row>
    <row r="965" spans="1:17" x14ac:dyDescent="0.3">
      <c r="A965">
        <v>606</v>
      </c>
      <c r="B965" t="s">
        <v>352</v>
      </c>
      <c r="C965" t="s">
        <v>17</v>
      </c>
      <c r="D965" t="s">
        <v>5</v>
      </c>
      <c r="E965">
        <v>7.15</v>
      </c>
      <c r="F965" s="73">
        <v>43191</v>
      </c>
      <c r="G965" s="73">
        <v>43206</v>
      </c>
      <c r="H965">
        <v>5</v>
      </c>
      <c r="I965">
        <v>2000</v>
      </c>
      <c r="J965" t="s">
        <v>10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199</v>
      </c>
    </row>
    <row r="966" spans="1:17" x14ac:dyDescent="0.3">
      <c r="A966">
        <v>606</v>
      </c>
      <c r="B966" t="s">
        <v>352</v>
      </c>
      <c r="C966" t="s">
        <v>17</v>
      </c>
      <c r="D966" t="s">
        <v>5</v>
      </c>
      <c r="E966">
        <v>7.15</v>
      </c>
      <c r="F966" s="73">
        <v>43191</v>
      </c>
      <c r="G966" s="73">
        <v>43206</v>
      </c>
      <c r="H966">
        <v>5</v>
      </c>
      <c r="I966">
        <v>2000</v>
      </c>
      <c r="J966" t="s">
        <v>10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193</v>
      </c>
    </row>
    <row r="967" spans="1:17" x14ac:dyDescent="0.3">
      <c r="A967">
        <v>48508</v>
      </c>
      <c r="B967" t="s">
        <v>353</v>
      </c>
      <c r="C967" t="s">
        <v>4</v>
      </c>
      <c r="D967" t="s">
        <v>5</v>
      </c>
      <c r="E967">
        <v>5.99</v>
      </c>
      <c r="F967" s="73">
        <v>44445</v>
      </c>
      <c r="G967" s="73">
        <v>44445</v>
      </c>
      <c r="H967">
        <v>7</v>
      </c>
      <c r="I967">
        <v>2017</v>
      </c>
      <c r="J967" t="s">
        <v>10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21</v>
      </c>
    </row>
    <row r="968" spans="1:17" x14ac:dyDescent="0.3">
      <c r="A968">
        <v>48508</v>
      </c>
      <c r="B968" t="s">
        <v>353</v>
      </c>
      <c r="C968" t="s">
        <v>4</v>
      </c>
      <c r="D968" t="s">
        <v>5</v>
      </c>
      <c r="E968">
        <v>5.99</v>
      </c>
      <c r="F968" s="73">
        <v>44445</v>
      </c>
      <c r="G968" s="73">
        <v>44445</v>
      </c>
      <c r="H968">
        <v>7</v>
      </c>
      <c r="I968">
        <v>2017</v>
      </c>
      <c r="J968" t="s">
        <v>10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101</v>
      </c>
    </row>
    <row r="969" spans="1:17" x14ac:dyDescent="0.3">
      <c r="A969">
        <v>39567</v>
      </c>
      <c r="B969" t="s">
        <v>354</v>
      </c>
      <c r="C969" t="s">
        <v>17</v>
      </c>
      <c r="D969" t="s">
        <v>5</v>
      </c>
      <c r="E969">
        <v>6.07</v>
      </c>
      <c r="F969" s="73">
        <v>43951</v>
      </c>
      <c r="G969" s="73">
        <v>43955</v>
      </c>
      <c r="H969">
        <v>5</v>
      </c>
      <c r="I969">
        <v>2019</v>
      </c>
      <c r="J969" t="s">
        <v>20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24</v>
      </c>
    </row>
    <row r="970" spans="1:17" x14ac:dyDescent="0.3">
      <c r="A970">
        <v>39567</v>
      </c>
      <c r="B970" t="s">
        <v>354</v>
      </c>
      <c r="C970" t="s">
        <v>17</v>
      </c>
      <c r="D970" t="s">
        <v>5</v>
      </c>
      <c r="E970">
        <v>6.07</v>
      </c>
      <c r="F970" s="73">
        <v>43951</v>
      </c>
      <c r="G970" s="73">
        <v>43955</v>
      </c>
      <c r="H970">
        <v>5</v>
      </c>
      <c r="I970">
        <v>2019</v>
      </c>
      <c r="J970" t="s">
        <v>20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52</v>
      </c>
    </row>
    <row r="971" spans="1:17" x14ac:dyDescent="0.3">
      <c r="A971">
        <v>39567</v>
      </c>
      <c r="B971" t="s">
        <v>354</v>
      </c>
      <c r="C971" t="s">
        <v>17</v>
      </c>
      <c r="D971" t="s">
        <v>5</v>
      </c>
      <c r="E971">
        <v>6.07</v>
      </c>
      <c r="F971" s="73">
        <v>43951</v>
      </c>
      <c r="G971" s="73">
        <v>43955</v>
      </c>
      <c r="H971">
        <v>5</v>
      </c>
      <c r="I971">
        <v>2019</v>
      </c>
      <c r="J971" t="s">
        <v>20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12</v>
      </c>
    </row>
    <row r="972" spans="1:17" x14ac:dyDescent="0.3">
      <c r="A972">
        <v>39567</v>
      </c>
      <c r="B972" t="s">
        <v>354</v>
      </c>
      <c r="C972" t="s">
        <v>17</v>
      </c>
      <c r="D972" t="s">
        <v>5</v>
      </c>
      <c r="E972">
        <v>6.07</v>
      </c>
      <c r="F972" s="73">
        <v>43951</v>
      </c>
      <c r="G972" s="73">
        <v>43955</v>
      </c>
      <c r="H972">
        <v>5</v>
      </c>
      <c r="I972">
        <v>2019</v>
      </c>
      <c r="J972" t="s">
        <v>20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13</v>
      </c>
    </row>
    <row r="973" spans="1:17" x14ac:dyDescent="0.3">
      <c r="A973">
        <v>39567</v>
      </c>
      <c r="B973" t="s">
        <v>354</v>
      </c>
      <c r="C973" t="s">
        <v>17</v>
      </c>
      <c r="D973" t="s">
        <v>5</v>
      </c>
      <c r="E973">
        <v>6.07</v>
      </c>
      <c r="F973" s="73">
        <v>43951</v>
      </c>
      <c r="G973" s="73">
        <v>43955</v>
      </c>
      <c r="H973">
        <v>5</v>
      </c>
      <c r="I973">
        <v>2019</v>
      </c>
      <c r="J973" t="s">
        <v>20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114</v>
      </c>
    </row>
    <row r="974" spans="1:17" x14ac:dyDescent="0.3">
      <c r="A974">
        <v>40762</v>
      </c>
      <c r="B974" t="s">
        <v>355</v>
      </c>
      <c r="C974" t="s">
        <v>51</v>
      </c>
      <c r="D974" t="s">
        <v>5</v>
      </c>
      <c r="E974">
        <v>6.05</v>
      </c>
      <c r="F974" s="73">
        <v>44158</v>
      </c>
      <c r="G974" s="73">
        <v>44158</v>
      </c>
      <c r="H974">
        <v>5</v>
      </c>
      <c r="I974">
        <v>2020</v>
      </c>
      <c r="J974" t="s">
        <v>10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24</v>
      </c>
    </row>
    <row r="975" spans="1:17" x14ac:dyDescent="0.3">
      <c r="A975">
        <v>40762</v>
      </c>
      <c r="B975" t="s">
        <v>355</v>
      </c>
      <c r="C975" t="s">
        <v>51</v>
      </c>
      <c r="D975" t="s">
        <v>5</v>
      </c>
      <c r="E975">
        <v>6.05</v>
      </c>
      <c r="F975" s="73">
        <v>44158</v>
      </c>
      <c r="G975" s="73">
        <v>44158</v>
      </c>
      <c r="H975">
        <v>5</v>
      </c>
      <c r="I975">
        <v>2020</v>
      </c>
      <c r="J975" t="s">
        <v>10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52</v>
      </c>
    </row>
    <row r="976" spans="1:17" x14ac:dyDescent="0.3">
      <c r="A976">
        <v>40762</v>
      </c>
      <c r="B976" t="s">
        <v>355</v>
      </c>
      <c r="C976" t="s">
        <v>51</v>
      </c>
      <c r="D976" t="s">
        <v>5</v>
      </c>
      <c r="E976">
        <v>6.05</v>
      </c>
      <c r="F976" s="73">
        <v>44158</v>
      </c>
      <c r="G976" s="73">
        <v>44158</v>
      </c>
      <c r="H976">
        <v>5</v>
      </c>
      <c r="I976">
        <v>2020</v>
      </c>
      <c r="J976" t="s">
        <v>10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12</v>
      </c>
    </row>
    <row r="977" spans="1:17" x14ac:dyDescent="0.3">
      <c r="A977">
        <v>40762</v>
      </c>
      <c r="B977" t="s">
        <v>355</v>
      </c>
      <c r="C977" t="s">
        <v>51</v>
      </c>
      <c r="D977" t="s">
        <v>5</v>
      </c>
      <c r="E977">
        <v>6.05</v>
      </c>
      <c r="F977" s="73">
        <v>44158</v>
      </c>
      <c r="G977" s="73">
        <v>44158</v>
      </c>
      <c r="H977">
        <v>5</v>
      </c>
      <c r="I977">
        <v>2020</v>
      </c>
      <c r="J977" t="s">
        <v>10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114</v>
      </c>
    </row>
    <row r="978" spans="1:17" x14ac:dyDescent="0.3">
      <c r="A978">
        <v>40908</v>
      </c>
      <c r="B978" t="s">
        <v>356</v>
      </c>
      <c r="C978" t="s">
        <v>17</v>
      </c>
      <c r="D978" t="s">
        <v>23</v>
      </c>
      <c r="E978">
        <v>7.39</v>
      </c>
      <c r="F978" s="73">
        <v>44776</v>
      </c>
      <c r="G978" s="73">
        <v>44784</v>
      </c>
      <c r="H978">
        <v>6</v>
      </c>
      <c r="I978">
        <v>2021</v>
      </c>
      <c r="J978" t="s">
        <v>10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24</v>
      </c>
    </row>
    <row r="979" spans="1:17" x14ac:dyDescent="0.3">
      <c r="A979">
        <v>40908</v>
      </c>
      <c r="B979" t="s">
        <v>356</v>
      </c>
      <c r="C979" t="s">
        <v>17</v>
      </c>
      <c r="D979" t="s">
        <v>23</v>
      </c>
      <c r="E979">
        <v>7.39</v>
      </c>
      <c r="F979" s="73">
        <v>44776</v>
      </c>
      <c r="G979" s="73">
        <v>44784</v>
      </c>
      <c r="H979">
        <v>6</v>
      </c>
      <c r="I979">
        <v>2021</v>
      </c>
      <c r="J979" t="s">
        <v>10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13</v>
      </c>
    </row>
    <row r="980" spans="1:17" x14ac:dyDescent="0.3">
      <c r="A980">
        <v>40908</v>
      </c>
      <c r="B980" t="s">
        <v>356</v>
      </c>
      <c r="C980" t="s">
        <v>17</v>
      </c>
      <c r="D980" t="s">
        <v>23</v>
      </c>
      <c r="E980">
        <v>7.39</v>
      </c>
      <c r="F980" s="73">
        <v>44776</v>
      </c>
      <c r="G980" s="73">
        <v>44784</v>
      </c>
      <c r="H980">
        <v>6</v>
      </c>
      <c r="I980">
        <v>2021</v>
      </c>
      <c r="J980" t="s">
        <v>10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119</v>
      </c>
    </row>
    <row r="981" spans="1:17" x14ac:dyDescent="0.3">
      <c r="A981">
        <v>40908</v>
      </c>
      <c r="B981" t="s">
        <v>356</v>
      </c>
      <c r="C981" t="s">
        <v>17</v>
      </c>
      <c r="D981" t="s">
        <v>23</v>
      </c>
      <c r="E981">
        <v>7.39</v>
      </c>
      <c r="F981" s="73">
        <v>44776</v>
      </c>
      <c r="G981" s="73">
        <v>44784</v>
      </c>
      <c r="H981">
        <v>6</v>
      </c>
      <c r="I981">
        <v>2021</v>
      </c>
      <c r="J981" t="s">
        <v>10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27</v>
      </c>
    </row>
    <row r="982" spans="1:17" x14ac:dyDescent="0.3">
      <c r="A982">
        <v>40908</v>
      </c>
      <c r="B982" t="s">
        <v>356</v>
      </c>
      <c r="C982" t="s">
        <v>17</v>
      </c>
      <c r="D982" t="s">
        <v>23</v>
      </c>
      <c r="E982">
        <v>7.39</v>
      </c>
      <c r="F982" s="73">
        <v>44776</v>
      </c>
      <c r="G982" s="73">
        <v>44784</v>
      </c>
      <c r="H982">
        <v>6</v>
      </c>
      <c r="I982">
        <v>2021</v>
      </c>
      <c r="J982" t="s">
        <v>10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104</v>
      </c>
    </row>
    <row r="983" spans="1:17" x14ac:dyDescent="0.3">
      <c r="A983">
        <v>37302</v>
      </c>
      <c r="B983" t="s">
        <v>357</v>
      </c>
      <c r="C983" t="s">
        <v>17</v>
      </c>
      <c r="D983" t="s">
        <v>5</v>
      </c>
      <c r="E983">
        <v>7.06</v>
      </c>
      <c r="F983" s="73">
        <v>43590</v>
      </c>
      <c r="G983" s="73">
        <v>43597</v>
      </c>
      <c r="H983">
        <v>5</v>
      </c>
      <c r="I983">
        <v>2019</v>
      </c>
      <c r="J983" t="s">
        <v>10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12</v>
      </c>
    </row>
    <row r="984" spans="1:17" x14ac:dyDescent="0.3">
      <c r="A984">
        <v>37302</v>
      </c>
      <c r="B984" t="s">
        <v>357</v>
      </c>
      <c r="C984" t="s">
        <v>17</v>
      </c>
      <c r="D984" t="s">
        <v>5</v>
      </c>
      <c r="E984">
        <v>7.06</v>
      </c>
      <c r="F984" s="73">
        <v>43590</v>
      </c>
      <c r="G984" s="73">
        <v>43597</v>
      </c>
      <c r="H984">
        <v>5</v>
      </c>
      <c r="I984">
        <v>2019</v>
      </c>
      <c r="J984" t="s">
        <v>10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14</v>
      </c>
    </row>
    <row r="985" spans="1:17" x14ac:dyDescent="0.3">
      <c r="A985">
        <v>36903</v>
      </c>
      <c r="B985" t="s">
        <v>358</v>
      </c>
      <c r="C985" t="s">
        <v>4</v>
      </c>
      <c r="D985" t="s">
        <v>63</v>
      </c>
      <c r="E985">
        <v>7.44</v>
      </c>
      <c r="F985" s="73">
        <v>43841</v>
      </c>
      <c r="G985" s="73">
        <v>43844</v>
      </c>
      <c r="H985">
        <v>5</v>
      </c>
      <c r="I985">
        <v>2019</v>
      </c>
      <c r="J985" t="s">
        <v>6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24</v>
      </c>
    </row>
    <row r="986" spans="1:17" x14ac:dyDescent="0.3">
      <c r="A986">
        <v>36903</v>
      </c>
      <c r="B986" t="s">
        <v>358</v>
      </c>
      <c r="C986" t="s">
        <v>4</v>
      </c>
      <c r="D986" t="s">
        <v>63</v>
      </c>
      <c r="E986">
        <v>7.44</v>
      </c>
      <c r="F986" s="73">
        <v>43841</v>
      </c>
      <c r="G986" s="73">
        <v>43844</v>
      </c>
      <c r="H986">
        <v>5</v>
      </c>
      <c r="I986">
        <v>2019</v>
      </c>
      <c r="J986" t="s">
        <v>6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199</v>
      </c>
    </row>
    <row r="987" spans="1:17" x14ac:dyDescent="0.3">
      <c r="A987">
        <v>42072</v>
      </c>
      <c r="B987" t="s">
        <v>359</v>
      </c>
      <c r="C987" t="s">
        <v>17</v>
      </c>
      <c r="D987" t="s">
        <v>60</v>
      </c>
      <c r="E987">
        <v>6.31</v>
      </c>
      <c r="F987" s="73">
        <v>44973</v>
      </c>
      <c r="G987" s="73">
        <v>44978</v>
      </c>
      <c r="H987">
        <v>3</v>
      </c>
      <c r="I987">
        <v>2022</v>
      </c>
      <c r="J987" t="s">
        <v>10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11</v>
      </c>
    </row>
    <row r="988" spans="1:17" x14ac:dyDescent="0.3">
      <c r="A988">
        <v>42072</v>
      </c>
      <c r="B988" t="s">
        <v>359</v>
      </c>
      <c r="C988" t="s">
        <v>17</v>
      </c>
      <c r="D988" t="s">
        <v>60</v>
      </c>
      <c r="E988">
        <v>6.31</v>
      </c>
      <c r="F988" s="73">
        <v>44973</v>
      </c>
      <c r="G988" s="73">
        <v>44978</v>
      </c>
      <c r="H988">
        <v>3</v>
      </c>
      <c r="I988">
        <v>2022</v>
      </c>
      <c r="J988" t="s">
        <v>10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12</v>
      </c>
    </row>
    <row r="989" spans="1:17" x14ac:dyDescent="0.3">
      <c r="A989">
        <v>42072</v>
      </c>
      <c r="B989" t="s">
        <v>359</v>
      </c>
      <c r="C989" t="s">
        <v>17</v>
      </c>
      <c r="D989" t="s">
        <v>60</v>
      </c>
      <c r="E989">
        <v>6.31</v>
      </c>
      <c r="F989" s="73">
        <v>44973</v>
      </c>
      <c r="G989" s="73">
        <v>44978</v>
      </c>
      <c r="H989">
        <v>3</v>
      </c>
      <c r="I989">
        <v>2022</v>
      </c>
      <c r="J989" t="s">
        <v>10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26</v>
      </c>
    </row>
    <row r="990" spans="1:17" x14ac:dyDescent="0.3">
      <c r="A990">
        <v>42072</v>
      </c>
      <c r="B990" t="s">
        <v>359</v>
      </c>
      <c r="C990" t="s">
        <v>17</v>
      </c>
      <c r="D990" t="s">
        <v>60</v>
      </c>
      <c r="E990">
        <v>6.31</v>
      </c>
      <c r="F990" s="73">
        <v>44973</v>
      </c>
      <c r="G990" s="73">
        <v>44978</v>
      </c>
      <c r="H990">
        <v>3</v>
      </c>
      <c r="I990">
        <v>2022</v>
      </c>
      <c r="J990" t="s">
        <v>10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218</v>
      </c>
    </row>
    <row r="991" spans="1:17" x14ac:dyDescent="0.3">
      <c r="A991">
        <v>36407</v>
      </c>
      <c r="B991" t="s">
        <v>360</v>
      </c>
      <c r="C991" t="s">
        <v>17</v>
      </c>
      <c r="D991" t="s">
        <v>60</v>
      </c>
      <c r="E991">
        <v>6.62</v>
      </c>
      <c r="F991" s="73">
        <v>43663</v>
      </c>
      <c r="G991" s="73">
        <v>43665</v>
      </c>
      <c r="H991">
        <v>5</v>
      </c>
      <c r="I991">
        <v>2019</v>
      </c>
      <c r="J991" t="s">
        <v>18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24</v>
      </c>
    </row>
    <row r="992" spans="1:17" x14ac:dyDescent="0.3">
      <c r="A992">
        <v>36407</v>
      </c>
      <c r="B992" t="s">
        <v>360</v>
      </c>
      <c r="C992" t="s">
        <v>17</v>
      </c>
      <c r="D992" t="s">
        <v>60</v>
      </c>
      <c r="E992">
        <v>6.62</v>
      </c>
      <c r="F992" s="73">
        <v>43663</v>
      </c>
      <c r="G992" s="73">
        <v>43665</v>
      </c>
      <c r="H992">
        <v>5</v>
      </c>
      <c r="I992">
        <v>2019</v>
      </c>
      <c r="J992" t="s">
        <v>18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21</v>
      </c>
    </row>
    <row r="993" spans="1:17" x14ac:dyDescent="0.3">
      <c r="A993">
        <v>36407</v>
      </c>
      <c r="B993" t="s">
        <v>360</v>
      </c>
      <c r="C993" t="s">
        <v>17</v>
      </c>
      <c r="D993" t="s">
        <v>60</v>
      </c>
      <c r="E993">
        <v>6.62</v>
      </c>
      <c r="F993" s="73">
        <v>43663</v>
      </c>
      <c r="G993" s="73">
        <v>43665</v>
      </c>
      <c r="H993">
        <v>5</v>
      </c>
      <c r="I993">
        <v>2019</v>
      </c>
      <c r="J993" t="s">
        <v>18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12</v>
      </c>
    </row>
    <row r="994" spans="1:17" x14ac:dyDescent="0.3">
      <c r="A994">
        <v>36407</v>
      </c>
      <c r="B994" t="s">
        <v>360</v>
      </c>
      <c r="C994" t="s">
        <v>17</v>
      </c>
      <c r="D994" t="s">
        <v>60</v>
      </c>
      <c r="E994">
        <v>6.62</v>
      </c>
      <c r="F994" s="73">
        <v>43663</v>
      </c>
      <c r="G994" s="73">
        <v>43665</v>
      </c>
      <c r="H994">
        <v>5</v>
      </c>
      <c r="I994">
        <v>2019</v>
      </c>
      <c r="J994" t="s">
        <v>18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26</v>
      </c>
    </row>
    <row r="995" spans="1:17" x14ac:dyDescent="0.3">
      <c r="A995">
        <v>36407</v>
      </c>
      <c r="B995" t="s">
        <v>360</v>
      </c>
      <c r="C995" t="s">
        <v>17</v>
      </c>
      <c r="D995" t="s">
        <v>60</v>
      </c>
      <c r="E995">
        <v>6.62</v>
      </c>
      <c r="F995" s="73">
        <v>43663</v>
      </c>
      <c r="G995" s="73">
        <v>43665</v>
      </c>
      <c r="H995">
        <v>5</v>
      </c>
      <c r="I995">
        <v>2019</v>
      </c>
      <c r="J995" t="s">
        <v>18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103</v>
      </c>
    </row>
    <row r="996" spans="1:17" x14ac:dyDescent="0.3">
      <c r="A996">
        <v>36407</v>
      </c>
      <c r="B996" t="s">
        <v>360</v>
      </c>
      <c r="C996" t="s">
        <v>17</v>
      </c>
      <c r="D996" t="s">
        <v>60</v>
      </c>
      <c r="E996">
        <v>6.62</v>
      </c>
      <c r="F996" s="73">
        <v>43663</v>
      </c>
      <c r="G996" s="73">
        <v>43665</v>
      </c>
      <c r="H996">
        <v>5</v>
      </c>
      <c r="I996">
        <v>2019</v>
      </c>
      <c r="J996" t="s">
        <v>18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42</v>
      </c>
    </row>
    <row r="997" spans="1:17" x14ac:dyDescent="0.3">
      <c r="A997">
        <v>40335</v>
      </c>
      <c r="B997" t="s">
        <v>361</v>
      </c>
      <c r="C997" t="s">
        <v>86</v>
      </c>
      <c r="D997" t="s">
        <v>5</v>
      </c>
      <c r="E997">
        <v>5.26</v>
      </c>
      <c r="F997" s="73">
        <v>44521</v>
      </c>
      <c r="G997" s="73">
        <v>44521</v>
      </c>
      <c r="H997">
        <v>5</v>
      </c>
      <c r="I997">
        <v>2019</v>
      </c>
      <c r="J997" t="s">
        <v>20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25</v>
      </c>
    </row>
    <row r="998" spans="1:17" x14ac:dyDescent="0.3">
      <c r="A998">
        <v>40335</v>
      </c>
      <c r="B998" t="s">
        <v>361</v>
      </c>
      <c r="C998" t="s">
        <v>86</v>
      </c>
      <c r="D998" t="s">
        <v>5</v>
      </c>
      <c r="E998">
        <v>5.26</v>
      </c>
      <c r="F998" s="73">
        <v>44521</v>
      </c>
      <c r="G998" s="73">
        <v>44521</v>
      </c>
      <c r="H998">
        <v>5</v>
      </c>
      <c r="I998">
        <v>2019</v>
      </c>
      <c r="J998" t="s">
        <v>20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33</v>
      </c>
    </row>
    <row r="999" spans="1:17" x14ac:dyDescent="0.3">
      <c r="A999">
        <v>40335</v>
      </c>
      <c r="B999" t="s">
        <v>361</v>
      </c>
      <c r="C999" t="s">
        <v>86</v>
      </c>
      <c r="D999" t="s">
        <v>5</v>
      </c>
      <c r="E999">
        <v>5.26</v>
      </c>
      <c r="F999" s="73">
        <v>44521</v>
      </c>
      <c r="G999" s="73">
        <v>44521</v>
      </c>
      <c r="H999">
        <v>5</v>
      </c>
      <c r="I999">
        <v>2019</v>
      </c>
      <c r="J999" t="s">
        <v>20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7</v>
      </c>
    </row>
    <row r="1000" spans="1:17" x14ac:dyDescent="0.3">
      <c r="A1000">
        <v>40595</v>
      </c>
      <c r="B1000" t="s">
        <v>362</v>
      </c>
      <c r="C1000" t="s">
        <v>17</v>
      </c>
      <c r="D1000" t="s">
        <v>60</v>
      </c>
      <c r="E1000">
        <v>6.65</v>
      </c>
      <c r="F1000" s="73">
        <v>44374</v>
      </c>
      <c r="G1000" s="73">
        <v>44401</v>
      </c>
      <c r="H1000">
        <v>5</v>
      </c>
      <c r="I1000">
        <v>2020</v>
      </c>
      <c r="J1000" t="s">
        <v>20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24</v>
      </c>
    </row>
    <row r="1001" spans="1:17" x14ac:dyDescent="0.3">
      <c r="A1001">
        <v>40595</v>
      </c>
      <c r="B1001" t="s">
        <v>362</v>
      </c>
      <c r="C1001" t="s">
        <v>17</v>
      </c>
      <c r="D1001" t="s">
        <v>60</v>
      </c>
      <c r="E1001">
        <v>6.65</v>
      </c>
      <c r="F1001" s="73">
        <v>44374</v>
      </c>
      <c r="G1001" s="73">
        <v>44401</v>
      </c>
      <c r="H1001">
        <v>5</v>
      </c>
      <c r="I1001">
        <v>2020</v>
      </c>
      <c r="J1001" t="s">
        <v>20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12</v>
      </c>
    </row>
    <row r="1002" spans="1:17" x14ac:dyDescent="0.3">
      <c r="A1002">
        <v>40595</v>
      </c>
      <c r="B1002" t="s">
        <v>362</v>
      </c>
      <c r="C1002" t="s">
        <v>17</v>
      </c>
      <c r="D1002" t="s">
        <v>60</v>
      </c>
      <c r="E1002">
        <v>6.65</v>
      </c>
      <c r="F1002" s="73">
        <v>44374</v>
      </c>
      <c r="G1002" s="73">
        <v>44401</v>
      </c>
      <c r="H1002">
        <v>5</v>
      </c>
      <c r="I1002">
        <v>2020</v>
      </c>
      <c r="J1002" t="s">
        <v>20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89</v>
      </c>
    </row>
    <row r="1003" spans="1:17" x14ac:dyDescent="0.3">
      <c r="A1003">
        <v>40595</v>
      </c>
      <c r="B1003" t="s">
        <v>362</v>
      </c>
      <c r="C1003" t="s">
        <v>17</v>
      </c>
      <c r="D1003" t="s">
        <v>60</v>
      </c>
      <c r="E1003">
        <v>6.65</v>
      </c>
      <c r="F1003" s="73">
        <v>44374</v>
      </c>
      <c r="G1003" s="73">
        <v>44401</v>
      </c>
      <c r="H1003">
        <v>5</v>
      </c>
      <c r="I1003">
        <v>2020</v>
      </c>
      <c r="J1003" t="s">
        <v>20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42</v>
      </c>
    </row>
    <row r="1004" spans="1:17" x14ac:dyDescent="0.3">
      <c r="A1004">
        <v>38594</v>
      </c>
      <c r="B1004" t="s">
        <v>363</v>
      </c>
      <c r="C1004" t="s">
        <v>86</v>
      </c>
      <c r="D1004" t="s">
        <v>5</v>
      </c>
      <c r="E1004">
        <v>7.61</v>
      </c>
      <c r="F1004" s="73">
        <v>44133</v>
      </c>
      <c r="G1004" s="73">
        <v>44133</v>
      </c>
      <c r="H1004">
        <v>8</v>
      </c>
      <c r="I1004">
        <v>2019</v>
      </c>
      <c r="J1004" t="s">
        <v>18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25</v>
      </c>
    </row>
    <row r="1005" spans="1:17" x14ac:dyDescent="0.3">
      <c r="A1005">
        <v>38594</v>
      </c>
      <c r="B1005" t="s">
        <v>363</v>
      </c>
      <c r="C1005" t="s">
        <v>86</v>
      </c>
      <c r="D1005" t="s">
        <v>5</v>
      </c>
      <c r="E1005">
        <v>7.61</v>
      </c>
      <c r="F1005" s="73">
        <v>44133</v>
      </c>
      <c r="G1005" s="73">
        <v>44133</v>
      </c>
      <c r="H1005">
        <v>8</v>
      </c>
      <c r="I1005">
        <v>2019</v>
      </c>
      <c r="J1005" t="s">
        <v>18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42</v>
      </c>
    </row>
    <row r="1006" spans="1:17" x14ac:dyDescent="0.3">
      <c r="A1006">
        <v>38594</v>
      </c>
      <c r="B1006" t="s">
        <v>363</v>
      </c>
      <c r="C1006" t="s">
        <v>86</v>
      </c>
      <c r="D1006" t="s">
        <v>5</v>
      </c>
      <c r="E1006">
        <v>7.61</v>
      </c>
      <c r="F1006" s="73">
        <v>44133</v>
      </c>
      <c r="G1006" s="73">
        <v>44133</v>
      </c>
      <c r="H1006">
        <v>8</v>
      </c>
      <c r="I1006">
        <v>2019</v>
      </c>
      <c r="J1006" t="s">
        <v>18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104</v>
      </c>
    </row>
    <row r="1007" spans="1:17" x14ac:dyDescent="0.3">
      <c r="A1007">
        <v>41379</v>
      </c>
      <c r="B1007" t="s">
        <v>364</v>
      </c>
      <c r="C1007" t="s">
        <v>86</v>
      </c>
      <c r="D1007" t="s">
        <v>5</v>
      </c>
      <c r="E1007">
        <v>5.87</v>
      </c>
      <c r="F1007" s="73">
        <v>44499</v>
      </c>
      <c r="G1007" s="73">
        <v>44499</v>
      </c>
      <c r="H1007">
        <v>5</v>
      </c>
      <c r="I1007">
        <v>2020</v>
      </c>
      <c r="J1007" t="s">
        <v>20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25</v>
      </c>
    </row>
    <row r="1008" spans="1:17" x14ac:dyDescent="0.3">
      <c r="A1008">
        <v>41379</v>
      </c>
      <c r="B1008" t="s">
        <v>364</v>
      </c>
      <c r="C1008" t="s">
        <v>86</v>
      </c>
      <c r="D1008" t="s">
        <v>5</v>
      </c>
      <c r="E1008">
        <v>5.87</v>
      </c>
      <c r="F1008" s="73">
        <v>44499</v>
      </c>
      <c r="G1008" s="73">
        <v>44499</v>
      </c>
      <c r="H1008">
        <v>5</v>
      </c>
      <c r="I1008">
        <v>2020</v>
      </c>
      <c r="J1008" t="s">
        <v>20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12</v>
      </c>
    </row>
    <row r="1009" spans="1:17" x14ac:dyDescent="0.3">
      <c r="A1009">
        <v>41379</v>
      </c>
      <c r="B1009" t="s">
        <v>364</v>
      </c>
      <c r="C1009" t="s">
        <v>86</v>
      </c>
      <c r="D1009" t="s">
        <v>5</v>
      </c>
      <c r="E1009">
        <v>5.87</v>
      </c>
      <c r="F1009" s="73">
        <v>44499</v>
      </c>
      <c r="G1009" s="73">
        <v>44499</v>
      </c>
      <c r="H1009">
        <v>5</v>
      </c>
      <c r="I1009">
        <v>2020</v>
      </c>
      <c r="J1009" t="s">
        <v>20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26</v>
      </c>
    </row>
    <row r="1010" spans="1:17" x14ac:dyDescent="0.3">
      <c r="A1010">
        <v>486</v>
      </c>
      <c r="B1010" t="s">
        <v>365</v>
      </c>
      <c r="C1010" t="s">
        <v>17</v>
      </c>
      <c r="D1010" t="s">
        <v>60</v>
      </c>
      <c r="E1010">
        <v>8.2899999999999991</v>
      </c>
      <c r="F1010" s="73">
        <v>43132</v>
      </c>
      <c r="G1010" s="73">
        <v>43174</v>
      </c>
      <c r="H1010">
        <v>9</v>
      </c>
      <c r="I1010">
        <v>2003</v>
      </c>
      <c r="J1010" t="s">
        <v>18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24</v>
      </c>
    </row>
    <row r="1011" spans="1:17" x14ac:dyDescent="0.3">
      <c r="A1011">
        <v>486</v>
      </c>
      <c r="B1011" t="s">
        <v>365</v>
      </c>
      <c r="C1011" t="s">
        <v>17</v>
      </c>
      <c r="D1011" t="s">
        <v>60</v>
      </c>
      <c r="E1011">
        <v>8.2899999999999991</v>
      </c>
      <c r="F1011" s="73">
        <v>43132</v>
      </c>
      <c r="G1011" s="73">
        <v>43174</v>
      </c>
      <c r="H1011">
        <v>9</v>
      </c>
      <c r="I1011">
        <v>2003</v>
      </c>
      <c r="J1011" t="s">
        <v>18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11</v>
      </c>
    </row>
    <row r="1012" spans="1:17" x14ac:dyDescent="0.3">
      <c r="A1012">
        <v>486</v>
      </c>
      <c r="B1012" t="s">
        <v>365</v>
      </c>
      <c r="C1012" t="s">
        <v>17</v>
      </c>
      <c r="D1012" t="s">
        <v>60</v>
      </c>
      <c r="E1012">
        <v>8.2899999999999991</v>
      </c>
      <c r="F1012" s="73">
        <v>43132</v>
      </c>
      <c r="G1012" s="73">
        <v>43174</v>
      </c>
      <c r="H1012">
        <v>9</v>
      </c>
      <c r="I1012">
        <v>2003</v>
      </c>
      <c r="J1012" t="s">
        <v>18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202</v>
      </c>
    </row>
    <row r="1013" spans="1:17" x14ac:dyDescent="0.3">
      <c r="A1013">
        <v>486</v>
      </c>
      <c r="B1013" t="s">
        <v>365</v>
      </c>
      <c r="C1013" t="s">
        <v>17</v>
      </c>
      <c r="D1013" t="s">
        <v>60</v>
      </c>
      <c r="E1013">
        <v>8.2899999999999991</v>
      </c>
      <c r="F1013" s="73">
        <v>43132</v>
      </c>
      <c r="G1013" s="73">
        <v>43174</v>
      </c>
      <c r="H1013">
        <v>9</v>
      </c>
      <c r="I1013">
        <v>2003</v>
      </c>
      <c r="J1013" t="s">
        <v>18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48</v>
      </c>
    </row>
    <row r="1014" spans="1:17" x14ac:dyDescent="0.3">
      <c r="A1014">
        <v>486</v>
      </c>
      <c r="B1014" t="s">
        <v>365</v>
      </c>
      <c r="C1014" t="s">
        <v>17</v>
      </c>
      <c r="D1014" t="s">
        <v>60</v>
      </c>
      <c r="E1014">
        <v>8.2899999999999991</v>
      </c>
      <c r="F1014" s="73">
        <v>43132</v>
      </c>
      <c r="G1014" s="73">
        <v>43174</v>
      </c>
      <c r="H1014">
        <v>9</v>
      </c>
      <c r="I1014">
        <v>2003</v>
      </c>
      <c r="J1014" t="s">
        <v>18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7</v>
      </c>
    </row>
    <row r="1015" spans="1:17" x14ac:dyDescent="0.3">
      <c r="A1015">
        <v>2526</v>
      </c>
      <c r="B1015" t="s">
        <v>366</v>
      </c>
      <c r="C1015" t="s">
        <v>51</v>
      </c>
      <c r="D1015" t="s">
        <v>23</v>
      </c>
      <c r="E1015">
        <v>6.05</v>
      </c>
      <c r="F1015" s="73">
        <v>43983</v>
      </c>
      <c r="G1015" s="73">
        <v>43983</v>
      </c>
      <c r="H1015">
        <v>3</v>
      </c>
      <c r="I1015">
        <v>2000</v>
      </c>
      <c r="J1015" t="s">
        <v>6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21</v>
      </c>
    </row>
    <row r="1016" spans="1:17" x14ac:dyDescent="0.3">
      <c r="A1016">
        <v>2526</v>
      </c>
      <c r="B1016" t="s">
        <v>366</v>
      </c>
      <c r="C1016" t="s">
        <v>51</v>
      </c>
      <c r="D1016" t="s">
        <v>23</v>
      </c>
      <c r="E1016">
        <v>6.05</v>
      </c>
      <c r="F1016" s="73">
        <v>43983</v>
      </c>
      <c r="G1016" s="73">
        <v>43983</v>
      </c>
      <c r="H1016">
        <v>3</v>
      </c>
      <c r="I1016">
        <v>2000</v>
      </c>
      <c r="J1016" t="s">
        <v>6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57</v>
      </c>
    </row>
    <row r="1017" spans="1:17" x14ac:dyDescent="0.3">
      <c r="A1017">
        <v>2526</v>
      </c>
      <c r="B1017" t="s">
        <v>366</v>
      </c>
      <c r="C1017" t="s">
        <v>51</v>
      </c>
      <c r="D1017" t="s">
        <v>23</v>
      </c>
      <c r="E1017">
        <v>6.05</v>
      </c>
      <c r="F1017" s="73">
        <v>43983</v>
      </c>
      <c r="G1017" s="73">
        <v>43983</v>
      </c>
      <c r="H1017">
        <v>3</v>
      </c>
      <c r="I1017">
        <v>2000</v>
      </c>
      <c r="J1017" t="s">
        <v>6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42</v>
      </c>
    </row>
    <row r="1018" spans="1:17" x14ac:dyDescent="0.3">
      <c r="A1018">
        <v>2526</v>
      </c>
      <c r="B1018" t="s">
        <v>366</v>
      </c>
      <c r="C1018" t="s">
        <v>51</v>
      </c>
      <c r="D1018" t="s">
        <v>23</v>
      </c>
      <c r="E1018">
        <v>6.05</v>
      </c>
      <c r="F1018" s="73">
        <v>43983</v>
      </c>
      <c r="G1018" s="73">
        <v>43983</v>
      </c>
      <c r="H1018">
        <v>3</v>
      </c>
      <c r="I1018">
        <v>2000</v>
      </c>
      <c r="J1018" t="s">
        <v>6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7</v>
      </c>
    </row>
    <row r="1019" spans="1:17" x14ac:dyDescent="0.3">
      <c r="A1019">
        <v>2526</v>
      </c>
      <c r="B1019" t="s">
        <v>366</v>
      </c>
      <c r="C1019" t="s">
        <v>51</v>
      </c>
      <c r="D1019" t="s">
        <v>23</v>
      </c>
      <c r="E1019">
        <v>6.05</v>
      </c>
      <c r="F1019" s="73">
        <v>43983</v>
      </c>
      <c r="G1019" s="73">
        <v>43983</v>
      </c>
      <c r="H1019">
        <v>3</v>
      </c>
      <c r="I1019">
        <v>2000</v>
      </c>
      <c r="J1019" t="s">
        <v>6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104</v>
      </c>
    </row>
    <row r="1020" spans="1:17" x14ac:dyDescent="0.3">
      <c r="A1020">
        <v>39582</v>
      </c>
      <c r="B1020" t="s">
        <v>367</v>
      </c>
      <c r="C1020" t="s">
        <v>17</v>
      </c>
      <c r="D1020" t="s">
        <v>32</v>
      </c>
      <c r="E1020">
        <v>6.1</v>
      </c>
      <c r="F1020" s="73">
        <v>44196</v>
      </c>
      <c r="G1020" s="73">
        <v>44202</v>
      </c>
      <c r="H1020">
        <v>6</v>
      </c>
      <c r="I1020">
        <v>2020</v>
      </c>
      <c r="J1020" t="s">
        <v>18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76</v>
      </c>
    </row>
    <row r="1021" spans="1:17" x14ac:dyDescent="0.3">
      <c r="A1021">
        <v>39582</v>
      </c>
      <c r="B1021" t="s">
        <v>367</v>
      </c>
      <c r="C1021" t="s">
        <v>17</v>
      </c>
      <c r="D1021" t="s">
        <v>32</v>
      </c>
      <c r="E1021">
        <v>6.1</v>
      </c>
      <c r="F1021" s="73">
        <v>44196</v>
      </c>
      <c r="G1021" s="73">
        <v>44202</v>
      </c>
      <c r="H1021">
        <v>6</v>
      </c>
      <c r="I1021">
        <v>2020</v>
      </c>
      <c r="J1021" t="s">
        <v>18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82</v>
      </c>
    </row>
    <row r="1022" spans="1:17" x14ac:dyDescent="0.3">
      <c r="A1022">
        <v>39582</v>
      </c>
      <c r="B1022" t="s">
        <v>367</v>
      </c>
      <c r="C1022" t="s">
        <v>17</v>
      </c>
      <c r="D1022" t="s">
        <v>32</v>
      </c>
      <c r="E1022">
        <v>6.1</v>
      </c>
      <c r="F1022" s="73">
        <v>44196</v>
      </c>
      <c r="G1022" s="73">
        <v>44202</v>
      </c>
      <c r="H1022">
        <v>6</v>
      </c>
      <c r="I1022">
        <v>2020</v>
      </c>
      <c r="J1022" t="s">
        <v>18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13</v>
      </c>
    </row>
    <row r="1023" spans="1:17" x14ac:dyDescent="0.3">
      <c r="A1023">
        <v>38920</v>
      </c>
      <c r="B1023" t="s">
        <v>368</v>
      </c>
      <c r="C1023" t="s">
        <v>17</v>
      </c>
      <c r="D1023" t="s">
        <v>5</v>
      </c>
      <c r="E1023">
        <v>6.53</v>
      </c>
      <c r="F1023" s="73">
        <v>43945</v>
      </c>
      <c r="G1023" s="73">
        <v>43950</v>
      </c>
      <c r="H1023">
        <v>6</v>
      </c>
      <c r="I1023">
        <v>2019</v>
      </c>
      <c r="J1023" t="s">
        <v>6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24</v>
      </c>
    </row>
    <row r="1024" spans="1:17" x14ac:dyDescent="0.3">
      <c r="A1024">
        <v>38920</v>
      </c>
      <c r="B1024" t="s">
        <v>368</v>
      </c>
      <c r="C1024" t="s">
        <v>17</v>
      </c>
      <c r="D1024" t="s">
        <v>5</v>
      </c>
      <c r="E1024">
        <v>6.53</v>
      </c>
      <c r="F1024" s="73">
        <v>43945</v>
      </c>
      <c r="G1024" s="73">
        <v>43950</v>
      </c>
      <c r="H1024">
        <v>6</v>
      </c>
      <c r="I1024">
        <v>2019</v>
      </c>
      <c r="J1024" t="s">
        <v>6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25</v>
      </c>
    </row>
    <row r="1025" spans="1:17" x14ac:dyDescent="0.3">
      <c r="A1025">
        <v>38920</v>
      </c>
      <c r="B1025" t="s">
        <v>368</v>
      </c>
      <c r="C1025" t="s">
        <v>17</v>
      </c>
      <c r="D1025" t="s">
        <v>5</v>
      </c>
      <c r="E1025">
        <v>6.53</v>
      </c>
      <c r="F1025" s="73">
        <v>43945</v>
      </c>
      <c r="G1025" s="73">
        <v>43950</v>
      </c>
      <c r="H1025">
        <v>6</v>
      </c>
      <c r="I1025">
        <v>2019</v>
      </c>
      <c r="J1025" t="s">
        <v>6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82</v>
      </c>
    </row>
    <row r="1026" spans="1:17" x14ac:dyDescent="0.3">
      <c r="A1026">
        <v>38920</v>
      </c>
      <c r="B1026" t="s">
        <v>368</v>
      </c>
      <c r="C1026" t="s">
        <v>17</v>
      </c>
      <c r="D1026" t="s">
        <v>5</v>
      </c>
      <c r="E1026">
        <v>6.53</v>
      </c>
      <c r="F1026" s="73">
        <v>43945</v>
      </c>
      <c r="G1026" s="73">
        <v>43950</v>
      </c>
      <c r="H1026">
        <v>6</v>
      </c>
      <c r="I1026">
        <v>2019</v>
      </c>
      <c r="J1026" t="s">
        <v>6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193</v>
      </c>
    </row>
    <row r="1027" spans="1:17" x14ac:dyDescent="0.3">
      <c r="A1027">
        <v>28851</v>
      </c>
      <c r="B1027" t="s">
        <v>369</v>
      </c>
      <c r="C1027" t="s">
        <v>86</v>
      </c>
      <c r="D1027" t="s">
        <v>23</v>
      </c>
      <c r="E1027">
        <v>8.94</v>
      </c>
      <c r="F1027" s="73">
        <v>43108</v>
      </c>
      <c r="G1027" s="73">
        <v>43108</v>
      </c>
      <c r="H1027">
        <v>10</v>
      </c>
      <c r="I1027">
        <v>2016</v>
      </c>
      <c r="J1027" t="s">
        <v>6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56</v>
      </c>
    </row>
    <row r="1028" spans="1:17" x14ac:dyDescent="0.3">
      <c r="A1028">
        <v>28851</v>
      </c>
      <c r="B1028" t="s">
        <v>369</v>
      </c>
      <c r="C1028" t="s">
        <v>86</v>
      </c>
      <c r="D1028" t="s">
        <v>23</v>
      </c>
      <c r="E1028">
        <v>8.94</v>
      </c>
      <c r="F1028" s="73">
        <v>43108</v>
      </c>
      <c r="G1028" s="73">
        <v>43108</v>
      </c>
      <c r="H1028">
        <v>10</v>
      </c>
      <c r="I1028">
        <v>2016</v>
      </c>
      <c r="J1028" t="s">
        <v>6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25</v>
      </c>
    </row>
    <row r="1029" spans="1:17" x14ac:dyDescent="0.3">
      <c r="A1029">
        <v>28851</v>
      </c>
      <c r="B1029" t="s">
        <v>369</v>
      </c>
      <c r="C1029" t="s">
        <v>86</v>
      </c>
      <c r="D1029" t="s">
        <v>23</v>
      </c>
      <c r="E1029">
        <v>8.94</v>
      </c>
      <c r="F1029" s="73">
        <v>43108</v>
      </c>
      <c r="G1029" s="73">
        <v>43108</v>
      </c>
      <c r="H1029">
        <v>10</v>
      </c>
      <c r="I1029">
        <v>2016</v>
      </c>
      <c r="J1029" t="s">
        <v>6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233</v>
      </c>
    </row>
    <row r="1030" spans="1:17" x14ac:dyDescent="0.3">
      <c r="A1030">
        <v>28851</v>
      </c>
      <c r="B1030" t="s">
        <v>369</v>
      </c>
      <c r="C1030" t="s">
        <v>86</v>
      </c>
      <c r="D1030" t="s">
        <v>23</v>
      </c>
      <c r="E1030">
        <v>8.94</v>
      </c>
      <c r="F1030" s="73">
        <v>43108</v>
      </c>
      <c r="G1030" s="73">
        <v>43108</v>
      </c>
      <c r="H1030">
        <v>10</v>
      </c>
      <c r="I1030">
        <v>2016</v>
      </c>
      <c r="J1030" t="s">
        <v>6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27</v>
      </c>
    </row>
    <row r="1031" spans="1:17" x14ac:dyDescent="0.3">
      <c r="A1031">
        <v>41103</v>
      </c>
      <c r="B1031" t="s">
        <v>370</v>
      </c>
      <c r="C1031" t="s">
        <v>17</v>
      </c>
      <c r="D1031" t="s">
        <v>63</v>
      </c>
      <c r="E1031">
        <v>7.14</v>
      </c>
      <c r="F1031" s="73">
        <v>44662</v>
      </c>
      <c r="G1031" s="73">
        <v>44679</v>
      </c>
      <c r="H1031">
        <v>7</v>
      </c>
      <c r="I1031">
        <v>2021</v>
      </c>
      <c r="J1031" t="s">
        <v>18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21</v>
      </c>
    </row>
    <row r="1032" spans="1:17" x14ac:dyDescent="0.3">
      <c r="A1032">
        <v>41103</v>
      </c>
      <c r="B1032" t="s">
        <v>370</v>
      </c>
      <c r="C1032" t="s">
        <v>17</v>
      </c>
      <c r="D1032" t="s">
        <v>63</v>
      </c>
      <c r="E1032">
        <v>7.14</v>
      </c>
      <c r="F1032" s="73">
        <v>44662</v>
      </c>
      <c r="G1032" s="73">
        <v>44679</v>
      </c>
      <c r="H1032">
        <v>7</v>
      </c>
      <c r="I1032">
        <v>2021</v>
      </c>
      <c r="J1032" t="s">
        <v>18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191</v>
      </c>
    </row>
    <row r="1033" spans="1:17" x14ac:dyDescent="0.3">
      <c r="A1033">
        <v>41103</v>
      </c>
      <c r="B1033" t="s">
        <v>370</v>
      </c>
      <c r="C1033" t="s">
        <v>17</v>
      </c>
      <c r="D1033" t="s">
        <v>63</v>
      </c>
      <c r="E1033">
        <v>7.14</v>
      </c>
      <c r="F1033" s="73">
        <v>44662</v>
      </c>
      <c r="G1033" s="73">
        <v>44679</v>
      </c>
      <c r="H1033">
        <v>7</v>
      </c>
      <c r="I1033">
        <v>2021</v>
      </c>
      <c r="J1033" t="s">
        <v>18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42</v>
      </c>
    </row>
    <row r="1034" spans="1:17" x14ac:dyDescent="0.3">
      <c r="A1034">
        <v>41103</v>
      </c>
      <c r="B1034" t="s">
        <v>370</v>
      </c>
      <c r="C1034" t="s">
        <v>17</v>
      </c>
      <c r="D1034" t="s">
        <v>63</v>
      </c>
      <c r="E1034">
        <v>7.14</v>
      </c>
      <c r="F1034" s="73">
        <v>44662</v>
      </c>
      <c r="G1034" s="73">
        <v>44679</v>
      </c>
      <c r="H1034">
        <v>7</v>
      </c>
      <c r="I1034">
        <v>2021</v>
      </c>
      <c r="J1034" t="s">
        <v>18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33</v>
      </c>
    </row>
    <row r="1035" spans="1:17" x14ac:dyDescent="0.3">
      <c r="A1035">
        <v>39388</v>
      </c>
      <c r="B1035" t="s">
        <v>371</v>
      </c>
      <c r="C1035" t="s">
        <v>17</v>
      </c>
      <c r="D1035" t="s">
        <v>106</v>
      </c>
      <c r="E1035">
        <v>6.88</v>
      </c>
      <c r="F1035" s="73">
        <v>44194</v>
      </c>
      <c r="G1035" s="73">
        <v>44203</v>
      </c>
      <c r="H1035">
        <v>5</v>
      </c>
      <c r="I1035">
        <v>2020</v>
      </c>
      <c r="J1035" t="s">
        <v>10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74</v>
      </c>
    </row>
    <row r="1036" spans="1:17" x14ac:dyDescent="0.3">
      <c r="A1036">
        <v>39388</v>
      </c>
      <c r="B1036" t="s">
        <v>371</v>
      </c>
      <c r="C1036" t="s">
        <v>17</v>
      </c>
      <c r="D1036" t="s">
        <v>106</v>
      </c>
      <c r="E1036">
        <v>6.88</v>
      </c>
      <c r="F1036" s="73">
        <v>44194</v>
      </c>
      <c r="G1036" s="73">
        <v>44203</v>
      </c>
      <c r="H1036">
        <v>5</v>
      </c>
      <c r="I1036">
        <v>2020</v>
      </c>
      <c r="J1036" t="s">
        <v>10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202</v>
      </c>
    </row>
    <row r="1037" spans="1:17" x14ac:dyDescent="0.3">
      <c r="A1037">
        <v>39388</v>
      </c>
      <c r="B1037" t="s">
        <v>371</v>
      </c>
      <c r="C1037" t="s">
        <v>17</v>
      </c>
      <c r="D1037" t="s">
        <v>106</v>
      </c>
      <c r="E1037">
        <v>6.88</v>
      </c>
      <c r="F1037" s="73">
        <v>44194</v>
      </c>
      <c r="G1037" s="73">
        <v>44203</v>
      </c>
      <c r="H1037">
        <v>5</v>
      </c>
      <c r="I1037">
        <v>2020</v>
      </c>
      <c r="J1037" t="s">
        <v>10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33</v>
      </c>
    </row>
    <row r="1038" spans="1:17" x14ac:dyDescent="0.3">
      <c r="A1038">
        <v>39388</v>
      </c>
      <c r="B1038" t="s">
        <v>371</v>
      </c>
      <c r="C1038" t="s">
        <v>17</v>
      </c>
      <c r="D1038" t="s">
        <v>106</v>
      </c>
      <c r="E1038">
        <v>6.88</v>
      </c>
      <c r="F1038" s="73">
        <v>44194</v>
      </c>
      <c r="G1038" s="73">
        <v>44203</v>
      </c>
      <c r="H1038">
        <v>5</v>
      </c>
      <c r="I1038">
        <v>2020</v>
      </c>
      <c r="J1038" t="s">
        <v>10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7</v>
      </c>
    </row>
    <row r="1039" spans="1:17" x14ac:dyDescent="0.3">
      <c r="A1039">
        <v>38080</v>
      </c>
      <c r="B1039" t="s">
        <v>372</v>
      </c>
      <c r="C1039" t="s">
        <v>17</v>
      </c>
      <c r="D1039" t="s">
        <v>23</v>
      </c>
      <c r="E1039">
        <v>7.92</v>
      </c>
      <c r="F1039" s="73">
        <v>43657</v>
      </c>
      <c r="G1039" s="73">
        <v>43659</v>
      </c>
      <c r="H1039">
        <v>8</v>
      </c>
      <c r="I1039">
        <v>2019</v>
      </c>
      <c r="J1039" t="s">
        <v>18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25</v>
      </c>
    </row>
    <row r="1040" spans="1:17" x14ac:dyDescent="0.3">
      <c r="A1040">
        <v>38080</v>
      </c>
      <c r="B1040" t="s">
        <v>372</v>
      </c>
      <c r="C1040" t="s">
        <v>17</v>
      </c>
      <c r="D1040" t="s">
        <v>23</v>
      </c>
      <c r="E1040">
        <v>7.92</v>
      </c>
      <c r="F1040" s="73">
        <v>43657</v>
      </c>
      <c r="G1040" s="73">
        <v>43659</v>
      </c>
      <c r="H1040">
        <v>8</v>
      </c>
      <c r="I1040">
        <v>2019</v>
      </c>
      <c r="J1040" t="s">
        <v>18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39</v>
      </c>
    </row>
    <row r="1041" spans="1:17" x14ac:dyDescent="0.3">
      <c r="A1041">
        <v>38080</v>
      </c>
      <c r="B1041" t="s">
        <v>372</v>
      </c>
      <c r="C1041" t="s">
        <v>17</v>
      </c>
      <c r="D1041" t="s">
        <v>23</v>
      </c>
      <c r="E1041">
        <v>7.92</v>
      </c>
      <c r="F1041" s="73">
        <v>43657</v>
      </c>
      <c r="G1041" s="73">
        <v>43659</v>
      </c>
      <c r="H1041">
        <v>8</v>
      </c>
      <c r="I1041">
        <v>2019</v>
      </c>
      <c r="J1041" t="s">
        <v>18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116</v>
      </c>
    </row>
    <row r="1042" spans="1:17" x14ac:dyDescent="0.3">
      <c r="A1042">
        <v>38080</v>
      </c>
      <c r="B1042" t="s">
        <v>372</v>
      </c>
      <c r="C1042" t="s">
        <v>17</v>
      </c>
      <c r="D1042" t="s">
        <v>23</v>
      </c>
      <c r="E1042">
        <v>7.92</v>
      </c>
      <c r="F1042" s="73">
        <v>43657</v>
      </c>
      <c r="G1042" s="73">
        <v>43659</v>
      </c>
      <c r="H1042">
        <v>8</v>
      </c>
      <c r="I1042">
        <v>2019</v>
      </c>
      <c r="J1042" t="s">
        <v>18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42</v>
      </c>
    </row>
    <row r="1043" spans="1:17" x14ac:dyDescent="0.3">
      <c r="A1043">
        <v>38080</v>
      </c>
      <c r="B1043" t="s">
        <v>372</v>
      </c>
      <c r="C1043" t="s">
        <v>17</v>
      </c>
      <c r="D1043" t="s">
        <v>23</v>
      </c>
      <c r="E1043">
        <v>7.92</v>
      </c>
      <c r="F1043" s="73">
        <v>43657</v>
      </c>
      <c r="G1043" s="73">
        <v>43659</v>
      </c>
      <c r="H1043">
        <v>8</v>
      </c>
      <c r="I1043">
        <v>2019</v>
      </c>
      <c r="J1043" t="s">
        <v>18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33</v>
      </c>
    </row>
    <row r="1044" spans="1:17" x14ac:dyDescent="0.3">
      <c r="A1044">
        <v>38080</v>
      </c>
      <c r="B1044" t="s">
        <v>372</v>
      </c>
      <c r="C1044" t="s">
        <v>17</v>
      </c>
      <c r="D1044" t="s">
        <v>23</v>
      </c>
      <c r="E1044">
        <v>7.92</v>
      </c>
      <c r="F1044" s="73">
        <v>43657</v>
      </c>
      <c r="G1044" s="73">
        <v>43659</v>
      </c>
      <c r="H1044">
        <v>8</v>
      </c>
      <c r="I1044">
        <v>2019</v>
      </c>
      <c r="J1044" t="s">
        <v>18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27</v>
      </c>
    </row>
    <row r="1045" spans="1:17" x14ac:dyDescent="0.3">
      <c r="A1045">
        <v>38889</v>
      </c>
      <c r="B1045" t="s">
        <v>373</v>
      </c>
      <c r="C1045" t="s">
        <v>17</v>
      </c>
      <c r="D1045" t="s">
        <v>23</v>
      </c>
      <c r="E1045">
        <v>8.43</v>
      </c>
      <c r="F1045" s="73">
        <v>44021</v>
      </c>
      <c r="G1045" s="73">
        <v>44045</v>
      </c>
      <c r="H1045">
        <v>8</v>
      </c>
      <c r="I1045">
        <v>2019</v>
      </c>
      <c r="J1045" t="s">
        <v>20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25</v>
      </c>
    </row>
    <row r="1046" spans="1:17" x14ac:dyDescent="0.3">
      <c r="A1046">
        <v>38889</v>
      </c>
      <c r="B1046" t="s">
        <v>373</v>
      </c>
      <c r="C1046" t="s">
        <v>17</v>
      </c>
      <c r="D1046" t="s">
        <v>23</v>
      </c>
      <c r="E1046">
        <v>8.43</v>
      </c>
      <c r="F1046" s="73">
        <v>44021</v>
      </c>
      <c r="G1046" s="73">
        <v>44045</v>
      </c>
      <c r="H1046">
        <v>8</v>
      </c>
      <c r="I1046">
        <v>2019</v>
      </c>
      <c r="J1046" t="s">
        <v>20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39</v>
      </c>
    </row>
    <row r="1047" spans="1:17" x14ac:dyDescent="0.3">
      <c r="A1047">
        <v>38889</v>
      </c>
      <c r="B1047" t="s">
        <v>373</v>
      </c>
      <c r="C1047" t="s">
        <v>17</v>
      </c>
      <c r="D1047" t="s">
        <v>23</v>
      </c>
      <c r="E1047">
        <v>8.43</v>
      </c>
      <c r="F1047" s="73">
        <v>44021</v>
      </c>
      <c r="G1047" s="73">
        <v>44045</v>
      </c>
      <c r="H1047">
        <v>8</v>
      </c>
      <c r="I1047">
        <v>2019</v>
      </c>
      <c r="J1047" t="s">
        <v>20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116</v>
      </c>
    </row>
    <row r="1048" spans="1:17" x14ac:dyDescent="0.3">
      <c r="A1048">
        <v>38889</v>
      </c>
      <c r="B1048" t="s">
        <v>373</v>
      </c>
      <c r="C1048" t="s">
        <v>17</v>
      </c>
      <c r="D1048" t="s">
        <v>23</v>
      </c>
      <c r="E1048">
        <v>8.43</v>
      </c>
      <c r="F1048" s="73">
        <v>44021</v>
      </c>
      <c r="G1048" s="73">
        <v>44045</v>
      </c>
      <c r="H1048">
        <v>8</v>
      </c>
      <c r="I1048">
        <v>2019</v>
      </c>
      <c r="J1048" t="s">
        <v>20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42</v>
      </c>
    </row>
    <row r="1049" spans="1:17" x14ac:dyDescent="0.3">
      <c r="A1049">
        <v>38889</v>
      </c>
      <c r="B1049" t="s">
        <v>373</v>
      </c>
      <c r="C1049" t="s">
        <v>17</v>
      </c>
      <c r="D1049" t="s">
        <v>23</v>
      </c>
      <c r="E1049">
        <v>8.43</v>
      </c>
      <c r="F1049" s="73">
        <v>44021</v>
      </c>
      <c r="G1049" s="73">
        <v>44045</v>
      </c>
      <c r="H1049">
        <v>8</v>
      </c>
      <c r="I1049">
        <v>2019</v>
      </c>
      <c r="J1049" t="s">
        <v>20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33</v>
      </c>
    </row>
    <row r="1050" spans="1:17" x14ac:dyDescent="0.3">
      <c r="A1050">
        <v>38889</v>
      </c>
      <c r="B1050" t="s">
        <v>373</v>
      </c>
      <c r="C1050" t="s">
        <v>17</v>
      </c>
      <c r="D1050" t="s">
        <v>23</v>
      </c>
      <c r="E1050">
        <v>8.43</v>
      </c>
      <c r="F1050" s="73">
        <v>44021</v>
      </c>
      <c r="G1050" s="73">
        <v>44045</v>
      </c>
      <c r="H1050">
        <v>8</v>
      </c>
      <c r="I1050">
        <v>2019</v>
      </c>
      <c r="J1050" t="s">
        <v>20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27</v>
      </c>
    </row>
    <row r="1051" spans="1:17" x14ac:dyDescent="0.3">
      <c r="A1051">
        <v>34620</v>
      </c>
      <c r="B1051" t="s">
        <v>374</v>
      </c>
      <c r="C1051" t="s">
        <v>17</v>
      </c>
      <c r="D1051" t="s">
        <v>338</v>
      </c>
      <c r="E1051">
        <v>6.58</v>
      </c>
      <c r="F1051" s="73">
        <v>44009</v>
      </c>
      <c r="G1051" s="73">
        <v>44016</v>
      </c>
      <c r="H1051">
        <v>4</v>
      </c>
      <c r="I1051">
        <v>2019</v>
      </c>
      <c r="J1051" t="s">
        <v>18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25</v>
      </c>
    </row>
    <row r="1052" spans="1:17" x14ac:dyDescent="0.3">
      <c r="A1052">
        <v>34620</v>
      </c>
      <c r="B1052" t="s">
        <v>374</v>
      </c>
      <c r="C1052" t="s">
        <v>17</v>
      </c>
      <c r="D1052" t="s">
        <v>338</v>
      </c>
      <c r="E1052">
        <v>6.58</v>
      </c>
      <c r="F1052" s="73">
        <v>44009</v>
      </c>
      <c r="G1052" s="73">
        <v>44016</v>
      </c>
      <c r="H1052">
        <v>4</v>
      </c>
      <c r="I1052">
        <v>2019</v>
      </c>
      <c r="J1052" t="s">
        <v>18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14</v>
      </c>
    </row>
    <row r="1053" spans="1:17" x14ac:dyDescent="0.3">
      <c r="A1053">
        <v>39846</v>
      </c>
      <c r="B1053" t="s">
        <v>375</v>
      </c>
      <c r="C1053" t="s">
        <v>9</v>
      </c>
      <c r="D1053" t="s">
        <v>338</v>
      </c>
      <c r="E1053">
        <v>6.67</v>
      </c>
      <c r="F1053" s="73">
        <v>44098</v>
      </c>
      <c r="G1053" s="73">
        <v>44098</v>
      </c>
      <c r="H1053">
        <v>4</v>
      </c>
      <c r="I1053">
        <v>2019</v>
      </c>
      <c r="J1053" t="s">
        <v>20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25</v>
      </c>
    </row>
    <row r="1054" spans="1:17" x14ac:dyDescent="0.3">
      <c r="A1054">
        <v>39846</v>
      </c>
      <c r="B1054" t="s">
        <v>375</v>
      </c>
      <c r="C1054" t="s">
        <v>9</v>
      </c>
      <c r="D1054" t="s">
        <v>338</v>
      </c>
      <c r="E1054">
        <v>6.67</v>
      </c>
      <c r="F1054" s="73">
        <v>44098</v>
      </c>
      <c r="G1054" s="73">
        <v>44098</v>
      </c>
      <c r="H1054">
        <v>4</v>
      </c>
      <c r="I1054">
        <v>2019</v>
      </c>
      <c r="J1054" t="s">
        <v>20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14</v>
      </c>
    </row>
    <row r="1055" spans="1:17" x14ac:dyDescent="0.3">
      <c r="A1055">
        <v>44516</v>
      </c>
      <c r="B1055" t="s">
        <v>376</v>
      </c>
      <c r="C1055" t="s">
        <v>17</v>
      </c>
      <c r="D1055" t="s">
        <v>23</v>
      </c>
      <c r="E1055">
        <v>6.9</v>
      </c>
      <c r="F1055" s="73">
        <v>44976</v>
      </c>
      <c r="G1055" s="73">
        <v>44993</v>
      </c>
      <c r="H1055">
        <v>5</v>
      </c>
      <c r="I1055">
        <v>2022</v>
      </c>
      <c r="J1055" t="s">
        <v>10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24</v>
      </c>
    </row>
    <row r="1056" spans="1:17" x14ac:dyDescent="0.3">
      <c r="A1056">
        <v>44516</v>
      </c>
      <c r="B1056" t="s">
        <v>376</v>
      </c>
      <c r="C1056" t="s">
        <v>17</v>
      </c>
      <c r="D1056" t="s">
        <v>23</v>
      </c>
      <c r="E1056">
        <v>6.9</v>
      </c>
      <c r="F1056" s="73">
        <v>44976</v>
      </c>
      <c r="G1056" s="73">
        <v>44993</v>
      </c>
      <c r="H1056">
        <v>5</v>
      </c>
      <c r="I1056">
        <v>2022</v>
      </c>
      <c r="J1056" t="s">
        <v>10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76</v>
      </c>
    </row>
    <row r="1057" spans="1:17" x14ac:dyDescent="0.3">
      <c r="A1057">
        <v>44516</v>
      </c>
      <c r="B1057" t="s">
        <v>376</v>
      </c>
      <c r="C1057" t="s">
        <v>17</v>
      </c>
      <c r="D1057" t="s">
        <v>23</v>
      </c>
      <c r="E1057">
        <v>6.9</v>
      </c>
      <c r="F1057" s="73">
        <v>44976</v>
      </c>
      <c r="G1057" s="73">
        <v>44993</v>
      </c>
      <c r="H1057">
        <v>5</v>
      </c>
      <c r="I1057">
        <v>2022</v>
      </c>
      <c r="J1057" t="s">
        <v>10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133</v>
      </c>
    </row>
    <row r="1058" spans="1:17" x14ac:dyDescent="0.3">
      <c r="A1058">
        <v>44516</v>
      </c>
      <c r="B1058" t="s">
        <v>376</v>
      </c>
      <c r="C1058" t="s">
        <v>17</v>
      </c>
      <c r="D1058" t="s">
        <v>23</v>
      </c>
      <c r="E1058">
        <v>6.9</v>
      </c>
      <c r="F1058" s="73">
        <v>44976</v>
      </c>
      <c r="G1058" s="73">
        <v>44993</v>
      </c>
      <c r="H1058">
        <v>5</v>
      </c>
      <c r="I1058">
        <v>2022</v>
      </c>
      <c r="J1058" t="s">
        <v>10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377</v>
      </c>
    </row>
    <row r="1059" spans="1:17" x14ac:dyDescent="0.3">
      <c r="A1059">
        <v>44516</v>
      </c>
      <c r="B1059" t="s">
        <v>376</v>
      </c>
      <c r="C1059" t="s">
        <v>17</v>
      </c>
      <c r="D1059" t="s">
        <v>23</v>
      </c>
      <c r="E1059">
        <v>6.9</v>
      </c>
      <c r="F1059" s="73">
        <v>44976</v>
      </c>
      <c r="G1059" s="73">
        <v>44993</v>
      </c>
      <c r="H1059">
        <v>5</v>
      </c>
      <c r="I1059">
        <v>2022</v>
      </c>
      <c r="J1059" t="s">
        <v>10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42</v>
      </c>
    </row>
    <row r="1060" spans="1:17" x14ac:dyDescent="0.3">
      <c r="A1060">
        <v>16782</v>
      </c>
      <c r="B1060" t="s">
        <v>378</v>
      </c>
      <c r="C1060" t="s">
        <v>86</v>
      </c>
      <c r="D1060" t="s">
        <v>5</v>
      </c>
      <c r="E1060">
        <v>7.9</v>
      </c>
      <c r="F1060" s="73">
        <v>44548</v>
      </c>
      <c r="G1060" s="73">
        <v>44548</v>
      </c>
      <c r="H1060">
        <v>7</v>
      </c>
      <c r="I1060">
        <v>2013</v>
      </c>
      <c r="J1060" t="s">
        <v>18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56</v>
      </c>
    </row>
    <row r="1061" spans="1:17" x14ac:dyDescent="0.3">
      <c r="A1061">
        <v>16782</v>
      </c>
      <c r="B1061" t="s">
        <v>378</v>
      </c>
      <c r="C1061" t="s">
        <v>86</v>
      </c>
      <c r="D1061" t="s">
        <v>5</v>
      </c>
      <c r="E1061">
        <v>7.9</v>
      </c>
      <c r="F1061" s="73">
        <v>44548</v>
      </c>
      <c r="G1061" s="73">
        <v>44548</v>
      </c>
      <c r="H1061">
        <v>7</v>
      </c>
      <c r="I1061">
        <v>2013</v>
      </c>
      <c r="J1061" t="s">
        <v>18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25</v>
      </c>
    </row>
    <row r="1062" spans="1:17" x14ac:dyDescent="0.3">
      <c r="A1062">
        <v>16782</v>
      </c>
      <c r="B1062" t="s">
        <v>378</v>
      </c>
      <c r="C1062" t="s">
        <v>86</v>
      </c>
      <c r="D1062" t="s">
        <v>5</v>
      </c>
      <c r="E1062">
        <v>7.9</v>
      </c>
      <c r="F1062" s="73">
        <v>44548</v>
      </c>
      <c r="G1062" s="73">
        <v>44548</v>
      </c>
      <c r="H1062">
        <v>7</v>
      </c>
      <c r="I1062">
        <v>2013</v>
      </c>
      <c r="J1062" t="s">
        <v>18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42</v>
      </c>
    </row>
    <row r="1063" spans="1:17" x14ac:dyDescent="0.3">
      <c r="A1063">
        <v>16782</v>
      </c>
      <c r="B1063" t="s">
        <v>378</v>
      </c>
      <c r="C1063" t="s">
        <v>86</v>
      </c>
      <c r="D1063" t="s">
        <v>5</v>
      </c>
      <c r="E1063">
        <v>7.9</v>
      </c>
      <c r="F1063" s="73">
        <v>44548</v>
      </c>
      <c r="G1063" s="73">
        <v>44548</v>
      </c>
      <c r="H1063">
        <v>7</v>
      </c>
      <c r="I1063">
        <v>2013</v>
      </c>
      <c r="J1063" t="s">
        <v>18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126</v>
      </c>
    </row>
    <row r="1064" spans="1:17" x14ac:dyDescent="0.3">
      <c r="A1064">
        <v>38301</v>
      </c>
      <c r="B1064" t="s">
        <v>379</v>
      </c>
      <c r="C1064" t="s">
        <v>17</v>
      </c>
      <c r="D1064" t="s">
        <v>5</v>
      </c>
      <c r="E1064">
        <v>6.84</v>
      </c>
      <c r="F1064" s="73">
        <v>43566</v>
      </c>
      <c r="G1064" s="73">
        <v>43586</v>
      </c>
      <c r="H1064">
        <v>4</v>
      </c>
      <c r="I1064">
        <v>2019</v>
      </c>
      <c r="J1064" t="s">
        <v>10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24</v>
      </c>
    </row>
    <row r="1065" spans="1:17" x14ac:dyDescent="0.3">
      <c r="A1065">
        <v>38301</v>
      </c>
      <c r="B1065" t="s">
        <v>379</v>
      </c>
      <c r="C1065" t="s">
        <v>17</v>
      </c>
      <c r="D1065" t="s">
        <v>5</v>
      </c>
      <c r="E1065">
        <v>6.84</v>
      </c>
      <c r="F1065" s="73">
        <v>43566</v>
      </c>
      <c r="G1065" s="73">
        <v>43586</v>
      </c>
      <c r="H1065">
        <v>4</v>
      </c>
      <c r="I1065">
        <v>2019</v>
      </c>
      <c r="J1065" t="s">
        <v>10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11</v>
      </c>
    </row>
    <row r="1066" spans="1:17" x14ac:dyDescent="0.3">
      <c r="A1066">
        <v>38301</v>
      </c>
      <c r="B1066" t="s">
        <v>379</v>
      </c>
      <c r="C1066" t="s">
        <v>17</v>
      </c>
      <c r="D1066" t="s">
        <v>5</v>
      </c>
      <c r="E1066">
        <v>6.84</v>
      </c>
      <c r="F1066" s="73">
        <v>43566</v>
      </c>
      <c r="G1066" s="73">
        <v>43586</v>
      </c>
      <c r="H1066">
        <v>4</v>
      </c>
      <c r="I1066">
        <v>2019</v>
      </c>
      <c r="J1066" t="s">
        <v>10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89</v>
      </c>
    </row>
    <row r="1067" spans="1:17" x14ac:dyDescent="0.3">
      <c r="A1067">
        <v>37984</v>
      </c>
      <c r="B1067" t="s">
        <v>380</v>
      </c>
      <c r="C1067" t="s">
        <v>17</v>
      </c>
      <c r="D1067" t="s">
        <v>60</v>
      </c>
      <c r="E1067">
        <v>7.45</v>
      </c>
      <c r="F1067" s="73">
        <v>44538</v>
      </c>
      <c r="G1067" s="73">
        <v>44548</v>
      </c>
      <c r="H1067">
        <v>7</v>
      </c>
      <c r="I1067">
        <v>2021</v>
      </c>
      <c r="J1067" t="s">
        <v>10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24</v>
      </c>
    </row>
    <row r="1068" spans="1:17" x14ac:dyDescent="0.3">
      <c r="A1068">
        <v>37984</v>
      </c>
      <c r="B1068" t="s">
        <v>380</v>
      </c>
      <c r="C1068" t="s">
        <v>17</v>
      </c>
      <c r="D1068" t="s">
        <v>60</v>
      </c>
      <c r="E1068">
        <v>7.45</v>
      </c>
      <c r="F1068" s="73">
        <v>44538</v>
      </c>
      <c r="G1068" s="73">
        <v>44548</v>
      </c>
      <c r="H1068">
        <v>7</v>
      </c>
      <c r="I1068">
        <v>2021</v>
      </c>
      <c r="J1068" t="s">
        <v>10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11</v>
      </c>
    </row>
    <row r="1069" spans="1:17" x14ac:dyDescent="0.3">
      <c r="A1069">
        <v>37984</v>
      </c>
      <c r="B1069" t="s">
        <v>380</v>
      </c>
      <c r="C1069" t="s">
        <v>17</v>
      </c>
      <c r="D1069" t="s">
        <v>60</v>
      </c>
      <c r="E1069">
        <v>7.45</v>
      </c>
      <c r="F1069" s="73">
        <v>44538</v>
      </c>
      <c r="G1069" s="73">
        <v>44548</v>
      </c>
      <c r="H1069">
        <v>7</v>
      </c>
      <c r="I1069">
        <v>2021</v>
      </c>
      <c r="J1069" t="s">
        <v>10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21</v>
      </c>
    </row>
    <row r="1070" spans="1:17" x14ac:dyDescent="0.3">
      <c r="A1070">
        <v>37984</v>
      </c>
      <c r="B1070" t="s">
        <v>380</v>
      </c>
      <c r="C1070" t="s">
        <v>17</v>
      </c>
      <c r="D1070" t="s">
        <v>60</v>
      </c>
      <c r="E1070">
        <v>7.45</v>
      </c>
      <c r="F1070" s="73">
        <v>44538</v>
      </c>
      <c r="G1070" s="73">
        <v>44548</v>
      </c>
      <c r="H1070">
        <v>7</v>
      </c>
      <c r="I1070">
        <v>2021</v>
      </c>
      <c r="J1070" t="s">
        <v>10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12</v>
      </c>
    </row>
    <row r="1071" spans="1:17" x14ac:dyDescent="0.3">
      <c r="A1071">
        <v>37984</v>
      </c>
      <c r="B1071" t="s">
        <v>380</v>
      </c>
      <c r="C1071" t="s">
        <v>17</v>
      </c>
      <c r="D1071" t="s">
        <v>60</v>
      </c>
      <c r="E1071">
        <v>7.45</v>
      </c>
      <c r="F1071" s="73">
        <v>44538</v>
      </c>
      <c r="G1071" s="73">
        <v>44548</v>
      </c>
      <c r="H1071">
        <v>7</v>
      </c>
      <c r="I1071">
        <v>2021</v>
      </c>
      <c r="J1071" t="s">
        <v>10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26</v>
      </c>
    </row>
    <row r="1072" spans="1:17" x14ac:dyDescent="0.3">
      <c r="A1072">
        <v>37984</v>
      </c>
      <c r="B1072" t="s">
        <v>380</v>
      </c>
      <c r="C1072" t="s">
        <v>17</v>
      </c>
      <c r="D1072" t="s">
        <v>60</v>
      </c>
      <c r="E1072">
        <v>7.45</v>
      </c>
      <c r="F1072" s="73">
        <v>44538</v>
      </c>
      <c r="G1072" s="73">
        <v>44548</v>
      </c>
      <c r="H1072">
        <v>7</v>
      </c>
      <c r="I1072">
        <v>2021</v>
      </c>
      <c r="J1072" t="s">
        <v>10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13</v>
      </c>
    </row>
    <row r="1073" spans="1:17" x14ac:dyDescent="0.3">
      <c r="A1073">
        <v>37984</v>
      </c>
      <c r="B1073" t="s">
        <v>380</v>
      </c>
      <c r="C1073" t="s">
        <v>17</v>
      </c>
      <c r="D1073" t="s">
        <v>60</v>
      </c>
      <c r="E1073">
        <v>7.45</v>
      </c>
      <c r="F1073" s="73">
        <v>44538</v>
      </c>
      <c r="G1073" s="73">
        <v>44548</v>
      </c>
      <c r="H1073">
        <v>7</v>
      </c>
      <c r="I1073">
        <v>2021</v>
      </c>
      <c r="J1073" t="s">
        <v>10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103</v>
      </c>
    </row>
    <row r="1074" spans="1:17" x14ac:dyDescent="0.3">
      <c r="A1074">
        <v>50037</v>
      </c>
      <c r="B1074" t="s">
        <v>381</v>
      </c>
      <c r="C1074" t="s">
        <v>70</v>
      </c>
      <c r="D1074" t="s">
        <v>5</v>
      </c>
      <c r="E1074">
        <v>7.36</v>
      </c>
      <c r="F1074" s="73">
        <v>44991</v>
      </c>
      <c r="G1074" s="73">
        <v>44991</v>
      </c>
      <c r="H1074">
        <v>6</v>
      </c>
      <c r="I1074">
        <v>2021</v>
      </c>
      <c r="J1074" t="s">
        <v>10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39</v>
      </c>
    </row>
    <row r="1075" spans="1:17" x14ac:dyDescent="0.3">
      <c r="A1075">
        <v>50037</v>
      </c>
      <c r="B1075" t="s">
        <v>381</v>
      </c>
      <c r="C1075" t="s">
        <v>70</v>
      </c>
      <c r="D1075" t="s">
        <v>5</v>
      </c>
      <c r="E1075">
        <v>7.36</v>
      </c>
      <c r="F1075" s="73">
        <v>44991</v>
      </c>
      <c r="G1075" s="73">
        <v>44991</v>
      </c>
      <c r="H1075">
        <v>6</v>
      </c>
      <c r="I1075">
        <v>2021</v>
      </c>
      <c r="J1075" t="s">
        <v>10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48</v>
      </c>
    </row>
    <row r="1076" spans="1:17" x14ac:dyDescent="0.3">
      <c r="A1076">
        <v>50037</v>
      </c>
      <c r="B1076" t="s">
        <v>381</v>
      </c>
      <c r="C1076" t="s">
        <v>70</v>
      </c>
      <c r="D1076" t="s">
        <v>5</v>
      </c>
      <c r="E1076">
        <v>7.36</v>
      </c>
      <c r="F1076" s="73">
        <v>44991</v>
      </c>
      <c r="G1076" s="73">
        <v>44991</v>
      </c>
      <c r="H1076">
        <v>6</v>
      </c>
      <c r="I1076">
        <v>2021</v>
      </c>
      <c r="J1076" t="s">
        <v>10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104</v>
      </c>
    </row>
    <row r="1077" spans="1:17" x14ac:dyDescent="0.3">
      <c r="A1077">
        <v>39531</v>
      </c>
      <c r="B1077" t="s">
        <v>382</v>
      </c>
      <c r="C1077" t="s">
        <v>17</v>
      </c>
      <c r="D1077" t="s">
        <v>23</v>
      </c>
      <c r="E1077">
        <v>6.97</v>
      </c>
      <c r="F1077" s="73">
        <v>44126</v>
      </c>
      <c r="G1077" s="73">
        <v>44129</v>
      </c>
      <c r="H1077">
        <v>5</v>
      </c>
      <c r="I1077">
        <v>2020</v>
      </c>
      <c r="J1077" t="s">
        <v>10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11</v>
      </c>
    </row>
    <row r="1078" spans="1:17" x14ac:dyDescent="0.3">
      <c r="A1078">
        <v>39531</v>
      </c>
      <c r="B1078" t="s">
        <v>382</v>
      </c>
      <c r="C1078" t="s">
        <v>17</v>
      </c>
      <c r="D1078" t="s">
        <v>23</v>
      </c>
      <c r="E1078">
        <v>6.97</v>
      </c>
      <c r="F1078" s="73">
        <v>44126</v>
      </c>
      <c r="G1078" s="73">
        <v>44129</v>
      </c>
      <c r="H1078">
        <v>5</v>
      </c>
      <c r="I1078">
        <v>2020</v>
      </c>
      <c r="J1078" t="s">
        <v>10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12</v>
      </c>
    </row>
    <row r="1079" spans="1:17" x14ac:dyDescent="0.3">
      <c r="A1079">
        <v>39531</v>
      </c>
      <c r="B1079" t="s">
        <v>382</v>
      </c>
      <c r="C1079" t="s">
        <v>17</v>
      </c>
      <c r="D1079" t="s">
        <v>23</v>
      </c>
      <c r="E1079">
        <v>6.97</v>
      </c>
      <c r="F1079" s="73">
        <v>44126</v>
      </c>
      <c r="G1079" s="73">
        <v>44129</v>
      </c>
      <c r="H1079">
        <v>5</v>
      </c>
      <c r="I1079">
        <v>2020</v>
      </c>
      <c r="J1079" t="s">
        <v>10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67</v>
      </c>
    </row>
    <row r="1080" spans="1:17" x14ac:dyDescent="0.3">
      <c r="A1080">
        <v>39017</v>
      </c>
      <c r="B1080" t="s">
        <v>383</v>
      </c>
      <c r="C1080" t="s">
        <v>17</v>
      </c>
      <c r="D1080" t="s">
        <v>23</v>
      </c>
      <c r="E1080">
        <v>6.91</v>
      </c>
      <c r="F1080" s="73">
        <v>44123</v>
      </c>
      <c r="G1080" s="73">
        <v>44126</v>
      </c>
      <c r="H1080">
        <v>6</v>
      </c>
      <c r="I1080">
        <v>2020</v>
      </c>
      <c r="J1080" t="s">
        <v>10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76</v>
      </c>
    </row>
    <row r="1081" spans="1:17" x14ac:dyDescent="0.3">
      <c r="A1081">
        <v>39017</v>
      </c>
      <c r="B1081" t="s">
        <v>383</v>
      </c>
      <c r="C1081" t="s">
        <v>17</v>
      </c>
      <c r="D1081" t="s">
        <v>23</v>
      </c>
      <c r="E1081">
        <v>6.91</v>
      </c>
      <c r="F1081" s="73">
        <v>44123</v>
      </c>
      <c r="G1081" s="73">
        <v>44126</v>
      </c>
      <c r="H1081">
        <v>6</v>
      </c>
      <c r="I1081">
        <v>2020</v>
      </c>
      <c r="J1081" t="s">
        <v>10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13</v>
      </c>
    </row>
    <row r="1082" spans="1:17" x14ac:dyDescent="0.3">
      <c r="A1082">
        <v>39017</v>
      </c>
      <c r="B1082" t="s">
        <v>383</v>
      </c>
      <c r="C1082" t="s">
        <v>17</v>
      </c>
      <c r="D1082" t="s">
        <v>23</v>
      </c>
      <c r="E1082">
        <v>6.91</v>
      </c>
      <c r="F1082" s="73">
        <v>44123</v>
      </c>
      <c r="G1082" s="73">
        <v>44126</v>
      </c>
      <c r="H1082">
        <v>6</v>
      </c>
      <c r="I1082">
        <v>2020</v>
      </c>
      <c r="J1082" t="s">
        <v>10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119</v>
      </c>
    </row>
    <row r="1083" spans="1:17" x14ac:dyDescent="0.3">
      <c r="A1083">
        <v>39017</v>
      </c>
      <c r="B1083" t="s">
        <v>383</v>
      </c>
      <c r="C1083" t="s">
        <v>17</v>
      </c>
      <c r="D1083" t="s">
        <v>23</v>
      </c>
      <c r="E1083">
        <v>6.91</v>
      </c>
      <c r="F1083" s="73">
        <v>44123</v>
      </c>
      <c r="G1083" s="73">
        <v>44126</v>
      </c>
      <c r="H1083">
        <v>6</v>
      </c>
      <c r="I1083">
        <v>2020</v>
      </c>
      <c r="J1083" t="s">
        <v>10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42</v>
      </c>
    </row>
    <row r="1084" spans="1:17" x14ac:dyDescent="0.3">
      <c r="A1084">
        <v>39017</v>
      </c>
      <c r="B1084" t="s">
        <v>383</v>
      </c>
      <c r="C1084" t="s">
        <v>17</v>
      </c>
      <c r="D1084" t="s">
        <v>23</v>
      </c>
      <c r="E1084">
        <v>6.91</v>
      </c>
      <c r="F1084" s="73">
        <v>44123</v>
      </c>
      <c r="G1084" s="73">
        <v>44126</v>
      </c>
      <c r="H1084">
        <v>6</v>
      </c>
      <c r="I1084">
        <v>2020</v>
      </c>
      <c r="J1084" t="s">
        <v>10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27</v>
      </c>
    </row>
    <row r="1085" spans="1:17" x14ac:dyDescent="0.3">
      <c r="A1085">
        <v>39017</v>
      </c>
      <c r="B1085" t="s">
        <v>383</v>
      </c>
      <c r="C1085" t="s">
        <v>17</v>
      </c>
      <c r="D1085" t="s">
        <v>23</v>
      </c>
      <c r="E1085">
        <v>6.91</v>
      </c>
      <c r="F1085" s="73">
        <v>44123</v>
      </c>
      <c r="G1085" s="73">
        <v>44126</v>
      </c>
      <c r="H1085">
        <v>6</v>
      </c>
      <c r="I1085">
        <v>2020</v>
      </c>
      <c r="J1085" t="s">
        <v>10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104</v>
      </c>
    </row>
    <row r="1086" spans="1:17" x14ac:dyDescent="0.3">
      <c r="A1086">
        <v>42057</v>
      </c>
      <c r="B1086" t="s">
        <v>384</v>
      </c>
      <c r="C1086" t="s">
        <v>4</v>
      </c>
      <c r="D1086" t="s">
        <v>5</v>
      </c>
      <c r="E1086">
        <v>5.61</v>
      </c>
      <c r="F1086" s="73">
        <v>44207</v>
      </c>
      <c r="G1086" s="73">
        <v>44207</v>
      </c>
      <c r="H1086">
        <v>5</v>
      </c>
      <c r="I1086">
        <v>2020</v>
      </c>
      <c r="J1086" t="s">
        <v>6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25</v>
      </c>
    </row>
    <row r="1087" spans="1:17" x14ac:dyDescent="0.3">
      <c r="A1087">
        <v>42057</v>
      </c>
      <c r="B1087" t="s">
        <v>384</v>
      </c>
      <c r="C1087" t="s">
        <v>4</v>
      </c>
      <c r="D1087" t="s">
        <v>5</v>
      </c>
      <c r="E1087">
        <v>5.61</v>
      </c>
      <c r="F1087" s="73">
        <v>44207</v>
      </c>
      <c r="G1087" s="73">
        <v>44207</v>
      </c>
      <c r="H1087">
        <v>5</v>
      </c>
      <c r="I1087">
        <v>2020</v>
      </c>
      <c r="J1087" t="s">
        <v>6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13</v>
      </c>
    </row>
    <row r="1088" spans="1:17" x14ac:dyDescent="0.3">
      <c r="A1088">
        <v>42057</v>
      </c>
      <c r="B1088" t="s">
        <v>384</v>
      </c>
      <c r="C1088" t="s">
        <v>4</v>
      </c>
      <c r="D1088" t="s">
        <v>5</v>
      </c>
      <c r="E1088">
        <v>5.61</v>
      </c>
      <c r="F1088" s="73">
        <v>44207</v>
      </c>
      <c r="G1088" s="73">
        <v>44207</v>
      </c>
      <c r="H1088">
        <v>5</v>
      </c>
      <c r="I1088">
        <v>2020</v>
      </c>
      <c r="J1088" t="s">
        <v>6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104</v>
      </c>
    </row>
    <row r="1089" spans="1:17" x14ac:dyDescent="0.3">
      <c r="A1089">
        <v>48466</v>
      </c>
      <c r="B1089" t="s">
        <v>385</v>
      </c>
      <c r="C1089" t="s">
        <v>17</v>
      </c>
      <c r="D1089" t="s">
        <v>5</v>
      </c>
      <c r="E1089">
        <v>6.31</v>
      </c>
      <c r="F1089" s="73">
        <v>44718</v>
      </c>
      <c r="G1089" s="73">
        <v>44724</v>
      </c>
      <c r="H1089">
        <v>6</v>
      </c>
      <c r="I1089">
        <v>2021</v>
      </c>
      <c r="J1089" t="s">
        <v>20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24</v>
      </c>
    </row>
    <row r="1090" spans="1:17" x14ac:dyDescent="0.3">
      <c r="A1090">
        <v>48466</v>
      </c>
      <c r="B1090" t="s">
        <v>385</v>
      </c>
      <c r="C1090" t="s">
        <v>17</v>
      </c>
      <c r="D1090" t="s">
        <v>5</v>
      </c>
      <c r="E1090">
        <v>6.31</v>
      </c>
      <c r="F1090" s="73">
        <v>44718</v>
      </c>
      <c r="G1090" s="73">
        <v>44724</v>
      </c>
      <c r="H1090">
        <v>6</v>
      </c>
      <c r="I1090">
        <v>2021</v>
      </c>
      <c r="J1090" t="s">
        <v>20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88</v>
      </c>
    </row>
    <row r="1091" spans="1:17" x14ac:dyDescent="0.3">
      <c r="A1091">
        <v>48466</v>
      </c>
      <c r="B1091" t="s">
        <v>385</v>
      </c>
      <c r="C1091" t="s">
        <v>17</v>
      </c>
      <c r="D1091" t="s">
        <v>5</v>
      </c>
      <c r="E1091">
        <v>6.31</v>
      </c>
      <c r="F1091" s="73">
        <v>44718</v>
      </c>
      <c r="G1091" s="73">
        <v>44724</v>
      </c>
      <c r="H1091">
        <v>6</v>
      </c>
      <c r="I1091">
        <v>2021</v>
      </c>
      <c r="J1091" t="s">
        <v>20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14</v>
      </c>
    </row>
    <row r="1092" spans="1:17" x14ac:dyDescent="0.3">
      <c r="A1092">
        <v>50678</v>
      </c>
      <c r="B1092" t="s">
        <v>386</v>
      </c>
      <c r="C1092" t="s">
        <v>17</v>
      </c>
      <c r="D1092" t="s">
        <v>5</v>
      </c>
      <c r="E1092">
        <v>6.52</v>
      </c>
      <c r="F1092" s="73">
        <v>44733</v>
      </c>
      <c r="G1092" s="73">
        <v>44740</v>
      </c>
      <c r="H1092">
        <v>7</v>
      </c>
      <c r="I1092">
        <v>2022</v>
      </c>
      <c r="J1092" t="s">
        <v>18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24</v>
      </c>
    </row>
    <row r="1093" spans="1:17" x14ac:dyDescent="0.3">
      <c r="A1093">
        <v>50678</v>
      </c>
      <c r="B1093" t="s">
        <v>386</v>
      </c>
      <c r="C1093" t="s">
        <v>17</v>
      </c>
      <c r="D1093" t="s">
        <v>5</v>
      </c>
      <c r="E1093">
        <v>6.52</v>
      </c>
      <c r="F1093" s="73">
        <v>44733</v>
      </c>
      <c r="G1093" s="73">
        <v>44740</v>
      </c>
      <c r="H1093">
        <v>7</v>
      </c>
      <c r="I1093">
        <v>2022</v>
      </c>
      <c r="J1093" t="s">
        <v>18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88</v>
      </c>
    </row>
    <row r="1094" spans="1:17" x14ac:dyDescent="0.3">
      <c r="A1094">
        <v>50678</v>
      </c>
      <c r="B1094" t="s">
        <v>386</v>
      </c>
      <c r="C1094" t="s">
        <v>17</v>
      </c>
      <c r="D1094" t="s">
        <v>5</v>
      </c>
      <c r="E1094">
        <v>6.52</v>
      </c>
      <c r="F1094" s="73">
        <v>44733</v>
      </c>
      <c r="G1094" s="73">
        <v>44740</v>
      </c>
      <c r="H1094">
        <v>7</v>
      </c>
      <c r="I1094">
        <v>2022</v>
      </c>
      <c r="J1094" t="s">
        <v>18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14</v>
      </c>
    </row>
    <row r="1095" spans="1:17" x14ac:dyDescent="0.3">
      <c r="A1095">
        <v>41833</v>
      </c>
      <c r="B1095" t="s">
        <v>387</v>
      </c>
      <c r="C1095" t="s">
        <v>17</v>
      </c>
      <c r="D1095" t="s">
        <v>23</v>
      </c>
      <c r="E1095">
        <v>7.26</v>
      </c>
      <c r="F1095" s="73">
        <v>44857</v>
      </c>
      <c r="G1095" s="73">
        <v>44889</v>
      </c>
      <c r="H1095">
        <v>7</v>
      </c>
      <c r="I1095">
        <v>2021</v>
      </c>
      <c r="J1095" t="s">
        <v>20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76</v>
      </c>
    </row>
    <row r="1096" spans="1:17" x14ac:dyDescent="0.3">
      <c r="A1096">
        <v>41833</v>
      </c>
      <c r="B1096" t="s">
        <v>387</v>
      </c>
      <c r="C1096" t="s">
        <v>17</v>
      </c>
      <c r="D1096" t="s">
        <v>23</v>
      </c>
      <c r="E1096">
        <v>7.26</v>
      </c>
      <c r="F1096" s="73">
        <v>44857</v>
      </c>
      <c r="G1096" s="73">
        <v>44889</v>
      </c>
      <c r="H1096">
        <v>7</v>
      </c>
      <c r="I1096">
        <v>2021</v>
      </c>
      <c r="J1096" t="s">
        <v>20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21</v>
      </c>
    </row>
    <row r="1097" spans="1:17" x14ac:dyDescent="0.3">
      <c r="A1097">
        <v>41833</v>
      </c>
      <c r="B1097" t="s">
        <v>387</v>
      </c>
      <c r="C1097" t="s">
        <v>17</v>
      </c>
      <c r="D1097" t="s">
        <v>23</v>
      </c>
      <c r="E1097">
        <v>7.26</v>
      </c>
      <c r="F1097" s="73">
        <v>44857</v>
      </c>
      <c r="G1097" s="73">
        <v>44889</v>
      </c>
      <c r="H1097">
        <v>7</v>
      </c>
      <c r="I1097">
        <v>2021</v>
      </c>
      <c r="J1097" t="s">
        <v>20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107</v>
      </c>
    </row>
    <row r="1098" spans="1:17" x14ac:dyDescent="0.3">
      <c r="A1098">
        <v>41833</v>
      </c>
      <c r="B1098" t="s">
        <v>387</v>
      </c>
      <c r="C1098" t="s">
        <v>17</v>
      </c>
      <c r="D1098" t="s">
        <v>23</v>
      </c>
      <c r="E1098">
        <v>7.26</v>
      </c>
      <c r="F1098" s="73">
        <v>44857</v>
      </c>
      <c r="G1098" s="73">
        <v>44889</v>
      </c>
      <c r="H1098">
        <v>7</v>
      </c>
      <c r="I1098">
        <v>2021</v>
      </c>
      <c r="J1098" t="s">
        <v>20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27</v>
      </c>
    </row>
    <row r="1099" spans="1:17" x14ac:dyDescent="0.3">
      <c r="A1099">
        <v>41833</v>
      </c>
      <c r="B1099" t="s">
        <v>387</v>
      </c>
      <c r="C1099" t="s">
        <v>17</v>
      </c>
      <c r="D1099" t="s">
        <v>23</v>
      </c>
      <c r="E1099">
        <v>7.26</v>
      </c>
      <c r="F1099" s="73">
        <v>44857</v>
      </c>
      <c r="G1099" s="73">
        <v>44889</v>
      </c>
      <c r="H1099">
        <v>7</v>
      </c>
      <c r="I1099">
        <v>2021</v>
      </c>
      <c r="J1099" t="s">
        <v>20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104</v>
      </c>
    </row>
    <row r="1100" spans="1:17" x14ac:dyDescent="0.3">
      <c r="A1100">
        <v>41833</v>
      </c>
      <c r="B1100" t="s">
        <v>387</v>
      </c>
      <c r="C1100" t="s">
        <v>17</v>
      </c>
      <c r="D1100" t="s">
        <v>23</v>
      </c>
      <c r="E1100">
        <v>7.26</v>
      </c>
      <c r="F1100" s="73">
        <v>44857</v>
      </c>
      <c r="G1100" s="73">
        <v>44889</v>
      </c>
      <c r="H1100">
        <v>7</v>
      </c>
      <c r="I1100">
        <v>2021</v>
      </c>
      <c r="J1100" t="s">
        <v>20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114</v>
      </c>
    </row>
    <row r="1101" spans="1:17" x14ac:dyDescent="0.3">
      <c r="A1101">
        <v>44276</v>
      </c>
      <c r="B1101" t="s">
        <v>388</v>
      </c>
      <c r="C1101" t="s">
        <v>17</v>
      </c>
      <c r="D1101" t="s">
        <v>60</v>
      </c>
      <c r="E1101">
        <v>6.47</v>
      </c>
      <c r="F1101" s="73">
        <v>44580</v>
      </c>
      <c r="G1101" s="73">
        <v>44587</v>
      </c>
      <c r="H1101">
        <v>6</v>
      </c>
      <c r="I1101">
        <v>2021</v>
      </c>
      <c r="J1101" t="s">
        <v>18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24</v>
      </c>
    </row>
    <row r="1102" spans="1:17" x14ac:dyDescent="0.3">
      <c r="A1102">
        <v>44276</v>
      </c>
      <c r="B1102" t="s">
        <v>388</v>
      </c>
      <c r="C1102" t="s">
        <v>17</v>
      </c>
      <c r="D1102" t="s">
        <v>60</v>
      </c>
      <c r="E1102">
        <v>6.47</v>
      </c>
      <c r="F1102" s="73">
        <v>44580</v>
      </c>
      <c r="G1102" s="73">
        <v>44587</v>
      </c>
      <c r="H1102">
        <v>6</v>
      </c>
      <c r="I1102">
        <v>2021</v>
      </c>
      <c r="J1102" t="s">
        <v>18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21</v>
      </c>
    </row>
    <row r="1103" spans="1:17" x14ac:dyDescent="0.3">
      <c r="A1103">
        <v>44276</v>
      </c>
      <c r="B1103" t="s">
        <v>388</v>
      </c>
      <c r="C1103" t="s">
        <v>17</v>
      </c>
      <c r="D1103" t="s">
        <v>60</v>
      </c>
      <c r="E1103">
        <v>6.47</v>
      </c>
      <c r="F1103" s="73">
        <v>44580</v>
      </c>
      <c r="G1103" s="73">
        <v>44587</v>
      </c>
      <c r="H1103">
        <v>6</v>
      </c>
      <c r="I1103">
        <v>2021</v>
      </c>
      <c r="J1103" t="s">
        <v>18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12</v>
      </c>
    </row>
    <row r="1104" spans="1:17" x14ac:dyDescent="0.3">
      <c r="A1104">
        <v>44276</v>
      </c>
      <c r="B1104" t="s">
        <v>388</v>
      </c>
      <c r="C1104" t="s">
        <v>17</v>
      </c>
      <c r="D1104" t="s">
        <v>60</v>
      </c>
      <c r="E1104">
        <v>6.47</v>
      </c>
      <c r="F1104" s="73">
        <v>44580</v>
      </c>
      <c r="G1104" s="73">
        <v>44587</v>
      </c>
      <c r="H1104">
        <v>6</v>
      </c>
      <c r="I1104">
        <v>2021</v>
      </c>
      <c r="J1104" t="s">
        <v>18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15</v>
      </c>
    </row>
    <row r="1105" spans="1:17" x14ac:dyDescent="0.3">
      <c r="A1105">
        <v>38558</v>
      </c>
      <c r="B1105" t="s">
        <v>389</v>
      </c>
      <c r="C1105" t="s">
        <v>86</v>
      </c>
      <c r="D1105" t="s">
        <v>5</v>
      </c>
      <c r="E1105">
        <v>6.11</v>
      </c>
      <c r="F1105" s="73">
        <v>44041</v>
      </c>
      <c r="G1105" s="73">
        <v>44041</v>
      </c>
      <c r="H1105">
        <v>5</v>
      </c>
      <c r="I1105">
        <v>2019</v>
      </c>
      <c r="J1105" t="s">
        <v>18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21</v>
      </c>
    </row>
    <row r="1106" spans="1:17" x14ac:dyDescent="0.3">
      <c r="A1106">
        <v>38558</v>
      </c>
      <c r="B1106" t="s">
        <v>389</v>
      </c>
      <c r="C1106" t="s">
        <v>86</v>
      </c>
      <c r="D1106" t="s">
        <v>5</v>
      </c>
      <c r="E1106">
        <v>6.11</v>
      </c>
      <c r="F1106" s="73">
        <v>44041</v>
      </c>
      <c r="G1106" s="73">
        <v>44041</v>
      </c>
      <c r="H1106">
        <v>5</v>
      </c>
      <c r="I1106">
        <v>2019</v>
      </c>
      <c r="J1106" t="s">
        <v>18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12</v>
      </c>
    </row>
    <row r="1107" spans="1:17" x14ac:dyDescent="0.3">
      <c r="A1107">
        <v>37587</v>
      </c>
      <c r="B1107" t="s">
        <v>390</v>
      </c>
      <c r="C1107" t="s">
        <v>17</v>
      </c>
      <c r="D1107" t="s">
        <v>99</v>
      </c>
      <c r="E1107">
        <v>6.66</v>
      </c>
      <c r="F1107" s="73">
        <v>44311</v>
      </c>
      <c r="G1107" s="73">
        <v>44320</v>
      </c>
      <c r="H1107">
        <v>5</v>
      </c>
      <c r="I1107">
        <v>2020</v>
      </c>
      <c r="J1107" t="s">
        <v>6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12</v>
      </c>
    </row>
    <row r="1108" spans="1:17" x14ac:dyDescent="0.3">
      <c r="A1108">
        <v>37587</v>
      </c>
      <c r="B1108" t="s">
        <v>390</v>
      </c>
      <c r="C1108" t="s">
        <v>17</v>
      </c>
      <c r="D1108" t="s">
        <v>99</v>
      </c>
      <c r="E1108">
        <v>6.66</v>
      </c>
      <c r="F1108" s="73">
        <v>44311</v>
      </c>
      <c r="G1108" s="73">
        <v>44320</v>
      </c>
      <c r="H1108">
        <v>5</v>
      </c>
      <c r="I1108">
        <v>2020</v>
      </c>
      <c r="J1108" t="s">
        <v>6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38</v>
      </c>
    </row>
    <row r="1109" spans="1:17" x14ac:dyDescent="0.3">
      <c r="A1109">
        <v>37587</v>
      </c>
      <c r="B1109" t="s">
        <v>390</v>
      </c>
      <c r="C1109" t="s">
        <v>17</v>
      </c>
      <c r="D1109" t="s">
        <v>99</v>
      </c>
      <c r="E1109">
        <v>6.66</v>
      </c>
      <c r="F1109" s="73">
        <v>44311</v>
      </c>
      <c r="G1109" s="73">
        <v>44320</v>
      </c>
      <c r="H1109">
        <v>5</v>
      </c>
      <c r="I1109">
        <v>2020</v>
      </c>
      <c r="J1109" t="s">
        <v>6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39</v>
      </c>
    </row>
    <row r="1110" spans="1:17" x14ac:dyDescent="0.3">
      <c r="A1110">
        <v>48239</v>
      </c>
      <c r="B1110" t="s">
        <v>391</v>
      </c>
      <c r="C1110" t="s">
        <v>17</v>
      </c>
      <c r="D1110" t="s">
        <v>60</v>
      </c>
      <c r="E1110">
        <v>6.94</v>
      </c>
      <c r="F1110" s="73">
        <v>44928</v>
      </c>
      <c r="G1110" s="73">
        <v>44944</v>
      </c>
      <c r="H1110">
        <v>3</v>
      </c>
      <c r="I1110">
        <v>2022</v>
      </c>
      <c r="J1110" t="s">
        <v>10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11</v>
      </c>
    </row>
    <row r="1111" spans="1:17" x14ac:dyDescent="0.3">
      <c r="A1111">
        <v>48239</v>
      </c>
      <c r="B1111" t="s">
        <v>391</v>
      </c>
      <c r="C1111" t="s">
        <v>17</v>
      </c>
      <c r="D1111" t="s">
        <v>60</v>
      </c>
      <c r="E1111">
        <v>6.94</v>
      </c>
      <c r="F1111" s="73">
        <v>44928</v>
      </c>
      <c r="G1111" s="73">
        <v>44944</v>
      </c>
      <c r="H1111">
        <v>3</v>
      </c>
      <c r="I1111">
        <v>2022</v>
      </c>
      <c r="J1111" t="s">
        <v>10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12</v>
      </c>
    </row>
    <row r="1112" spans="1:17" x14ac:dyDescent="0.3">
      <c r="A1112">
        <v>48239</v>
      </c>
      <c r="B1112" t="s">
        <v>391</v>
      </c>
      <c r="C1112" t="s">
        <v>17</v>
      </c>
      <c r="D1112" t="s">
        <v>60</v>
      </c>
      <c r="E1112">
        <v>6.94</v>
      </c>
      <c r="F1112" s="73">
        <v>44928</v>
      </c>
      <c r="G1112" s="73">
        <v>44944</v>
      </c>
      <c r="H1112">
        <v>3</v>
      </c>
      <c r="I1112">
        <v>2022</v>
      </c>
      <c r="J1112" t="s">
        <v>10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26</v>
      </c>
    </row>
    <row r="1113" spans="1:17" x14ac:dyDescent="0.3">
      <c r="A1113">
        <v>48239</v>
      </c>
      <c r="B1113" t="s">
        <v>391</v>
      </c>
      <c r="C1113" t="s">
        <v>17</v>
      </c>
      <c r="D1113" t="s">
        <v>60</v>
      </c>
      <c r="E1113">
        <v>6.94</v>
      </c>
      <c r="F1113" s="73">
        <v>44928</v>
      </c>
      <c r="G1113" s="73">
        <v>44944</v>
      </c>
      <c r="H1113">
        <v>3</v>
      </c>
      <c r="I1113">
        <v>2022</v>
      </c>
      <c r="J1113" t="s">
        <v>10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103</v>
      </c>
    </row>
    <row r="1114" spans="1:17" x14ac:dyDescent="0.3">
      <c r="A1114">
        <v>40165</v>
      </c>
      <c r="B1114" t="s">
        <v>392</v>
      </c>
      <c r="C1114" t="s">
        <v>17</v>
      </c>
      <c r="D1114" t="s">
        <v>5</v>
      </c>
      <c r="E1114">
        <v>5.37</v>
      </c>
      <c r="F1114" s="73">
        <v>44166</v>
      </c>
      <c r="G1114" s="73">
        <v>44171</v>
      </c>
      <c r="H1114">
        <v>5</v>
      </c>
      <c r="I1114">
        <v>2020</v>
      </c>
      <c r="J1114" t="s">
        <v>18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88</v>
      </c>
    </row>
    <row r="1115" spans="1:17" x14ac:dyDescent="0.3">
      <c r="A1115">
        <v>40165</v>
      </c>
      <c r="B1115" t="s">
        <v>392</v>
      </c>
      <c r="C1115" t="s">
        <v>17</v>
      </c>
      <c r="D1115" t="s">
        <v>5</v>
      </c>
      <c r="E1115">
        <v>5.37</v>
      </c>
      <c r="F1115" s="73">
        <v>44166</v>
      </c>
      <c r="G1115" s="73">
        <v>44171</v>
      </c>
      <c r="H1115">
        <v>5</v>
      </c>
      <c r="I1115">
        <v>2020</v>
      </c>
      <c r="J1115" t="s">
        <v>18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39</v>
      </c>
    </row>
    <row r="1116" spans="1:17" x14ac:dyDescent="0.3">
      <c r="A1116">
        <v>40165</v>
      </c>
      <c r="B1116" t="s">
        <v>392</v>
      </c>
      <c r="C1116" t="s">
        <v>17</v>
      </c>
      <c r="D1116" t="s">
        <v>5</v>
      </c>
      <c r="E1116">
        <v>5.37</v>
      </c>
      <c r="F1116" s="73">
        <v>44166</v>
      </c>
      <c r="G1116" s="73">
        <v>44171</v>
      </c>
      <c r="H1116">
        <v>5</v>
      </c>
      <c r="I1116">
        <v>2020</v>
      </c>
      <c r="J1116" t="s">
        <v>18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14</v>
      </c>
    </row>
    <row r="1117" spans="1:17" x14ac:dyDescent="0.3">
      <c r="A1117">
        <v>189</v>
      </c>
      <c r="B1117" t="s">
        <v>393</v>
      </c>
      <c r="C1117" t="s">
        <v>17</v>
      </c>
      <c r="D1117" t="s">
        <v>23</v>
      </c>
      <c r="E1117">
        <v>7.1</v>
      </c>
      <c r="F1117" s="73">
        <v>42647</v>
      </c>
      <c r="G1117" s="73">
        <v>42696</v>
      </c>
      <c r="H1117">
        <v>5</v>
      </c>
      <c r="I1117">
        <v>2000</v>
      </c>
      <c r="J1117" t="s">
        <v>18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21</v>
      </c>
    </row>
    <row r="1118" spans="1:17" x14ac:dyDescent="0.3">
      <c r="A1118">
        <v>189</v>
      </c>
      <c r="B1118" t="s">
        <v>393</v>
      </c>
      <c r="C1118" t="s">
        <v>17</v>
      </c>
      <c r="D1118" t="s">
        <v>23</v>
      </c>
      <c r="E1118">
        <v>7.1</v>
      </c>
      <c r="F1118" s="73">
        <v>42647</v>
      </c>
      <c r="G1118" s="73">
        <v>42696</v>
      </c>
      <c r="H1118">
        <v>5</v>
      </c>
      <c r="I1118">
        <v>2000</v>
      </c>
      <c r="J1118" t="s">
        <v>18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57</v>
      </c>
    </row>
    <row r="1119" spans="1:17" x14ac:dyDescent="0.3">
      <c r="A1119">
        <v>189</v>
      </c>
      <c r="B1119" t="s">
        <v>393</v>
      </c>
      <c r="C1119" t="s">
        <v>17</v>
      </c>
      <c r="D1119" t="s">
        <v>23</v>
      </c>
      <c r="E1119">
        <v>7.1</v>
      </c>
      <c r="F1119" s="73">
        <v>42647</v>
      </c>
      <c r="G1119" s="73">
        <v>42696</v>
      </c>
      <c r="H1119">
        <v>5</v>
      </c>
      <c r="I1119">
        <v>2000</v>
      </c>
      <c r="J1119" t="s">
        <v>18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46</v>
      </c>
    </row>
    <row r="1120" spans="1:17" x14ac:dyDescent="0.3">
      <c r="A1120">
        <v>189</v>
      </c>
      <c r="B1120" t="s">
        <v>393</v>
      </c>
      <c r="C1120" t="s">
        <v>17</v>
      </c>
      <c r="D1120" t="s">
        <v>23</v>
      </c>
      <c r="E1120">
        <v>7.1</v>
      </c>
      <c r="F1120" s="73">
        <v>42647</v>
      </c>
      <c r="G1120" s="73">
        <v>42696</v>
      </c>
      <c r="H1120">
        <v>5</v>
      </c>
      <c r="I1120">
        <v>2000</v>
      </c>
      <c r="J1120" t="s">
        <v>18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42</v>
      </c>
    </row>
    <row r="1121" spans="1:17" x14ac:dyDescent="0.3">
      <c r="A1121">
        <v>189</v>
      </c>
      <c r="B1121" t="s">
        <v>393</v>
      </c>
      <c r="C1121" t="s">
        <v>17</v>
      </c>
      <c r="D1121" t="s">
        <v>23</v>
      </c>
      <c r="E1121">
        <v>7.1</v>
      </c>
      <c r="F1121" s="73">
        <v>42647</v>
      </c>
      <c r="G1121" s="73">
        <v>42696</v>
      </c>
      <c r="H1121">
        <v>5</v>
      </c>
      <c r="I1121">
        <v>2000</v>
      </c>
      <c r="J1121" t="s">
        <v>18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27</v>
      </c>
    </row>
    <row r="1122" spans="1:17" x14ac:dyDescent="0.3">
      <c r="A1122">
        <v>49751</v>
      </c>
      <c r="B1122" t="s">
        <v>394</v>
      </c>
      <c r="C1122" t="s">
        <v>70</v>
      </c>
      <c r="D1122" t="s">
        <v>5</v>
      </c>
      <c r="E1122">
        <v>6.91</v>
      </c>
      <c r="F1122" s="73">
        <v>44990</v>
      </c>
      <c r="G1122" s="73">
        <v>44990</v>
      </c>
      <c r="H1122">
        <v>5</v>
      </c>
      <c r="I1122">
        <v>2021</v>
      </c>
      <c r="J1122" t="s">
        <v>6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39</v>
      </c>
    </row>
    <row r="1123" spans="1:17" x14ac:dyDescent="0.3">
      <c r="A1123">
        <v>39071</v>
      </c>
      <c r="B1123" t="s">
        <v>395</v>
      </c>
      <c r="C1123" t="s">
        <v>17</v>
      </c>
      <c r="D1123" t="s">
        <v>106</v>
      </c>
      <c r="E1123">
        <v>7.65</v>
      </c>
      <c r="F1123" s="73">
        <v>43808</v>
      </c>
      <c r="G1123" s="73">
        <v>43814</v>
      </c>
      <c r="H1123">
        <v>6</v>
      </c>
      <c r="I1123">
        <v>2019</v>
      </c>
      <c r="J1123" t="s">
        <v>6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74</v>
      </c>
    </row>
    <row r="1124" spans="1:17" x14ac:dyDescent="0.3">
      <c r="A1124">
        <v>39071</v>
      </c>
      <c r="B1124" t="s">
        <v>395</v>
      </c>
      <c r="C1124" t="s">
        <v>17</v>
      </c>
      <c r="D1124" t="s">
        <v>106</v>
      </c>
      <c r="E1124">
        <v>7.65</v>
      </c>
      <c r="F1124" s="73">
        <v>43808</v>
      </c>
      <c r="G1124" s="73">
        <v>43814</v>
      </c>
      <c r="H1124">
        <v>6</v>
      </c>
      <c r="I1124">
        <v>2019</v>
      </c>
      <c r="J1124" t="s">
        <v>6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21</v>
      </c>
    </row>
    <row r="1125" spans="1:17" x14ac:dyDescent="0.3">
      <c r="A1125">
        <v>39071</v>
      </c>
      <c r="B1125" t="s">
        <v>395</v>
      </c>
      <c r="C1125" t="s">
        <v>17</v>
      </c>
      <c r="D1125" t="s">
        <v>106</v>
      </c>
      <c r="E1125">
        <v>7.65</v>
      </c>
      <c r="F1125" s="73">
        <v>43808</v>
      </c>
      <c r="G1125" s="73">
        <v>43814</v>
      </c>
      <c r="H1125">
        <v>6</v>
      </c>
      <c r="I1125">
        <v>2019</v>
      </c>
      <c r="J1125" t="s">
        <v>6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12</v>
      </c>
    </row>
    <row r="1126" spans="1:17" x14ac:dyDescent="0.3">
      <c r="A1126">
        <v>39071</v>
      </c>
      <c r="B1126" t="s">
        <v>395</v>
      </c>
      <c r="C1126" t="s">
        <v>17</v>
      </c>
      <c r="D1126" t="s">
        <v>106</v>
      </c>
      <c r="E1126">
        <v>7.65</v>
      </c>
      <c r="F1126" s="73">
        <v>43808</v>
      </c>
      <c r="G1126" s="73">
        <v>43814</v>
      </c>
      <c r="H1126">
        <v>6</v>
      </c>
      <c r="I1126">
        <v>2019</v>
      </c>
      <c r="J1126" t="s">
        <v>6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246</v>
      </c>
    </row>
    <row r="1127" spans="1:17" x14ac:dyDescent="0.3">
      <c r="A1127">
        <v>39071</v>
      </c>
      <c r="B1127" t="s">
        <v>395</v>
      </c>
      <c r="C1127" t="s">
        <v>17</v>
      </c>
      <c r="D1127" t="s">
        <v>106</v>
      </c>
      <c r="E1127">
        <v>7.65</v>
      </c>
      <c r="F1127" s="73">
        <v>43808</v>
      </c>
      <c r="G1127" s="73">
        <v>43814</v>
      </c>
      <c r="H1127">
        <v>6</v>
      </c>
      <c r="I1127">
        <v>2019</v>
      </c>
      <c r="J1127" t="s">
        <v>6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33</v>
      </c>
    </row>
    <row r="1128" spans="1:17" x14ac:dyDescent="0.3">
      <c r="A1128">
        <v>37599</v>
      </c>
      <c r="B1128" t="s">
        <v>396</v>
      </c>
      <c r="C1128" t="s">
        <v>17</v>
      </c>
      <c r="D1128" t="s">
        <v>109</v>
      </c>
      <c r="E1128">
        <v>6.55</v>
      </c>
      <c r="F1128" s="73">
        <v>44364</v>
      </c>
      <c r="G1128" s="73">
        <v>44365</v>
      </c>
      <c r="H1128">
        <v>7</v>
      </c>
      <c r="I1128">
        <v>2020</v>
      </c>
      <c r="J1128" t="s">
        <v>20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24</v>
      </c>
    </row>
    <row r="1129" spans="1:17" x14ac:dyDescent="0.3">
      <c r="A1129">
        <v>37599</v>
      </c>
      <c r="B1129" t="s">
        <v>396</v>
      </c>
      <c r="C1129" t="s">
        <v>17</v>
      </c>
      <c r="D1129" t="s">
        <v>109</v>
      </c>
      <c r="E1129">
        <v>6.55</v>
      </c>
      <c r="F1129" s="73">
        <v>44364</v>
      </c>
      <c r="G1129" s="73">
        <v>44365</v>
      </c>
      <c r="H1129">
        <v>7</v>
      </c>
      <c r="I1129">
        <v>2020</v>
      </c>
      <c r="J1129" t="s">
        <v>20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12</v>
      </c>
    </row>
    <row r="1130" spans="1:17" x14ac:dyDescent="0.3">
      <c r="A1130">
        <v>1164</v>
      </c>
      <c r="B1130" t="s">
        <v>397</v>
      </c>
      <c r="C1130" t="s">
        <v>17</v>
      </c>
      <c r="D1130" t="s">
        <v>60</v>
      </c>
      <c r="E1130">
        <v>7.16</v>
      </c>
      <c r="F1130" s="73">
        <v>44642</v>
      </c>
      <c r="G1130" s="73">
        <v>44658</v>
      </c>
      <c r="H1130">
        <v>6</v>
      </c>
      <c r="I1130">
        <v>2001</v>
      </c>
      <c r="J1130" t="s">
        <v>18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11</v>
      </c>
    </row>
    <row r="1131" spans="1:17" x14ac:dyDescent="0.3">
      <c r="A1131">
        <v>1164</v>
      </c>
      <c r="B1131" t="s">
        <v>397</v>
      </c>
      <c r="C1131" t="s">
        <v>17</v>
      </c>
      <c r="D1131" t="s">
        <v>60</v>
      </c>
      <c r="E1131">
        <v>7.16</v>
      </c>
      <c r="F1131" s="73">
        <v>44642</v>
      </c>
      <c r="G1131" s="73">
        <v>44658</v>
      </c>
      <c r="H1131">
        <v>6</v>
      </c>
      <c r="I1131">
        <v>2001</v>
      </c>
      <c r="J1131" t="s">
        <v>18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21</v>
      </c>
    </row>
    <row r="1132" spans="1:17" x14ac:dyDescent="0.3">
      <c r="A1132">
        <v>1164</v>
      </c>
      <c r="B1132" t="s">
        <v>397</v>
      </c>
      <c r="C1132" t="s">
        <v>17</v>
      </c>
      <c r="D1132" t="s">
        <v>60</v>
      </c>
      <c r="E1132">
        <v>7.16</v>
      </c>
      <c r="F1132" s="73">
        <v>44642</v>
      </c>
      <c r="G1132" s="73">
        <v>44658</v>
      </c>
      <c r="H1132">
        <v>6</v>
      </c>
      <c r="I1132">
        <v>2001</v>
      </c>
      <c r="J1132" t="s">
        <v>18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12</v>
      </c>
    </row>
    <row r="1133" spans="1:17" x14ac:dyDescent="0.3">
      <c r="A1133">
        <v>37979</v>
      </c>
      <c r="B1133" t="s">
        <v>398</v>
      </c>
      <c r="C1133" t="s">
        <v>17</v>
      </c>
      <c r="D1133" t="s">
        <v>23</v>
      </c>
      <c r="E1133">
        <v>6.33</v>
      </c>
      <c r="F1133" s="73">
        <v>43564</v>
      </c>
      <c r="G1133" s="73">
        <v>43575</v>
      </c>
      <c r="H1133">
        <v>6</v>
      </c>
      <c r="I1133">
        <v>2019</v>
      </c>
      <c r="J1133" t="s">
        <v>10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24</v>
      </c>
    </row>
    <row r="1134" spans="1:17" x14ac:dyDescent="0.3">
      <c r="A1134">
        <v>37979</v>
      </c>
      <c r="B1134" t="s">
        <v>398</v>
      </c>
      <c r="C1134" t="s">
        <v>17</v>
      </c>
      <c r="D1134" t="s">
        <v>23</v>
      </c>
      <c r="E1134">
        <v>6.33</v>
      </c>
      <c r="F1134" s="73">
        <v>43564</v>
      </c>
      <c r="G1134" s="73">
        <v>43575</v>
      </c>
      <c r="H1134">
        <v>6</v>
      </c>
      <c r="I1134">
        <v>2019</v>
      </c>
      <c r="J1134" t="s">
        <v>10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25</v>
      </c>
    </row>
    <row r="1135" spans="1:17" x14ac:dyDescent="0.3">
      <c r="A1135">
        <v>37979</v>
      </c>
      <c r="B1135" t="s">
        <v>398</v>
      </c>
      <c r="C1135" t="s">
        <v>17</v>
      </c>
      <c r="D1135" t="s">
        <v>23</v>
      </c>
      <c r="E1135">
        <v>6.33</v>
      </c>
      <c r="F1135" s="73">
        <v>43564</v>
      </c>
      <c r="G1135" s="73">
        <v>43575</v>
      </c>
      <c r="H1135">
        <v>6</v>
      </c>
      <c r="I1135">
        <v>2019</v>
      </c>
      <c r="J1135" t="s">
        <v>10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246</v>
      </c>
    </row>
    <row r="1136" spans="1:17" x14ac:dyDescent="0.3">
      <c r="A1136">
        <v>37979</v>
      </c>
      <c r="B1136" t="s">
        <v>398</v>
      </c>
      <c r="C1136" t="s">
        <v>17</v>
      </c>
      <c r="D1136" t="s">
        <v>23</v>
      </c>
      <c r="E1136">
        <v>6.33</v>
      </c>
      <c r="F1136" s="73">
        <v>43564</v>
      </c>
      <c r="G1136" s="73">
        <v>43575</v>
      </c>
      <c r="H1136">
        <v>6</v>
      </c>
      <c r="I1136">
        <v>2019</v>
      </c>
      <c r="J1136" t="s">
        <v>10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89</v>
      </c>
    </row>
    <row r="1137" spans="1:17" x14ac:dyDescent="0.3">
      <c r="A1137">
        <v>37979</v>
      </c>
      <c r="B1137" t="s">
        <v>398</v>
      </c>
      <c r="C1137" t="s">
        <v>17</v>
      </c>
      <c r="D1137" t="s">
        <v>23</v>
      </c>
      <c r="E1137">
        <v>6.33</v>
      </c>
      <c r="F1137" s="73">
        <v>43564</v>
      </c>
      <c r="G1137" s="73">
        <v>43575</v>
      </c>
      <c r="H1137">
        <v>6</v>
      </c>
      <c r="I1137">
        <v>2019</v>
      </c>
      <c r="J1137" t="s">
        <v>10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67</v>
      </c>
    </row>
    <row r="1138" spans="1:17" x14ac:dyDescent="0.3">
      <c r="A1138">
        <v>37576</v>
      </c>
      <c r="B1138" t="s">
        <v>399</v>
      </c>
      <c r="C1138" t="s">
        <v>17</v>
      </c>
      <c r="D1138" t="s">
        <v>60</v>
      </c>
      <c r="E1138">
        <v>5.83</v>
      </c>
      <c r="F1138" s="73">
        <v>44446</v>
      </c>
      <c r="G1138" s="73">
        <v>44466</v>
      </c>
      <c r="H1138">
        <v>5</v>
      </c>
      <c r="I1138">
        <v>2020</v>
      </c>
      <c r="J1138" t="s">
        <v>10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24</v>
      </c>
    </row>
    <row r="1139" spans="1:17" x14ac:dyDescent="0.3">
      <c r="A1139">
        <v>37576</v>
      </c>
      <c r="B1139" t="s">
        <v>399</v>
      </c>
      <c r="C1139" t="s">
        <v>17</v>
      </c>
      <c r="D1139" t="s">
        <v>60</v>
      </c>
      <c r="E1139">
        <v>5.83</v>
      </c>
      <c r="F1139" s="73">
        <v>44446</v>
      </c>
      <c r="G1139" s="73">
        <v>44466</v>
      </c>
      <c r="H1139">
        <v>5</v>
      </c>
      <c r="I1139">
        <v>2020</v>
      </c>
      <c r="J1139" t="s">
        <v>10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11</v>
      </c>
    </row>
    <row r="1140" spans="1:17" x14ac:dyDescent="0.3">
      <c r="A1140">
        <v>37576</v>
      </c>
      <c r="B1140" t="s">
        <v>399</v>
      </c>
      <c r="C1140" t="s">
        <v>17</v>
      </c>
      <c r="D1140" t="s">
        <v>60</v>
      </c>
      <c r="E1140">
        <v>5.83</v>
      </c>
      <c r="F1140" s="73">
        <v>44446</v>
      </c>
      <c r="G1140" s="73">
        <v>44466</v>
      </c>
      <c r="H1140">
        <v>5</v>
      </c>
      <c r="I1140">
        <v>2020</v>
      </c>
      <c r="J1140" t="s">
        <v>10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25</v>
      </c>
    </row>
    <row r="1141" spans="1:17" x14ac:dyDescent="0.3">
      <c r="A1141">
        <v>37576</v>
      </c>
      <c r="B1141" t="s">
        <v>399</v>
      </c>
      <c r="C1141" t="s">
        <v>17</v>
      </c>
      <c r="D1141" t="s">
        <v>60</v>
      </c>
      <c r="E1141">
        <v>5.83</v>
      </c>
      <c r="F1141" s="73">
        <v>44446</v>
      </c>
      <c r="G1141" s="73">
        <v>44466</v>
      </c>
      <c r="H1141">
        <v>5</v>
      </c>
      <c r="I1141">
        <v>2020</v>
      </c>
      <c r="J1141" t="s">
        <v>10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12</v>
      </c>
    </row>
    <row r="1142" spans="1:17" x14ac:dyDescent="0.3">
      <c r="A1142">
        <v>37576</v>
      </c>
      <c r="B1142" t="s">
        <v>399</v>
      </c>
      <c r="C1142" t="s">
        <v>17</v>
      </c>
      <c r="D1142" t="s">
        <v>60</v>
      </c>
      <c r="E1142">
        <v>5.83</v>
      </c>
      <c r="F1142" s="73">
        <v>44446</v>
      </c>
      <c r="G1142" s="73">
        <v>44466</v>
      </c>
      <c r="H1142">
        <v>5</v>
      </c>
      <c r="I1142">
        <v>2020</v>
      </c>
      <c r="J1142" t="s">
        <v>10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199</v>
      </c>
    </row>
    <row r="1143" spans="1:17" x14ac:dyDescent="0.3">
      <c r="A1143">
        <v>41573</v>
      </c>
      <c r="B1143" t="s">
        <v>400</v>
      </c>
      <c r="C1143" t="s">
        <v>17</v>
      </c>
      <c r="D1143" t="s">
        <v>60</v>
      </c>
      <c r="E1143">
        <v>6.18</v>
      </c>
      <c r="F1143" s="73">
        <v>44490</v>
      </c>
      <c r="G1143" s="73">
        <v>44494</v>
      </c>
      <c r="H1143">
        <v>4</v>
      </c>
      <c r="I1143">
        <v>2021</v>
      </c>
      <c r="J1143" t="s">
        <v>10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24</v>
      </c>
    </row>
    <row r="1144" spans="1:17" x14ac:dyDescent="0.3">
      <c r="A1144">
        <v>41573</v>
      </c>
      <c r="B1144" t="s">
        <v>400</v>
      </c>
      <c r="C1144" t="s">
        <v>17</v>
      </c>
      <c r="D1144" t="s">
        <v>60</v>
      </c>
      <c r="E1144">
        <v>6.18</v>
      </c>
      <c r="F1144" s="73">
        <v>44490</v>
      </c>
      <c r="G1144" s="73">
        <v>44494</v>
      </c>
      <c r="H1144">
        <v>4</v>
      </c>
      <c r="I1144">
        <v>2021</v>
      </c>
      <c r="J1144" t="s">
        <v>10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11</v>
      </c>
    </row>
    <row r="1145" spans="1:17" x14ac:dyDescent="0.3">
      <c r="A1145">
        <v>41573</v>
      </c>
      <c r="B1145" t="s">
        <v>400</v>
      </c>
      <c r="C1145" t="s">
        <v>17</v>
      </c>
      <c r="D1145" t="s">
        <v>60</v>
      </c>
      <c r="E1145">
        <v>6.18</v>
      </c>
      <c r="F1145" s="73">
        <v>44490</v>
      </c>
      <c r="G1145" s="73">
        <v>44494</v>
      </c>
      <c r="H1145">
        <v>4</v>
      </c>
      <c r="I1145">
        <v>2021</v>
      </c>
      <c r="J1145" t="s">
        <v>10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25</v>
      </c>
    </row>
    <row r="1146" spans="1:17" x14ac:dyDescent="0.3">
      <c r="A1146">
        <v>41573</v>
      </c>
      <c r="B1146" t="s">
        <v>400</v>
      </c>
      <c r="C1146" t="s">
        <v>17</v>
      </c>
      <c r="D1146" t="s">
        <v>60</v>
      </c>
      <c r="E1146">
        <v>6.18</v>
      </c>
      <c r="F1146" s="73">
        <v>44490</v>
      </c>
      <c r="G1146" s="73">
        <v>44494</v>
      </c>
      <c r="H1146">
        <v>4</v>
      </c>
      <c r="I1146">
        <v>2021</v>
      </c>
      <c r="J1146" t="s">
        <v>10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12</v>
      </c>
    </row>
    <row r="1147" spans="1:17" x14ac:dyDescent="0.3">
      <c r="A1147">
        <v>41573</v>
      </c>
      <c r="B1147" t="s">
        <v>400</v>
      </c>
      <c r="C1147" t="s">
        <v>17</v>
      </c>
      <c r="D1147" t="s">
        <v>60</v>
      </c>
      <c r="E1147">
        <v>6.18</v>
      </c>
      <c r="F1147" s="73">
        <v>44490</v>
      </c>
      <c r="G1147" s="73">
        <v>44494</v>
      </c>
      <c r="H1147">
        <v>4</v>
      </c>
      <c r="I1147">
        <v>2021</v>
      </c>
      <c r="J1147" t="s">
        <v>10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199</v>
      </c>
    </row>
    <row r="1148" spans="1:17" x14ac:dyDescent="0.3">
      <c r="A1148">
        <v>41549</v>
      </c>
      <c r="B1148" t="s">
        <v>401</v>
      </c>
      <c r="C1148" t="s">
        <v>9</v>
      </c>
      <c r="D1148" t="s">
        <v>60</v>
      </c>
      <c r="E1148">
        <v>6.08</v>
      </c>
      <c r="F1148" s="73">
        <v>44488</v>
      </c>
      <c r="G1148" s="73">
        <v>44488</v>
      </c>
      <c r="H1148">
        <v>6</v>
      </c>
      <c r="I1148">
        <v>2020</v>
      </c>
      <c r="J1148" t="s">
        <v>18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24</v>
      </c>
    </row>
    <row r="1149" spans="1:17" x14ac:dyDescent="0.3">
      <c r="A1149">
        <v>41549</v>
      </c>
      <c r="B1149" t="s">
        <v>401</v>
      </c>
      <c r="C1149" t="s">
        <v>9</v>
      </c>
      <c r="D1149" t="s">
        <v>60</v>
      </c>
      <c r="E1149">
        <v>6.08</v>
      </c>
      <c r="F1149" s="73">
        <v>44488</v>
      </c>
      <c r="G1149" s="73">
        <v>44488</v>
      </c>
      <c r="H1149">
        <v>6</v>
      </c>
      <c r="I1149">
        <v>2020</v>
      </c>
      <c r="J1149" t="s">
        <v>18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11</v>
      </c>
    </row>
    <row r="1150" spans="1:17" x14ac:dyDescent="0.3">
      <c r="A1150">
        <v>41549</v>
      </c>
      <c r="B1150" t="s">
        <v>401</v>
      </c>
      <c r="C1150" t="s">
        <v>9</v>
      </c>
      <c r="D1150" t="s">
        <v>60</v>
      </c>
      <c r="E1150">
        <v>6.08</v>
      </c>
      <c r="F1150" s="73">
        <v>44488</v>
      </c>
      <c r="G1150" s="73">
        <v>44488</v>
      </c>
      <c r="H1150">
        <v>6</v>
      </c>
      <c r="I1150">
        <v>2020</v>
      </c>
      <c r="J1150" t="s">
        <v>18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25</v>
      </c>
    </row>
    <row r="1151" spans="1:17" x14ac:dyDescent="0.3">
      <c r="A1151">
        <v>41549</v>
      </c>
      <c r="B1151" t="s">
        <v>401</v>
      </c>
      <c r="C1151" t="s">
        <v>9</v>
      </c>
      <c r="D1151" t="s">
        <v>60</v>
      </c>
      <c r="E1151">
        <v>6.08</v>
      </c>
      <c r="F1151" s="73">
        <v>44488</v>
      </c>
      <c r="G1151" s="73">
        <v>44488</v>
      </c>
      <c r="H1151">
        <v>6</v>
      </c>
      <c r="I1151">
        <v>2020</v>
      </c>
      <c r="J1151" t="s">
        <v>18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12</v>
      </c>
    </row>
    <row r="1152" spans="1:17" x14ac:dyDescent="0.3">
      <c r="A1152">
        <v>41549</v>
      </c>
      <c r="B1152" t="s">
        <v>401</v>
      </c>
      <c r="C1152" t="s">
        <v>9</v>
      </c>
      <c r="D1152" t="s">
        <v>60</v>
      </c>
      <c r="E1152">
        <v>6.08</v>
      </c>
      <c r="F1152" s="73">
        <v>44488</v>
      </c>
      <c r="G1152" s="73">
        <v>44488</v>
      </c>
      <c r="H1152">
        <v>6</v>
      </c>
      <c r="I1152">
        <v>2020</v>
      </c>
      <c r="J1152" t="s">
        <v>18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199</v>
      </c>
    </row>
    <row r="1153" spans="1:17" x14ac:dyDescent="0.3">
      <c r="A1153">
        <v>50218</v>
      </c>
      <c r="B1153" t="s">
        <v>402</v>
      </c>
      <c r="C1153" t="s">
        <v>70</v>
      </c>
      <c r="D1153" t="s">
        <v>109</v>
      </c>
      <c r="E1153">
        <v>6.79</v>
      </c>
      <c r="F1153" s="73">
        <v>44991</v>
      </c>
      <c r="G1153" s="73">
        <v>44991</v>
      </c>
      <c r="H1153">
        <v>4</v>
      </c>
      <c r="I1153">
        <v>2021</v>
      </c>
      <c r="J1153" t="s">
        <v>20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14</v>
      </c>
    </row>
    <row r="1154" spans="1:17" x14ac:dyDescent="0.3">
      <c r="A1154">
        <v>40496</v>
      </c>
      <c r="B1154" t="s">
        <v>403</v>
      </c>
      <c r="C1154" t="s">
        <v>17</v>
      </c>
      <c r="D1154" t="s">
        <v>60</v>
      </c>
      <c r="E1154">
        <v>7.38</v>
      </c>
      <c r="F1154" s="73">
        <v>44319</v>
      </c>
      <c r="G1154" s="73">
        <v>44324</v>
      </c>
      <c r="H1154">
        <v>6</v>
      </c>
      <c r="I1154">
        <v>2020</v>
      </c>
      <c r="J1154" t="s">
        <v>6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24</v>
      </c>
    </row>
    <row r="1155" spans="1:17" x14ac:dyDescent="0.3">
      <c r="A1155">
        <v>40496</v>
      </c>
      <c r="B1155" t="s">
        <v>403</v>
      </c>
      <c r="C1155" t="s">
        <v>17</v>
      </c>
      <c r="D1155" t="s">
        <v>60</v>
      </c>
      <c r="E1155">
        <v>7.38</v>
      </c>
      <c r="F1155" s="73">
        <v>44319</v>
      </c>
      <c r="G1155" s="73">
        <v>44324</v>
      </c>
      <c r="H1155">
        <v>6</v>
      </c>
      <c r="I1155">
        <v>2020</v>
      </c>
      <c r="J1155" t="s">
        <v>6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12</v>
      </c>
    </row>
    <row r="1156" spans="1:17" x14ac:dyDescent="0.3">
      <c r="A1156">
        <v>40496</v>
      </c>
      <c r="B1156" t="s">
        <v>403</v>
      </c>
      <c r="C1156" t="s">
        <v>17</v>
      </c>
      <c r="D1156" t="s">
        <v>60</v>
      </c>
      <c r="E1156">
        <v>7.38</v>
      </c>
      <c r="F1156" s="73">
        <v>44319</v>
      </c>
      <c r="G1156" s="73">
        <v>44324</v>
      </c>
      <c r="H1156">
        <v>6</v>
      </c>
      <c r="I1156">
        <v>2020</v>
      </c>
      <c r="J1156" t="s">
        <v>6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119</v>
      </c>
    </row>
    <row r="1157" spans="1:17" x14ac:dyDescent="0.3">
      <c r="A1157">
        <v>40496</v>
      </c>
      <c r="B1157" t="s">
        <v>403</v>
      </c>
      <c r="C1157" t="s">
        <v>17</v>
      </c>
      <c r="D1157" t="s">
        <v>60</v>
      </c>
      <c r="E1157">
        <v>7.38</v>
      </c>
      <c r="F1157" s="73">
        <v>44319</v>
      </c>
      <c r="G1157" s="73">
        <v>44324</v>
      </c>
      <c r="H1157">
        <v>6</v>
      </c>
      <c r="I1157">
        <v>2020</v>
      </c>
      <c r="J1157" t="s">
        <v>6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103</v>
      </c>
    </row>
    <row r="1158" spans="1:17" x14ac:dyDescent="0.3">
      <c r="A1158">
        <v>40496</v>
      </c>
      <c r="B1158" t="s">
        <v>403</v>
      </c>
      <c r="C1158" t="s">
        <v>17</v>
      </c>
      <c r="D1158" t="s">
        <v>60</v>
      </c>
      <c r="E1158">
        <v>7.38</v>
      </c>
      <c r="F1158" s="73">
        <v>44319</v>
      </c>
      <c r="G1158" s="73">
        <v>44324</v>
      </c>
      <c r="H1158">
        <v>6</v>
      </c>
      <c r="I1158">
        <v>2020</v>
      </c>
      <c r="J1158" t="s">
        <v>6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33</v>
      </c>
    </row>
    <row r="1159" spans="1:17" x14ac:dyDescent="0.3">
      <c r="A1159">
        <v>38297</v>
      </c>
      <c r="B1159" t="s">
        <v>404</v>
      </c>
      <c r="C1159" t="s">
        <v>17</v>
      </c>
      <c r="D1159" t="s">
        <v>60</v>
      </c>
      <c r="E1159">
        <v>6.55</v>
      </c>
      <c r="F1159" s="73">
        <v>43801</v>
      </c>
      <c r="G1159" s="73">
        <v>43808</v>
      </c>
      <c r="H1159">
        <v>5</v>
      </c>
      <c r="I1159">
        <v>2019</v>
      </c>
      <c r="J1159" t="s">
        <v>6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24</v>
      </c>
    </row>
    <row r="1160" spans="1:17" x14ac:dyDescent="0.3">
      <c r="A1160">
        <v>38297</v>
      </c>
      <c r="B1160" t="s">
        <v>404</v>
      </c>
      <c r="C1160" t="s">
        <v>17</v>
      </c>
      <c r="D1160" t="s">
        <v>60</v>
      </c>
      <c r="E1160">
        <v>6.55</v>
      </c>
      <c r="F1160" s="73">
        <v>43801</v>
      </c>
      <c r="G1160" s="73">
        <v>43808</v>
      </c>
      <c r="H1160">
        <v>5</v>
      </c>
      <c r="I1160">
        <v>2019</v>
      </c>
      <c r="J1160" t="s">
        <v>6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11</v>
      </c>
    </row>
    <row r="1161" spans="1:17" x14ac:dyDescent="0.3">
      <c r="A1161">
        <v>38297</v>
      </c>
      <c r="B1161" t="s">
        <v>404</v>
      </c>
      <c r="C1161" t="s">
        <v>17</v>
      </c>
      <c r="D1161" t="s">
        <v>60</v>
      </c>
      <c r="E1161">
        <v>6.55</v>
      </c>
      <c r="F1161" s="73">
        <v>43801</v>
      </c>
      <c r="G1161" s="73">
        <v>43808</v>
      </c>
      <c r="H1161">
        <v>5</v>
      </c>
      <c r="I1161">
        <v>2019</v>
      </c>
      <c r="J1161" t="s">
        <v>6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12</v>
      </c>
    </row>
    <row r="1162" spans="1:17" x14ac:dyDescent="0.3">
      <c r="A1162">
        <v>38297</v>
      </c>
      <c r="B1162" t="s">
        <v>404</v>
      </c>
      <c r="C1162" t="s">
        <v>17</v>
      </c>
      <c r="D1162" t="s">
        <v>60</v>
      </c>
      <c r="E1162">
        <v>6.55</v>
      </c>
      <c r="F1162" s="73">
        <v>43801</v>
      </c>
      <c r="G1162" s="73">
        <v>43808</v>
      </c>
      <c r="H1162">
        <v>5</v>
      </c>
      <c r="I1162">
        <v>2019</v>
      </c>
      <c r="J1162" t="s">
        <v>6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26</v>
      </c>
    </row>
    <row r="1163" spans="1:17" x14ac:dyDescent="0.3">
      <c r="A1163">
        <v>41265</v>
      </c>
      <c r="B1163" t="s">
        <v>405</v>
      </c>
      <c r="C1163" t="s">
        <v>17</v>
      </c>
      <c r="D1163" t="s">
        <v>37</v>
      </c>
      <c r="E1163">
        <v>6.6</v>
      </c>
      <c r="F1163" s="73">
        <v>44608</v>
      </c>
      <c r="G1163" s="73">
        <v>44618</v>
      </c>
      <c r="H1163">
        <v>7</v>
      </c>
      <c r="I1163">
        <v>2021</v>
      </c>
      <c r="J1163" t="s">
        <v>18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24</v>
      </c>
    </row>
    <row r="1164" spans="1:17" x14ac:dyDescent="0.3">
      <c r="A1164">
        <v>41265</v>
      </c>
      <c r="B1164" t="s">
        <v>405</v>
      </c>
      <c r="C1164" t="s">
        <v>17</v>
      </c>
      <c r="D1164" t="s">
        <v>37</v>
      </c>
      <c r="E1164">
        <v>6.6</v>
      </c>
      <c r="F1164" s="73">
        <v>44608</v>
      </c>
      <c r="G1164" s="73">
        <v>44618</v>
      </c>
      <c r="H1164">
        <v>7</v>
      </c>
      <c r="I1164">
        <v>2021</v>
      </c>
      <c r="J1164" t="s">
        <v>18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76</v>
      </c>
    </row>
    <row r="1165" spans="1:17" x14ac:dyDescent="0.3">
      <c r="A1165">
        <v>41265</v>
      </c>
      <c r="B1165" t="s">
        <v>405</v>
      </c>
      <c r="C1165" t="s">
        <v>17</v>
      </c>
      <c r="D1165" t="s">
        <v>37</v>
      </c>
      <c r="E1165">
        <v>6.6</v>
      </c>
      <c r="F1165" s="73">
        <v>44608</v>
      </c>
      <c r="G1165" s="73">
        <v>44618</v>
      </c>
      <c r="H1165">
        <v>7</v>
      </c>
      <c r="I1165">
        <v>2021</v>
      </c>
      <c r="J1165" t="s">
        <v>18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82</v>
      </c>
    </row>
    <row r="1166" spans="1:17" x14ac:dyDescent="0.3">
      <c r="A1166">
        <v>41265</v>
      </c>
      <c r="B1166" t="s">
        <v>405</v>
      </c>
      <c r="C1166" t="s">
        <v>17</v>
      </c>
      <c r="D1166" t="s">
        <v>37</v>
      </c>
      <c r="E1166">
        <v>6.6</v>
      </c>
      <c r="F1166" s="73">
        <v>44608</v>
      </c>
      <c r="G1166" s="73">
        <v>44618</v>
      </c>
      <c r="H1166">
        <v>7</v>
      </c>
      <c r="I1166">
        <v>2021</v>
      </c>
      <c r="J1166" t="s">
        <v>18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89</v>
      </c>
    </row>
    <row r="1167" spans="1:17" x14ac:dyDescent="0.3">
      <c r="A1167">
        <v>41265</v>
      </c>
      <c r="B1167" t="s">
        <v>405</v>
      </c>
      <c r="C1167" t="s">
        <v>17</v>
      </c>
      <c r="D1167" t="s">
        <v>37</v>
      </c>
      <c r="E1167">
        <v>6.6</v>
      </c>
      <c r="F1167" s="73">
        <v>44608</v>
      </c>
      <c r="G1167" s="73">
        <v>44618</v>
      </c>
      <c r="H1167">
        <v>7</v>
      </c>
      <c r="I1167">
        <v>2021</v>
      </c>
      <c r="J1167" t="s">
        <v>18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104</v>
      </c>
    </row>
    <row r="1168" spans="1:17" x14ac:dyDescent="0.3">
      <c r="A1168">
        <v>41265</v>
      </c>
      <c r="B1168" t="s">
        <v>405</v>
      </c>
      <c r="C1168" t="s">
        <v>17</v>
      </c>
      <c r="D1168" t="s">
        <v>37</v>
      </c>
      <c r="E1168">
        <v>6.6</v>
      </c>
      <c r="F1168" s="73">
        <v>44608</v>
      </c>
      <c r="G1168" s="73">
        <v>44618</v>
      </c>
      <c r="H1168">
        <v>7</v>
      </c>
      <c r="I1168">
        <v>2021</v>
      </c>
      <c r="J1168" t="s">
        <v>18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114</v>
      </c>
    </row>
    <row r="1169" spans="1:17" x14ac:dyDescent="0.3">
      <c r="A1169">
        <v>40845</v>
      </c>
      <c r="B1169" t="s">
        <v>406</v>
      </c>
      <c r="C1169" t="s">
        <v>86</v>
      </c>
      <c r="D1169" t="s">
        <v>23</v>
      </c>
      <c r="E1169">
        <v>3.99</v>
      </c>
      <c r="F1169" s="73">
        <v>44329</v>
      </c>
      <c r="G1169" s="73">
        <v>44329</v>
      </c>
      <c r="H1169">
        <v>2</v>
      </c>
      <c r="I1169">
        <v>2020</v>
      </c>
      <c r="J1169" t="s">
        <v>20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197</v>
      </c>
    </row>
    <row r="1170" spans="1:17" x14ac:dyDescent="0.3">
      <c r="A1170">
        <v>42590</v>
      </c>
      <c r="B1170" t="s">
        <v>407</v>
      </c>
      <c r="C1170" t="s">
        <v>17</v>
      </c>
      <c r="D1170" t="s">
        <v>23</v>
      </c>
      <c r="E1170">
        <v>7.54</v>
      </c>
      <c r="F1170" s="73">
        <v>44634</v>
      </c>
      <c r="G1170" s="73">
        <v>44656</v>
      </c>
      <c r="H1170">
        <v>7</v>
      </c>
      <c r="I1170">
        <v>2021</v>
      </c>
      <c r="J1170" t="s">
        <v>18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25</v>
      </c>
    </row>
    <row r="1171" spans="1:17" x14ac:dyDescent="0.3">
      <c r="A1171">
        <v>42590</v>
      </c>
      <c r="B1171" t="s">
        <v>407</v>
      </c>
      <c r="C1171" t="s">
        <v>17</v>
      </c>
      <c r="D1171" t="s">
        <v>23</v>
      </c>
      <c r="E1171">
        <v>7.54</v>
      </c>
      <c r="F1171" s="73">
        <v>44634</v>
      </c>
      <c r="G1171" s="73">
        <v>44656</v>
      </c>
      <c r="H1171">
        <v>7</v>
      </c>
      <c r="I1171">
        <v>2021</v>
      </c>
      <c r="J1171" t="s">
        <v>18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39</v>
      </c>
    </row>
    <row r="1172" spans="1:17" x14ac:dyDescent="0.3">
      <c r="A1172">
        <v>42590</v>
      </c>
      <c r="B1172" t="s">
        <v>407</v>
      </c>
      <c r="C1172" t="s">
        <v>17</v>
      </c>
      <c r="D1172" t="s">
        <v>23</v>
      </c>
      <c r="E1172">
        <v>7.54</v>
      </c>
      <c r="F1172" s="73">
        <v>44634</v>
      </c>
      <c r="G1172" s="73">
        <v>44656</v>
      </c>
      <c r="H1172">
        <v>7</v>
      </c>
      <c r="I1172">
        <v>2021</v>
      </c>
      <c r="J1172" t="s">
        <v>18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33</v>
      </c>
    </row>
    <row r="1173" spans="1:17" x14ac:dyDescent="0.3">
      <c r="A1173">
        <v>42590</v>
      </c>
      <c r="B1173" t="s">
        <v>407</v>
      </c>
      <c r="C1173" t="s">
        <v>17</v>
      </c>
      <c r="D1173" t="s">
        <v>23</v>
      </c>
      <c r="E1173">
        <v>7.54</v>
      </c>
      <c r="F1173" s="73">
        <v>44634</v>
      </c>
      <c r="G1173" s="73">
        <v>44656</v>
      </c>
      <c r="H1173">
        <v>7</v>
      </c>
      <c r="I1173">
        <v>2021</v>
      </c>
      <c r="J1173" t="s">
        <v>18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27</v>
      </c>
    </row>
    <row r="1174" spans="1:17" x14ac:dyDescent="0.3">
      <c r="A1174">
        <v>50597</v>
      </c>
      <c r="B1174" t="s">
        <v>408</v>
      </c>
      <c r="C1174" t="s">
        <v>4</v>
      </c>
      <c r="D1174" t="s">
        <v>70</v>
      </c>
      <c r="E1174">
        <v>6.91</v>
      </c>
      <c r="F1174" s="73">
        <v>44731</v>
      </c>
      <c r="G1174" s="73">
        <v>44731</v>
      </c>
      <c r="H1174">
        <v>7</v>
      </c>
      <c r="I1174">
        <v>2021</v>
      </c>
      <c r="J1174" t="s">
        <v>20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39</v>
      </c>
    </row>
    <row r="1175" spans="1:17" x14ac:dyDescent="0.3">
      <c r="A1175">
        <v>50597</v>
      </c>
      <c r="B1175" t="s">
        <v>408</v>
      </c>
      <c r="C1175" t="s">
        <v>4</v>
      </c>
      <c r="D1175" t="s">
        <v>70</v>
      </c>
      <c r="E1175">
        <v>6.91</v>
      </c>
      <c r="F1175" s="73">
        <v>44731</v>
      </c>
      <c r="G1175" s="73">
        <v>44731</v>
      </c>
      <c r="H1175">
        <v>7</v>
      </c>
      <c r="I1175">
        <v>2021</v>
      </c>
      <c r="J1175" t="s">
        <v>20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7</v>
      </c>
    </row>
    <row r="1176" spans="1:17" x14ac:dyDescent="0.3">
      <c r="A1176">
        <v>37964</v>
      </c>
      <c r="B1176" t="s">
        <v>409</v>
      </c>
      <c r="C1176" t="s">
        <v>17</v>
      </c>
      <c r="D1176" t="s">
        <v>23</v>
      </c>
      <c r="E1176">
        <v>6.73</v>
      </c>
      <c r="F1176" s="73">
        <v>43662</v>
      </c>
      <c r="G1176" s="73">
        <v>43663</v>
      </c>
      <c r="H1176">
        <v>6</v>
      </c>
      <c r="I1176">
        <v>2019</v>
      </c>
      <c r="J1176" t="s">
        <v>18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12</v>
      </c>
    </row>
    <row r="1177" spans="1:17" x14ac:dyDescent="0.3">
      <c r="A1177">
        <v>37964</v>
      </c>
      <c r="B1177" t="s">
        <v>409</v>
      </c>
      <c r="C1177" t="s">
        <v>17</v>
      </c>
      <c r="D1177" t="s">
        <v>23</v>
      </c>
      <c r="E1177">
        <v>6.73</v>
      </c>
      <c r="F1177" s="73">
        <v>43662</v>
      </c>
      <c r="G1177" s="73">
        <v>43663</v>
      </c>
      <c r="H1177">
        <v>6</v>
      </c>
      <c r="I1177">
        <v>2019</v>
      </c>
      <c r="J1177" t="s">
        <v>18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13</v>
      </c>
    </row>
    <row r="1178" spans="1:17" x14ac:dyDescent="0.3">
      <c r="A1178">
        <v>37964</v>
      </c>
      <c r="B1178" t="s">
        <v>409</v>
      </c>
      <c r="C1178" t="s">
        <v>17</v>
      </c>
      <c r="D1178" t="s">
        <v>23</v>
      </c>
      <c r="E1178">
        <v>6.73</v>
      </c>
      <c r="F1178" s="73">
        <v>43662</v>
      </c>
      <c r="G1178" s="73">
        <v>43663</v>
      </c>
      <c r="H1178">
        <v>6</v>
      </c>
      <c r="I1178">
        <v>2019</v>
      </c>
      <c r="J1178" t="s">
        <v>18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119</v>
      </c>
    </row>
    <row r="1179" spans="1:17" x14ac:dyDescent="0.3">
      <c r="A1179">
        <v>37964</v>
      </c>
      <c r="B1179" t="s">
        <v>409</v>
      </c>
      <c r="C1179" t="s">
        <v>17</v>
      </c>
      <c r="D1179" t="s">
        <v>23</v>
      </c>
      <c r="E1179">
        <v>6.73</v>
      </c>
      <c r="F1179" s="73">
        <v>43662</v>
      </c>
      <c r="G1179" s="73">
        <v>43663</v>
      </c>
      <c r="H1179">
        <v>6</v>
      </c>
      <c r="I1179">
        <v>2019</v>
      </c>
      <c r="J1179" t="s">
        <v>18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43</v>
      </c>
    </row>
    <row r="1180" spans="1:17" x14ac:dyDescent="0.3">
      <c r="A1180">
        <v>37964</v>
      </c>
      <c r="B1180" t="s">
        <v>409</v>
      </c>
      <c r="C1180" t="s">
        <v>17</v>
      </c>
      <c r="D1180" t="s">
        <v>23</v>
      </c>
      <c r="E1180">
        <v>6.73</v>
      </c>
      <c r="F1180" s="73">
        <v>43662</v>
      </c>
      <c r="G1180" s="73">
        <v>43663</v>
      </c>
      <c r="H1180">
        <v>6</v>
      </c>
      <c r="I1180">
        <v>2019</v>
      </c>
      <c r="J1180" t="s">
        <v>18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65</v>
      </c>
    </row>
    <row r="1181" spans="1:17" x14ac:dyDescent="0.3">
      <c r="A1181">
        <v>39972</v>
      </c>
      <c r="B1181" t="s">
        <v>410</v>
      </c>
      <c r="C1181" t="s">
        <v>51</v>
      </c>
      <c r="D1181" t="s">
        <v>23</v>
      </c>
      <c r="E1181">
        <v>7.12</v>
      </c>
      <c r="F1181" s="73">
        <v>43755</v>
      </c>
      <c r="G1181" s="73">
        <v>43755</v>
      </c>
      <c r="H1181">
        <v>6</v>
      </c>
      <c r="I1181">
        <v>2019</v>
      </c>
      <c r="J1181" t="s">
        <v>6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12</v>
      </c>
    </row>
    <row r="1182" spans="1:17" x14ac:dyDescent="0.3">
      <c r="A1182">
        <v>39972</v>
      </c>
      <c r="B1182" t="s">
        <v>410</v>
      </c>
      <c r="C1182" t="s">
        <v>51</v>
      </c>
      <c r="D1182" t="s">
        <v>23</v>
      </c>
      <c r="E1182">
        <v>7.12</v>
      </c>
      <c r="F1182" s="73">
        <v>43755</v>
      </c>
      <c r="G1182" s="73">
        <v>43755</v>
      </c>
      <c r="H1182">
        <v>6</v>
      </c>
      <c r="I1182">
        <v>2019</v>
      </c>
      <c r="J1182" t="s">
        <v>6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13</v>
      </c>
    </row>
    <row r="1183" spans="1:17" x14ac:dyDescent="0.3">
      <c r="A1183">
        <v>39972</v>
      </c>
      <c r="B1183" t="s">
        <v>410</v>
      </c>
      <c r="C1183" t="s">
        <v>51</v>
      </c>
      <c r="D1183" t="s">
        <v>23</v>
      </c>
      <c r="E1183">
        <v>7.12</v>
      </c>
      <c r="F1183" s="73">
        <v>43755</v>
      </c>
      <c r="G1183" s="73">
        <v>43755</v>
      </c>
      <c r="H1183">
        <v>6</v>
      </c>
      <c r="I1183">
        <v>2019</v>
      </c>
      <c r="J1183" t="s">
        <v>6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119</v>
      </c>
    </row>
    <row r="1184" spans="1:17" x14ac:dyDescent="0.3">
      <c r="A1184">
        <v>39972</v>
      </c>
      <c r="B1184" t="s">
        <v>410</v>
      </c>
      <c r="C1184" t="s">
        <v>51</v>
      </c>
      <c r="D1184" t="s">
        <v>23</v>
      </c>
      <c r="E1184">
        <v>7.12</v>
      </c>
      <c r="F1184" s="73">
        <v>43755</v>
      </c>
      <c r="G1184" s="73">
        <v>43755</v>
      </c>
      <c r="H1184">
        <v>6</v>
      </c>
      <c r="I1184">
        <v>2019</v>
      </c>
      <c r="J1184" t="s">
        <v>6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43</v>
      </c>
    </row>
    <row r="1185" spans="1:17" x14ac:dyDescent="0.3">
      <c r="A1185">
        <v>39972</v>
      </c>
      <c r="B1185" t="s">
        <v>410</v>
      </c>
      <c r="C1185" t="s">
        <v>51</v>
      </c>
      <c r="D1185" t="s">
        <v>23</v>
      </c>
      <c r="E1185">
        <v>7.12</v>
      </c>
      <c r="F1185" s="73">
        <v>43755</v>
      </c>
      <c r="G1185" s="73">
        <v>43755</v>
      </c>
      <c r="H1185">
        <v>6</v>
      </c>
      <c r="I1185">
        <v>2019</v>
      </c>
      <c r="J1185" t="s">
        <v>6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65</v>
      </c>
    </row>
    <row r="1186" spans="1:17" x14ac:dyDescent="0.3">
      <c r="A1186">
        <v>39382</v>
      </c>
      <c r="B1186" t="s">
        <v>411</v>
      </c>
      <c r="C1186" t="s">
        <v>51</v>
      </c>
      <c r="D1186" t="s">
        <v>23</v>
      </c>
      <c r="E1186">
        <v>6.78</v>
      </c>
      <c r="F1186" s="73">
        <v>44064</v>
      </c>
      <c r="G1186" s="73">
        <v>44064</v>
      </c>
      <c r="H1186">
        <v>6</v>
      </c>
      <c r="I1186">
        <v>2019</v>
      </c>
      <c r="J1186" t="s">
        <v>20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12</v>
      </c>
    </row>
    <row r="1187" spans="1:17" x14ac:dyDescent="0.3">
      <c r="A1187">
        <v>39382</v>
      </c>
      <c r="B1187" t="s">
        <v>411</v>
      </c>
      <c r="C1187" t="s">
        <v>51</v>
      </c>
      <c r="D1187" t="s">
        <v>23</v>
      </c>
      <c r="E1187">
        <v>6.78</v>
      </c>
      <c r="F1187" s="73">
        <v>44064</v>
      </c>
      <c r="G1187" s="73">
        <v>44064</v>
      </c>
      <c r="H1187">
        <v>6</v>
      </c>
      <c r="I1187">
        <v>2019</v>
      </c>
      <c r="J1187" t="s">
        <v>20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13</v>
      </c>
    </row>
    <row r="1188" spans="1:17" x14ac:dyDescent="0.3">
      <c r="A1188">
        <v>39382</v>
      </c>
      <c r="B1188" t="s">
        <v>411</v>
      </c>
      <c r="C1188" t="s">
        <v>51</v>
      </c>
      <c r="D1188" t="s">
        <v>23</v>
      </c>
      <c r="E1188">
        <v>6.78</v>
      </c>
      <c r="F1188" s="73">
        <v>44064</v>
      </c>
      <c r="G1188" s="73">
        <v>44064</v>
      </c>
      <c r="H1188">
        <v>6</v>
      </c>
      <c r="I1188">
        <v>2019</v>
      </c>
      <c r="J1188" t="s">
        <v>20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119</v>
      </c>
    </row>
    <row r="1189" spans="1:17" x14ac:dyDescent="0.3">
      <c r="A1189">
        <v>39382</v>
      </c>
      <c r="B1189" t="s">
        <v>411</v>
      </c>
      <c r="C1189" t="s">
        <v>51</v>
      </c>
      <c r="D1189" t="s">
        <v>23</v>
      </c>
      <c r="E1189">
        <v>6.78</v>
      </c>
      <c r="F1189" s="73">
        <v>44064</v>
      </c>
      <c r="G1189" s="73">
        <v>44064</v>
      </c>
      <c r="H1189">
        <v>6</v>
      </c>
      <c r="I1189">
        <v>2019</v>
      </c>
      <c r="J1189" t="s">
        <v>20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43</v>
      </c>
    </row>
    <row r="1190" spans="1:17" x14ac:dyDescent="0.3">
      <c r="A1190">
        <v>39382</v>
      </c>
      <c r="B1190" t="s">
        <v>411</v>
      </c>
      <c r="C1190" t="s">
        <v>51</v>
      </c>
      <c r="D1190" t="s">
        <v>23</v>
      </c>
      <c r="E1190">
        <v>6.78</v>
      </c>
      <c r="F1190" s="73">
        <v>44064</v>
      </c>
      <c r="G1190" s="73">
        <v>44064</v>
      </c>
      <c r="H1190">
        <v>6</v>
      </c>
      <c r="I1190">
        <v>2019</v>
      </c>
      <c r="J1190" t="s">
        <v>20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65</v>
      </c>
    </row>
    <row r="1191" spans="1:17" x14ac:dyDescent="0.3">
      <c r="A1191">
        <v>22093</v>
      </c>
      <c r="B1191" t="s">
        <v>412</v>
      </c>
      <c r="C1191" t="s">
        <v>70</v>
      </c>
      <c r="D1191" t="s">
        <v>5</v>
      </c>
      <c r="E1191">
        <v>5.52</v>
      </c>
      <c r="F1191" s="73">
        <v>44120</v>
      </c>
      <c r="G1191" s="73">
        <v>44120</v>
      </c>
      <c r="H1191">
        <v>5</v>
      </c>
      <c r="I1191">
        <v>2001</v>
      </c>
      <c r="J1191" t="s">
        <v>10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24</v>
      </c>
    </row>
    <row r="1192" spans="1:17" x14ac:dyDescent="0.3">
      <c r="A1192">
        <v>22093</v>
      </c>
      <c r="B1192" t="s">
        <v>412</v>
      </c>
      <c r="C1192" t="s">
        <v>70</v>
      </c>
      <c r="D1192" t="s">
        <v>5</v>
      </c>
      <c r="E1192">
        <v>5.52</v>
      </c>
      <c r="F1192" s="73">
        <v>44120</v>
      </c>
      <c r="G1192" s="73">
        <v>44120</v>
      </c>
      <c r="H1192">
        <v>5</v>
      </c>
      <c r="I1192">
        <v>2001</v>
      </c>
      <c r="J1192" t="s">
        <v>10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39</v>
      </c>
    </row>
    <row r="1193" spans="1:17" x14ac:dyDescent="0.3">
      <c r="A1193">
        <v>888</v>
      </c>
      <c r="B1193" t="s">
        <v>413</v>
      </c>
      <c r="C1193" t="s">
        <v>17</v>
      </c>
      <c r="D1193" t="s">
        <v>23</v>
      </c>
      <c r="E1193">
        <v>6.35</v>
      </c>
      <c r="F1193" s="73">
        <v>44788</v>
      </c>
      <c r="G1193" s="73">
        <v>44793</v>
      </c>
      <c r="H1193">
        <v>4</v>
      </c>
      <c r="I1193">
        <v>2000</v>
      </c>
      <c r="J1193" t="s">
        <v>10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24</v>
      </c>
    </row>
    <row r="1194" spans="1:17" x14ac:dyDescent="0.3">
      <c r="A1194">
        <v>888</v>
      </c>
      <c r="B1194" t="s">
        <v>413</v>
      </c>
      <c r="C1194" t="s">
        <v>17</v>
      </c>
      <c r="D1194" t="s">
        <v>23</v>
      </c>
      <c r="E1194">
        <v>6.35</v>
      </c>
      <c r="F1194" s="73">
        <v>44788</v>
      </c>
      <c r="G1194" s="73">
        <v>44793</v>
      </c>
      <c r="H1194">
        <v>4</v>
      </c>
      <c r="I1194">
        <v>2000</v>
      </c>
      <c r="J1194" t="s">
        <v>10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88</v>
      </c>
    </row>
    <row r="1195" spans="1:17" x14ac:dyDescent="0.3">
      <c r="A1195">
        <v>888</v>
      </c>
      <c r="B1195" t="s">
        <v>413</v>
      </c>
      <c r="C1195" t="s">
        <v>17</v>
      </c>
      <c r="D1195" t="s">
        <v>23</v>
      </c>
      <c r="E1195">
        <v>6.35</v>
      </c>
      <c r="F1195" s="73">
        <v>44788</v>
      </c>
      <c r="G1195" s="73">
        <v>44793</v>
      </c>
      <c r="H1195">
        <v>4</v>
      </c>
      <c r="I1195">
        <v>2000</v>
      </c>
      <c r="J1195" t="s">
        <v>10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89</v>
      </c>
    </row>
    <row r="1196" spans="1:17" x14ac:dyDescent="0.3">
      <c r="A1196">
        <v>888</v>
      </c>
      <c r="B1196" t="s">
        <v>413</v>
      </c>
      <c r="C1196" t="s">
        <v>17</v>
      </c>
      <c r="D1196" t="s">
        <v>23</v>
      </c>
      <c r="E1196">
        <v>6.35</v>
      </c>
      <c r="F1196" s="73">
        <v>44788</v>
      </c>
      <c r="G1196" s="73">
        <v>44793</v>
      </c>
      <c r="H1196">
        <v>4</v>
      </c>
      <c r="I1196">
        <v>2000</v>
      </c>
      <c r="J1196" t="s">
        <v>10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14</v>
      </c>
    </row>
    <row r="1197" spans="1:17" x14ac:dyDescent="0.3">
      <c r="A1197">
        <v>888</v>
      </c>
      <c r="B1197" t="s">
        <v>413</v>
      </c>
      <c r="C1197" t="s">
        <v>17</v>
      </c>
      <c r="D1197" t="s">
        <v>23</v>
      </c>
      <c r="E1197">
        <v>6.35</v>
      </c>
      <c r="F1197" s="73">
        <v>44788</v>
      </c>
      <c r="G1197" s="73">
        <v>44793</v>
      </c>
      <c r="H1197">
        <v>4</v>
      </c>
      <c r="I1197">
        <v>2000</v>
      </c>
      <c r="J1197" t="s">
        <v>10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160</v>
      </c>
    </row>
    <row r="1198" spans="1:17" x14ac:dyDescent="0.3">
      <c r="A1198">
        <v>887</v>
      </c>
      <c r="B1198" t="s">
        <v>414</v>
      </c>
      <c r="C1198" t="s">
        <v>51</v>
      </c>
      <c r="D1198" t="s">
        <v>23</v>
      </c>
      <c r="E1198">
        <v>6.26</v>
      </c>
      <c r="F1198" s="73">
        <v>44793</v>
      </c>
      <c r="G1198" s="73">
        <v>44793</v>
      </c>
      <c r="H1198">
        <v>4</v>
      </c>
      <c r="I1198">
        <v>2002</v>
      </c>
      <c r="J1198" t="s">
        <v>18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24</v>
      </c>
    </row>
    <row r="1199" spans="1:17" x14ac:dyDescent="0.3">
      <c r="A1199">
        <v>887</v>
      </c>
      <c r="B1199" t="s">
        <v>414</v>
      </c>
      <c r="C1199" t="s">
        <v>51</v>
      </c>
      <c r="D1199" t="s">
        <v>23</v>
      </c>
      <c r="E1199">
        <v>6.26</v>
      </c>
      <c r="F1199" s="73">
        <v>44793</v>
      </c>
      <c r="G1199" s="73">
        <v>44793</v>
      </c>
      <c r="H1199">
        <v>4</v>
      </c>
      <c r="I1199">
        <v>2002</v>
      </c>
      <c r="J1199" t="s">
        <v>18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88</v>
      </c>
    </row>
    <row r="1200" spans="1:17" x14ac:dyDescent="0.3">
      <c r="A1200">
        <v>887</v>
      </c>
      <c r="B1200" t="s">
        <v>414</v>
      </c>
      <c r="C1200" t="s">
        <v>51</v>
      </c>
      <c r="D1200" t="s">
        <v>23</v>
      </c>
      <c r="E1200">
        <v>6.26</v>
      </c>
      <c r="F1200" s="73">
        <v>44793</v>
      </c>
      <c r="G1200" s="73">
        <v>44793</v>
      </c>
      <c r="H1200">
        <v>4</v>
      </c>
      <c r="I1200">
        <v>2002</v>
      </c>
      <c r="J1200" t="s">
        <v>18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89</v>
      </c>
    </row>
    <row r="1201" spans="1:17" x14ac:dyDescent="0.3">
      <c r="A1201">
        <v>887</v>
      </c>
      <c r="B1201" t="s">
        <v>414</v>
      </c>
      <c r="C1201" t="s">
        <v>51</v>
      </c>
      <c r="D1201" t="s">
        <v>23</v>
      </c>
      <c r="E1201">
        <v>6.26</v>
      </c>
      <c r="F1201" s="73">
        <v>44793</v>
      </c>
      <c r="G1201" s="73">
        <v>44793</v>
      </c>
      <c r="H1201">
        <v>4</v>
      </c>
      <c r="I1201">
        <v>2002</v>
      </c>
      <c r="J1201" t="s">
        <v>18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14</v>
      </c>
    </row>
    <row r="1202" spans="1:17" x14ac:dyDescent="0.3">
      <c r="A1202">
        <v>887</v>
      </c>
      <c r="B1202" t="s">
        <v>414</v>
      </c>
      <c r="C1202" t="s">
        <v>51</v>
      </c>
      <c r="D1202" t="s">
        <v>23</v>
      </c>
      <c r="E1202">
        <v>6.26</v>
      </c>
      <c r="F1202" s="73">
        <v>44793</v>
      </c>
      <c r="G1202" s="73">
        <v>44793</v>
      </c>
      <c r="H1202">
        <v>4</v>
      </c>
      <c r="I1202">
        <v>2002</v>
      </c>
      <c r="J1202" t="s">
        <v>18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160</v>
      </c>
    </row>
    <row r="1203" spans="1:17" x14ac:dyDescent="0.3">
      <c r="A1203">
        <v>41812</v>
      </c>
      <c r="B1203" t="s">
        <v>415</v>
      </c>
      <c r="C1203" t="s">
        <v>17</v>
      </c>
      <c r="D1203" t="s">
        <v>23</v>
      </c>
      <c r="E1203">
        <v>6.52</v>
      </c>
      <c r="F1203" s="73">
        <v>44706</v>
      </c>
      <c r="G1203" s="73">
        <v>44741</v>
      </c>
      <c r="H1203">
        <v>5</v>
      </c>
      <c r="I1203">
        <v>2021</v>
      </c>
      <c r="J1203" t="s">
        <v>6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21</v>
      </c>
    </row>
    <row r="1204" spans="1:17" x14ac:dyDescent="0.3">
      <c r="A1204">
        <v>41812</v>
      </c>
      <c r="B1204" t="s">
        <v>415</v>
      </c>
      <c r="C1204" t="s">
        <v>17</v>
      </c>
      <c r="D1204" t="s">
        <v>23</v>
      </c>
      <c r="E1204">
        <v>6.52</v>
      </c>
      <c r="F1204" s="73">
        <v>44706</v>
      </c>
      <c r="G1204" s="73">
        <v>44741</v>
      </c>
      <c r="H1204">
        <v>5</v>
      </c>
      <c r="I1204">
        <v>2021</v>
      </c>
      <c r="J1204" t="s">
        <v>6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57</v>
      </c>
    </row>
    <row r="1205" spans="1:17" x14ac:dyDescent="0.3">
      <c r="A1205">
        <v>41812</v>
      </c>
      <c r="B1205" t="s">
        <v>415</v>
      </c>
      <c r="C1205" t="s">
        <v>17</v>
      </c>
      <c r="D1205" t="s">
        <v>23</v>
      </c>
      <c r="E1205">
        <v>6.52</v>
      </c>
      <c r="F1205" s="73">
        <v>44706</v>
      </c>
      <c r="G1205" s="73">
        <v>44741</v>
      </c>
      <c r="H1205">
        <v>5</v>
      </c>
      <c r="I1205">
        <v>2021</v>
      </c>
      <c r="J1205" t="s">
        <v>6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46</v>
      </c>
    </row>
    <row r="1206" spans="1:17" x14ac:dyDescent="0.3">
      <c r="A1206">
        <v>41812</v>
      </c>
      <c r="B1206" t="s">
        <v>415</v>
      </c>
      <c r="C1206" t="s">
        <v>17</v>
      </c>
      <c r="D1206" t="s">
        <v>23</v>
      </c>
      <c r="E1206">
        <v>6.52</v>
      </c>
      <c r="F1206" s="73">
        <v>44706</v>
      </c>
      <c r="G1206" s="73">
        <v>44741</v>
      </c>
      <c r="H1206">
        <v>5</v>
      </c>
      <c r="I1206">
        <v>2021</v>
      </c>
      <c r="J1206" t="s">
        <v>6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42</v>
      </c>
    </row>
    <row r="1207" spans="1:17" x14ac:dyDescent="0.3">
      <c r="A1207">
        <v>41812</v>
      </c>
      <c r="B1207" t="s">
        <v>415</v>
      </c>
      <c r="C1207" t="s">
        <v>17</v>
      </c>
      <c r="D1207" t="s">
        <v>23</v>
      </c>
      <c r="E1207">
        <v>6.52</v>
      </c>
      <c r="F1207" s="73">
        <v>44706</v>
      </c>
      <c r="G1207" s="73">
        <v>44741</v>
      </c>
      <c r="H1207">
        <v>5</v>
      </c>
      <c r="I1207">
        <v>2021</v>
      </c>
      <c r="J1207" t="s">
        <v>6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27</v>
      </c>
    </row>
    <row r="1208" spans="1:17" x14ac:dyDescent="0.3">
      <c r="A1208">
        <v>33737</v>
      </c>
      <c r="B1208" t="s">
        <v>416</v>
      </c>
      <c r="C1208" t="s">
        <v>17</v>
      </c>
      <c r="D1208" t="s">
        <v>99</v>
      </c>
      <c r="E1208">
        <v>6.24</v>
      </c>
      <c r="F1208" s="73">
        <v>44798</v>
      </c>
      <c r="G1208" s="73">
        <v>44804</v>
      </c>
      <c r="H1208">
        <v>3</v>
      </c>
      <c r="I1208">
        <v>2021</v>
      </c>
      <c r="J1208" t="s">
        <v>20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24</v>
      </c>
    </row>
    <row r="1209" spans="1:17" x14ac:dyDescent="0.3">
      <c r="A1209">
        <v>33737</v>
      </c>
      <c r="B1209" t="s">
        <v>416</v>
      </c>
      <c r="C1209" t="s">
        <v>17</v>
      </c>
      <c r="D1209" t="s">
        <v>99</v>
      </c>
      <c r="E1209">
        <v>6.24</v>
      </c>
      <c r="F1209" s="73">
        <v>44798</v>
      </c>
      <c r="G1209" s="73">
        <v>44804</v>
      </c>
      <c r="H1209">
        <v>3</v>
      </c>
      <c r="I1209">
        <v>2021</v>
      </c>
      <c r="J1209" t="s">
        <v>20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88</v>
      </c>
    </row>
    <row r="1210" spans="1:17" x14ac:dyDescent="0.3">
      <c r="A1210">
        <v>33737</v>
      </c>
      <c r="B1210" t="s">
        <v>416</v>
      </c>
      <c r="C1210" t="s">
        <v>17</v>
      </c>
      <c r="D1210" t="s">
        <v>99</v>
      </c>
      <c r="E1210">
        <v>6.24</v>
      </c>
      <c r="F1210" s="73">
        <v>44798</v>
      </c>
      <c r="G1210" s="73">
        <v>44804</v>
      </c>
      <c r="H1210">
        <v>3</v>
      </c>
      <c r="I1210">
        <v>2021</v>
      </c>
      <c r="J1210" t="s">
        <v>20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33</v>
      </c>
    </row>
    <row r="1211" spans="1:17" x14ac:dyDescent="0.3">
      <c r="A1211">
        <v>33737</v>
      </c>
      <c r="B1211" t="s">
        <v>416</v>
      </c>
      <c r="C1211" t="s">
        <v>17</v>
      </c>
      <c r="D1211" t="s">
        <v>99</v>
      </c>
      <c r="E1211">
        <v>6.24</v>
      </c>
      <c r="F1211" s="73">
        <v>44798</v>
      </c>
      <c r="G1211" s="73">
        <v>44804</v>
      </c>
      <c r="H1211">
        <v>3</v>
      </c>
      <c r="I1211">
        <v>2021</v>
      </c>
      <c r="J1211" t="s">
        <v>20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14</v>
      </c>
    </row>
    <row r="1212" spans="1:17" x14ac:dyDescent="0.3">
      <c r="A1212">
        <v>34209</v>
      </c>
      <c r="B1212" t="s">
        <v>417</v>
      </c>
      <c r="C1212" t="s">
        <v>17</v>
      </c>
      <c r="D1212" t="s">
        <v>338</v>
      </c>
      <c r="E1212">
        <v>7.03</v>
      </c>
      <c r="F1212" s="73">
        <v>43654</v>
      </c>
      <c r="G1212" s="73">
        <v>43658</v>
      </c>
      <c r="H1212">
        <v>6</v>
      </c>
      <c r="I1212">
        <v>2019</v>
      </c>
      <c r="J1212" t="s">
        <v>10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82</v>
      </c>
    </row>
    <row r="1213" spans="1:17" x14ac:dyDescent="0.3">
      <c r="A1213">
        <v>34209</v>
      </c>
      <c r="B1213" t="s">
        <v>417</v>
      </c>
      <c r="C1213" t="s">
        <v>17</v>
      </c>
      <c r="D1213" t="s">
        <v>338</v>
      </c>
      <c r="E1213">
        <v>7.03</v>
      </c>
      <c r="F1213" s="73">
        <v>43654</v>
      </c>
      <c r="G1213" s="73">
        <v>43658</v>
      </c>
      <c r="H1213">
        <v>6</v>
      </c>
      <c r="I1213">
        <v>2019</v>
      </c>
      <c r="J1213" t="s">
        <v>10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418</v>
      </c>
    </row>
    <row r="1214" spans="1:17" x14ac:dyDescent="0.3">
      <c r="A1214">
        <v>34209</v>
      </c>
      <c r="B1214" t="s">
        <v>417</v>
      </c>
      <c r="C1214" t="s">
        <v>17</v>
      </c>
      <c r="D1214" t="s">
        <v>338</v>
      </c>
      <c r="E1214">
        <v>7.03</v>
      </c>
      <c r="F1214" s="73">
        <v>43654</v>
      </c>
      <c r="G1214" s="73">
        <v>43658</v>
      </c>
      <c r="H1214">
        <v>6</v>
      </c>
      <c r="I1214">
        <v>2019</v>
      </c>
      <c r="J1214" t="s">
        <v>10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42</v>
      </c>
    </row>
    <row r="1215" spans="1:17" x14ac:dyDescent="0.3">
      <c r="A1215">
        <v>34209</v>
      </c>
      <c r="B1215" t="s">
        <v>417</v>
      </c>
      <c r="C1215" t="s">
        <v>17</v>
      </c>
      <c r="D1215" t="s">
        <v>338</v>
      </c>
      <c r="E1215">
        <v>7.03</v>
      </c>
      <c r="F1215" s="73">
        <v>43654</v>
      </c>
      <c r="G1215" s="73">
        <v>43658</v>
      </c>
      <c r="H1215">
        <v>6</v>
      </c>
      <c r="I1215">
        <v>2019</v>
      </c>
      <c r="J1215" t="s">
        <v>10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43</v>
      </c>
    </row>
    <row r="1216" spans="1:17" x14ac:dyDescent="0.3">
      <c r="A1216">
        <v>34209</v>
      </c>
      <c r="B1216" t="s">
        <v>417</v>
      </c>
      <c r="C1216" t="s">
        <v>17</v>
      </c>
      <c r="D1216" t="s">
        <v>338</v>
      </c>
      <c r="E1216">
        <v>7.03</v>
      </c>
      <c r="F1216" s="73">
        <v>43654</v>
      </c>
      <c r="G1216" s="73">
        <v>43658</v>
      </c>
      <c r="H1216">
        <v>6</v>
      </c>
      <c r="I1216">
        <v>2019</v>
      </c>
      <c r="J1216" t="s">
        <v>10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104</v>
      </c>
    </row>
    <row r="1217" spans="1:17" x14ac:dyDescent="0.3">
      <c r="A1217">
        <v>34209</v>
      </c>
      <c r="B1217" t="s">
        <v>417</v>
      </c>
      <c r="C1217" t="s">
        <v>17</v>
      </c>
      <c r="D1217" t="s">
        <v>338</v>
      </c>
      <c r="E1217">
        <v>7.03</v>
      </c>
      <c r="F1217" s="73">
        <v>43654</v>
      </c>
      <c r="G1217" s="73">
        <v>43658</v>
      </c>
      <c r="H1217">
        <v>6</v>
      </c>
      <c r="I1217">
        <v>2019</v>
      </c>
      <c r="J1217" t="s">
        <v>10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49</v>
      </c>
    </row>
    <row r="1218" spans="1:17" x14ac:dyDescent="0.3">
      <c r="A1218">
        <v>42340</v>
      </c>
      <c r="B1218" t="s">
        <v>419</v>
      </c>
      <c r="C1218" t="s">
        <v>17</v>
      </c>
      <c r="D1218" t="s">
        <v>63</v>
      </c>
      <c r="E1218">
        <v>7.27</v>
      </c>
      <c r="F1218" s="73">
        <v>44704</v>
      </c>
      <c r="G1218" s="73">
        <v>44708</v>
      </c>
      <c r="H1218">
        <v>7</v>
      </c>
      <c r="I1218">
        <v>2021</v>
      </c>
      <c r="J1218" t="s">
        <v>6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21</v>
      </c>
    </row>
    <row r="1219" spans="1:17" x14ac:dyDescent="0.3">
      <c r="A1219">
        <v>42340</v>
      </c>
      <c r="B1219" t="s">
        <v>419</v>
      </c>
      <c r="C1219" t="s">
        <v>17</v>
      </c>
      <c r="D1219" t="s">
        <v>63</v>
      </c>
      <c r="E1219">
        <v>7.27</v>
      </c>
      <c r="F1219" s="73">
        <v>44704</v>
      </c>
      <c r="G1219" s="73">
        <v>44708</v>
      </c>
      <c r="H1219">
        <v>7</v>
      </c>
      <c r="I1219">
        <v>2021</v>
      </c>
      <c r="J1219" t="s">
        <v>6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12</v>
      </c>
    </row>
    <row r="1220" spans="1:17" x14ac:dyDescent="0.3">
      <c r="A1220">
        <v>42340</v>
      </c>
      <c r="B1220" t="s">
        <v>419</v>
      </c>
      <c r="C1220" t="s">
        <v>17</v>
      </c>
      <c r="D1220" t="s">
        <v>63</v>
      </c>
      <c r="E1220">
        <v>7.27</v>
      </c>
      <c r="F1220" s="73">
        <v>44704</v>
      </c>
      <c r="G1220" s="73">
        <v>44708</v>
      </c>
      <c r="H1220">
        <v>7</v>
      </c>
      <c r="I1220">
        <v>2021</v>
      </c>
      <c r="J1220" t="s">
        <v>6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26</v>
      </c>
    </row>
    <row r="1221" spans="1:17" x14ac:dyDescent="0.3">
      <c r="A1221">
        <v>522</v>
      </c>
      <c r="B1221" t="s">
        <v>420</v>
      </c>
      <c r="C1221" t="s">
        <v>86</v>
      </c>
      <c r="D1221" t="s">
        <v>23</v>
      </c>
      <c r="E1221">
        <v>7.52</v>
      </c>
      <c r="F1221" s="73">
        <v>42981</v>
      </c>
      <c r="G1221" s="73">
        <v>42981</v>
      </c>
      <c r="H1221">
        <v>8</v>
      </c>
      <c r="I1221">
        <v>2001</v>
      </c>
      <c r="J1221" t="s">
        <v>18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11</v>
      </c>
    </row>
    <row r="1222" spans="1:17" x14ac:dyDescent="0.3">
      <c r="A1222">
        <v>522</v>
      </c>
      <c r="B1222" t="s">
        <v>420</v>
      </c>
      <c r="C1222" t="s">
        <v>86</v>
      </c>
      <c r="D1222" t="s">
        <v>23</v>
      </c>
      <c r="E1222">
        <v>7.52</v>
      </c>
      <c r="F1222" s="73">
        <v>42981</v>
      </c>
      <c r="G1222" s="73">
        <v>42981</v>
      </c>
      <c r="H1222">
        <v>8</v>
      </c>
      <c r="I1222">
        <v>2001</v>
      </c>
      <c r="J1222" t="s">
        <v>18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52</v>
      </c>
    </row>
    <row r="1223" spans="1:17" x14ac:dyDescent="0.3">
      <c r="A1223">
        <v>522</v>
      </c>
      <c r="B1223" t="s">
        <v>420</v>
      </c>
      <c r="C1223" t="s">
        <v>86</v>
      </c>
      <c r="D1223" t="s">
        <v>23</v>
      </c>
      <c r="E1223">
        <v>7.52</v>
      </c>
      <c r="F1223" s="73">
        <v>42981</v>
      </c>
      <c r="G1223" s="73">
        <v>42981</v>
      </c>
      <c r="H1223">
        <v>8</v>
      </c>
      <c r="I1223">
        <v>2001</v>
      </c>
      <c r="J1223" t="s">
        <v>18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25</v>
      </c>
    </row>
    <row r="1224" spans="1:17" x14ac:dyDescent="0.3">
      <c r="A1224">
        <v>522</v>
      </c>
      <c r="B1224" t="s">
        <v>420</v>
      </c>
      <c r="C1224" t="s">
        <v>86</v>
      </c>
      <c r="D1224" t="s">
        <v>23</v>
      </c>
      <c r="E1224">
        <v>7.52</v>
      </c>
      <c r="F1224" s="73">
        <v>42981</v>
      </c>
      <c r="G1224" s="73">
        <v>42981</v>
      </c>
      <c r="H1224">
        <v>8</v>
      </c>
      <c r="I1224">
        <v>2001</v>
      </c>
      <c r="J1224" t="s">
        <v>18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42</v>
      </c>
    </row>
    <row r="1225" spans="1:17" x14ac:dyDescent="0.3">
      <c r="A1225">
        <v>522</v>
      </c>
      <c r="B1225" t="s">
        <v>420</v>
      </c>
      <c r="C1225" t="s">
        <v>86</v>
      </c>
      <c r="D1225" t="s">
        <v>23</v>
      </c>
      <c r="E1225">
        <v>7.52</v>
      </c>
      <c r="F1225" s="73">
        <v>42981</v>
      </c>
      <c r="G1225" s="73">
        <v>42981</v>
      </c>
      <c r="H1225">
        <v>8</v>
      </c>
      <c r="I1225">
        <v>2001</v>
      </c>
      <c r="J1225" t="s">
        <v>18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14</v>
      </c>
    </row>
    <row r="1226" spans="1:17" x14ac:dyDescent="0.3">
      <c r="A1226">
        <v>522</v>
      </c>
      <c r="B1226" t="s">
        <v>420</v>
      </c>
      <c r="C1226" t="s">
        <v>86</v>
      </c>
      <c r="D1226" t="s">
        <v>23</v>
      </c>
      <c r="E1226">
        <v>7.52</v>
      </c>
      <c r="F1226" s="73">
        <v>42981</v>
      </c>
      <c r="G1226" s="73">
        <v>42981</v>
      </c>
      <c r="H1226">
        <v>8</v>
      </c>
      <c r="I1226">
        <v>2001</v>
      </c>
      <c r="J1226" t="s">
        <v>18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27</v>
      </c>
    </row>
    <row r="1227" spans="1:17" x14ac:dyDescent="0.3">
      <c r="A1227">
        <v>783</v>
      </c>
      <c r="B1227" t="s">
        <v>421</v>
      </c>
      <c r="C1227" t="s">
        <v>17</v>
      </c>
      <c r="D1227" t="s">
        <v>23</v>
      </c>
      <c r="E1227">
        <v>6.52</v>
      </c>
      <c r="F1227" s="73">
        <v>44794</v>
      </c>
      <c r="G1227" s="73">
        <v>44817</v>
      </c>
      <c r="H1227">
        <v>6</v>
      </c>
      <c r="I1227">
        <v>2000</v>
      </c>
      <c r="J1227" t="s">
        <v>10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21</v>
      </c>
    </row>
    <row r="1228" spans="1:17" x14ac:dyDescent="0.3">
      <c r="A1228">
        <v>783</v>
      </c>
      <c r="B1228" t="s">
        <v>421</v>
      </c>
      <c r="C1228" t="s">
        <v>17</v>
      </c>
      <c r="D1228" t="s">
        <v>23</v>
      </c>
      <c r="E1228">
        <v>6.52</v>
      </c>
      <c r="F1228" s="73">
        <v>44794</v>
      </c>
      <c r="G1228" s="73">
        <v>44817</v>
      </c>
      <c r="H1228">
        <v>6</v>
      </c>
      <c r="I1228">
        <v>2000</v>
      </c>
      <c r="J1228" t="s">
        <v>10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52</v>
      </c>
    </row>
    <row r="1229" spans="1:17" x14ac:dyDescent="0.3">
      <c r="A1229">
        <v>783</v>
      </c>
      <c r="B1229" t="s">
        <v>421</v>
      </c>
      <c r="C1229" t="s">
        <v>17</v>
      </c>
      <c r="D1229" t="s">
        <v>23</v>
      </c>
      <c r="E1229">
        <v>6.52</v>
      </c>
      <c r="F1229" s="73">
        <v>44794</v>
      </c>
      <c r="G1229" s="73">
        <v>44817</v>
      </c>
      <c r="H1229">
        <v>6</v>
      </c>
      <c r="I1229">
        <v>2000</v>
      </c>
      <c r="J1229" t="s">
        <v>10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57</v>
      </c>
    </row>
    <row r="1230" spans="1:17" x14ac:dyDescent="0.3">
      <c r="A1230">
        <v>783</v>
      </c>
      <c r="B1230" t="s">
        <v>421</v>
      </c>
      <c r="C1230" t="s">
        <v>17</v>
      </c>
      <c r="D1230" t="s">
        <v>23</v>
      </c>
      <c r="E1230">
        <v>6.52</v>
      </c>
      <c r="F1230" s="73">
        <v>44794</v>
      </c>
      <c r="G1230" s="73">
        <v>44817</v>
      </c>
      <c r="H1230">
        <v>6</v>
      </c>
      <c r="I1230">
        <v>2000</v>
      </c>
      <c r="J1230" t="s">
        <v>10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27</v>
      </c>
    </row>
    <row r="1231" spans="1:17" x14ac:dyDescent="0.3">
      <c r="A1231">
        <v>38778</v>
      </c>
      <c r="B1231" t="s">
        <v>422</v>
      </c>
      <c r="C1231" t="s">
        <v>17</v>
      </c>
      <c r="D1231" t="s">
        <v>23</v>
      </c>
      <c r="E1231">
        <v>6.73</v>
      </c>
      <c r="F1231" s="73">
        <v>43659</v>
      </c>
      <c r="G1231" s="73">
        <v>43662</v>
      </c>
      <c r="H1231">
        <v>6</v>
      </c>
      <c r="I1231">
        <v>2019</v>
      </c>
      <c r="J1231" t="s">
        <v>18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21</v>
      </c>
    </row>
    <row r="1232" spans="1:17" x14ac:dyDescent="0.3">
      <c r="A1232">
        <v>38778</v>
      </c>
      <c r="B1232" t="s">
        <v>422</v>
      </c>
      <c r="C1232" t="s">
        <v>17</v>
      </c>
      <c r="D1232" t="s">
        <v>23</v>
      </c>
      <c r="E1232">
        <v>6.73</v>
      </c>
      <c r="F1232" s="73">
        <v>43659</v>
      </c>
      <c r="G1232" s="73">
        <v>43662</v>
      </c>
      <c r="H1232">
        <v>6</v>
      </c>
      <c r="I1232">
        <v>2019</v>
      </c>
      <c r="J1232" t="s">
        <v>18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57</v>
      </c>
    </row>
    <row r="1233" spans="1:17" x14ac:dyDescent="0.3">
      <c r="A1233">
        <v>38778</v>
      </c>
      <c r="B1233" t="s">
        <v>422</v>
      </c>
      <c r="C1233" t="s">
        <v>17</v>
      </c>
      <c r="D1233" t="s">
        <v>23</v>
      </c>
      <c r="E1233">
        <v>6.73</v>
      </c>
      <c r="F1233" s="73">
        <v>43659</v>
      </c>
      <c r="G1233" s="73">
        <v>43662</v>
      </c>
      <c r="H1233">
        <v>6</v>
      </c>
      <c r="I1233">
        <v>2019</v>
      </c>
      <c r="J1233" t="s">
        <v>18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42</v>
      </c>
    </row>
    <row r="1234" spans="1:17" x14ac:dyDescent="0.3">
      <c r="A1234">
        <v>38778</v>
      </c>
      <c r="B1234" t="s">
        <v>422</v>
      </c>
      <c r="C1234" t="s">
        <v>17</v>
      </c>
      <c r="D1234" t="s">
        <v>23</v>
      </c>
      <c r="E1234">
        <v>6.73</v>
      </c>
      <c r="F1234" s="73">
        <v>43659</v>
      </c>
      <c r="G1234" s="73">
        <v>43662</v>
      </c>
      <c r="H1234">
        <v>6</v>
      </c>
      <c r="I1234">
        <v>2019</v>
      </c>
      <c r="J1234" t="s">
        <v>18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33</v>
      </c>
    </row>
    <row r="1235" spans="1:17" x14ac:dyDescent="0.3">
      <c r="A1235">
        <v>38778</v>
      </c>
      <c r="B1235" t="s">
        <v>422</v>
      </c>
      <c r="C1235" t="s">
        <v>17</v>
      </c>
      <c r="D1235" t="s">
        <v>23</v>
      </c>
      <c r="E1235">
        <v>6.73</v>
      </c>
      <c r="F1235" s="73">
        <v>43659</v>
      </c>
      <c r="G1235" s="73">
        <v>43662</v>
      </c>
      <c r="H1235">
        <v>6</v>
      </c>
      <c r="I1235">
        <v>2019</v>
      </c>
      <c r="J1235" t="s">
        <v>18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27</v>
      </c>
    </row>
    <row r="1236" spans="1:17" x14ac:dyDescent="0.3">
      <c r="A1236">
        <v>42044</v>
      </c>
      <c r="B1236" t="s">
        <v>423</v>
      </c>
      <c r="C1236" t="s">
        <v>4</v>
      </c>
      <c r="D1236" t="s">
        <v>63</v>
      </c>
      <c r="E1236">
        <v>6.11</v>
      </c>
      <c r="F1236" s="73">
        <v>44366</v>
      </c>
      <c r="G1236" s="73">
        <v>44366</v>
      </c>
      <c r="H1236">
        <v>4</v>
      </c>
      <c r="I1236">
        <v>2020</v>
      </c>
      <c r="J1236" t="s">
        <v>18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76</v>
      </c>
    </row>
    <row r="1237" spans="1:17" x14ac:dyDescent="0.3">
      <c r="A1237">
        <v>42044</v>
      </c>
      <c r="B1237" t="s">
        <v>423</v>
      </c>
      <c r="C1237" t="s">
        <v>4</v>
      </c>
      <c r="D1237" t="s">
        <v>63</v>
      </c>
      <c r="E1237">
        <v>6.11</v>
      </c>
      <c r="F1237" s="73">
        <v>44366</v>
      </c>
      <c r="G1237" s="73">
        <v>44366</v>
      </c>
      <c r="H1237">
        <v>4</v>
      </c>
      <c r="I1237">
        <v>2020</v>
      </c>
      <c r="J1237" t="s">
        <v>18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197</v>
      </c>
    </row>
    <row r="1238" spans="1:17" x14ac:dyDescent="0.3">
      <c r="A1238">
        <v>42044</v>
      </c>
      <c r="B1238" t="s">
        <v>423</v>
      </c>
      <c r="C1238" t="s">
        <v>4</v>
      </c>
      <c r="D1238" t="s">
        <v>63</v>
      </c>
      <c r="E1238">
        <v>6.11</v>
      </c>
      <c r="F1238" s="73">
        <v>44366</v>
      </c>
      <c r="G1238" s="73">
        <v>44366</v>
      </c>
      <c r="H1238">
        <v>4</v>
      </c>
      <c r="I1238">
        <v>2020</v>
      </c>
      <c r="J1238" t="s">
        <v>18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7</v>
      </c>
    </row>
    <row r="1239" spans="1:17" x14ac:dyDescent="0.3">
      <c r="A1239">
        <v>42044</v>
      </c>
      <c r="B1239" t="s">
        <v>423</v>
      </c>
      <c r="C1239" t="s">
        <v>4</v>
      </c>
      <c r="D1239" t="s">
        <v>63</v>
      </c>
      <c r="E1239">
        <v>6.11</v>
      </c>
      <c r="F1239" s="73">
        <v>44366</v>
      </c>
      <c r="G1239" s="73">
        <v>44366</v>
      </c>
      <c r="H1239">
        <v>4</v>
      </c>
      <c r="I1239">
        <v>2020</v>
      </c>
      <c r="J1239" t="s">
        <v>18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65</v>
      </c>
    </row>
    <row r="1240" spans="1:17" x14ac:dyDescent="0.3">
      <c r="A1240">
        <v>38935</v>
      </c>
      <c r="B1240" t="s">
        <v>424</v>
      </c>
      <c r="C1240" t="s">
        <v>4</v>
      </c>
      <c r="D1240" t="s">
        <v>5</v>
      </c>
      <c r="E1240">
        <v>6.46</v>
      </c>
      <c r="F1240" s="73">
        <v>43723</v>
      </c>
      <c r="G1240" s="73">
        <v>43727</v>
      </c>
      <c r="H1240">
        <v>4</v>
      </c>
      <c r="I1240">
        <v>2019</v>
      </c>
      <c r="J1240" t="s">
        <v>18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57</v>
      </c>
    </row>
    <row r="1241" spans="1:17" x14ac:dyDescent="0.3">
      <c r="A1241">
        <v>38935</v>
      </c>
      <c r="B1241" t="s">
        <v>424</v>
      </c>
      <c r="C1241" t="s">
        <v>4</v>
      </c>
      <c r="D1241" t="s">
        <v>5</v>
      </c>
      <c r="E1241">
        <v>6.46</v>
      </c>
      <c r="F1241" s="73">
        <v>43723</v>
      </c>
      <c r="G1241" s="73">
        <v>43727</v>
      </c>
      <c r="H1241">
        <v>4</v>
      </c>
      <c r="I1241">
        <v>2019</v>
      </c>
      <c r="J1241" t="s">
        <v>18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33</v>
      </c>
    </row>
    <row r="1242" spans="1:17" x14ac:dyDescent="0.3">
      <c r="A1242">
        <v>40176</v>
      </c>
      <c r="B1242" t="s">
        <v>425</v>
      </c>
      <c r="C1242" t="s">
        <v>9</v>
      </c>
      <c r="D1242" t="s">
        <v>5</v>
      </c>
      <c r="E1242">
        <v>6.46</v>
      </c>
      <c r="F1242" s="73">
        <v>44098</v>
      </c>
      <c r="G1242" s="73">
        <v>44098</v>
      </c>
      <c r="H1242">
        <v>5</v>
      </c>
      <c r="I1242">
        <v>2019</v>
      </c>
      <c r="J1242" t="s">
        <v>6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57</v>
      </c>
    </row>
    <row r="1243" spans="1:17" x14ac:dyDescent="0.3">
      <c r="A1243">
        <v>40176</v>
      </c>
      <c r="B1243" t="s">
        <v>425</v>
      </c>
      <c r="C1243" t="s">
        <v>9</v>
      </c>
      <c r="D1243" t="s">
        <v>5</v>
      </c>
      <c r="E1243">
        <v>6.46</v>
      </c>
      <c r="F1243" s="73">
        <v>44098</v>
      </c>
      <c r="G1243" s="73">
        <v>44098</v>
      </c>
      <c r="H1243">
        <v>5</v>
      </c>
      <c r="I1243">
        <v>2019</v>
      </c>
      <c r="J1243" t="s">
        <v>6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33</v>
      </c>
    </row>
    <row r="1244" spans="1:17" x14ac:dyDescent="0.3">
      <c r="A1244">
        <v>43755</v>
      </c>
      <c r="B1244" t="s">
        <v>426</v>
      </c>
      <c r="C1244" t="s">
        <v>86</v>
      </c>
      <c r="D1244" t="s">
        <v>32</v>
      </c>
      <c r="E1244">
        <v>6.78</v>
      </c>
      <c r="F1244" s="73">
        <v>45031</v>
      </c>
      <c r="G1244" s="73">
        <v>45031</v>
      </c>
      <c r="H1244">
        <v>5</v>
      </c>
      <c r="I1244">
        <v>2021</v>
      </c>
      <c r="J1244" t="s">
        <v>6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56</v>
      </c>
    </row>
    <row r="1245" spans="1:17" x14ac:dyDescent="0.3">
      <c r="A1245">
        <v>43755</v>
      </c>
      <c r="B1245" t="s">
        <v>426</v>
      </c>
      <c r="C1245" t="s">
        <v>86</v>
      </c>
      <c r="D1245" t="s">
        <v>32</v>
      </c>
      <c r="E1245">
        <v>6.78</v>
      </c>
      <c r="F1245" s="73">
        <v>45031</v>
      </c>
      <c r="G1245" s="73">
        <v>45031</v>
      </c>
      <c r="H1245">
        <v>5</v>
      </c>
      <c r="I1245">
        <v>2021</v>
      </c>
      <c r="J1245" t="s">
        <v>6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25</v>
      </c>
    </row>
    <row r="1246" spans="1:17" x14ac:dyDescent="0.3">
      <c r="A1246">
        <v>38098</v>
      </c>
      <c r="B1246" t="s">
        <v>427</v>
      </c>
      <c r="C1246" t="s">
        <v>17</v>
      </c>
      <c r="D1246" t="s">
        <v>23</v>
      </c>
      <c r="E1246">
        <v>7.22</v>
      </c>
      <c r="F1246" s="73">
        <v>43838</v>
      </c>
      <c r="G1246" s="73">
        <v>43851</v>
      </c>
      <c r="H1246">
        <v>7</v>
      </c>
      <c r="I1246">
        <v>2019</v>
      </c>
      <c r="J1246" t="s">
        <v>18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25</v>
      </c>
    </row>
    <row r="1247" spans="1:17" x14ac:dyDescent="0.3">
      <c r="A1247">
        <v>38098</v>
      </c>
      <c r="B1247" t="s">
        <v>427</v>
      </c>
      <c r="C1247" t="s">
        <v>17</v>
      </c>
      <c r="D1247" t="s">
        <v>23</v>
      </c>
      <c r="E1247">
        <v>7.22</v>
      </c>
      <c r="F1247" s="73">
        <v>43838</v>
      </c>
      <c r="G1247" s="73">
        <v>43851</v>
      </c>
      <c r="H1247">
        <v>7</v>
      </c>
      <c r="I1247">
        <v>2019</v>
      </c>
      <c r="J1247" t="s">
        <v>18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42</v>
      </c>
    </row>
    <row r="1248" spans="1:17" x14ac:dyDescent="0.3">
      <c r="A1248">
        <v>38098</v>
      </c>
      <c r="B1248" t="s">
        <v>427</v>
      </c>
      <c r="C1248" t="s">
        <v>17</v>
      </c>
      <c r="D1248" t="s">
        <v>23</v>
      </c>
      <c r="E1248">
        <v>7.22</v>
      </c>
      <c r="F1248" s="73">
        <v>43838</v>
      </c>
      <c r="G1248" s="73">
        <v>43851</v>
      </c>
      <c r="H1248">
        <v>7</v>
      </c>
      <c r="I1248">
        <v>2019</v>
      </c>
      <c r="J1248" t="s">
        <v>18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33</v>
      </c>
    </row>
    <row r="1249" spans="1:17" x14ac:dyDescent="0.3">
      <c r="A1249">
        <v>38098</v>
      </c>
      <c r="B1249" t="s">
        <v>427</v>
      </c>
      <c r="C1249" t="s">
        <v>17</v>
      </c>
      <c r="D1249" t="s">
        <v>23</v>
      </c>
      <c r="E1249">
        <v>7.22</v>
      </c>
      <c r="F1249" s="73">
        <v>43838</v>
      </c>
      <c r="G1249" s="73">
        <v>43851</v>
      </c>
      <c r="H1249">
        <v>7</v>
      </c>
      <c r="I1249">
        <v>2019</v>
      </c>
      <c r="J1249" t="s">
        <v>18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27</v>
      </c>
    </row>
    <row r="1250" spans="1:17" x14ac:dyDescent="0.3">
      <c r="A1250">
        <v>38098</v>
      </c>
      <c r="B1250" t="s">
        <v>427</v>
      </c>
      <c r="C1250" t="s">
        <v>17</v>
      </c>
      <c r="D1250" t="s">
        <v>23</v>
      </c>
      <c r="E1250">
        <v>7.22</v>
      </c>
      <c r="F1250" s="73">
        <v>43838</v>
      </c>
      <c r="G1250" s="73">
        <v>43851</v>
      </c>
      <c r="H1250">
        <v>7</v>
      </c>
      <c r="I1250">
        <v>2019</v>
      </c>
      <c r="J1250" t="s">
        <v>18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34</v>
      </c>
    </row>
    <row r="1251" spans="1:17" x14ac:dyDescent="0.3">
      <c r="A1251">
        <v>38098</v>
      </c>
      <c r="B1251" t="s">
        <v>427</v>
      </c>
      <c r="C1251" t="s">
        <v>17</v>
      </c>
      <c r="D1251" t="s">
        <v>23</v>
      </c>
      <c r="E1251">
        <v>7.22</v>
      </c>
      <c r="F1251" s="73">
        <v>43838</v>
      </c>
      <c r="G1251" s="73">
        <v>43851</v>
      </c>
      <c r="H1251">
        <v>7</v>
      </c>
      <c r="I1251">
        <v>2019</v>
      </c>
      <c r="J1251" t="s">
        <v>18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35</v>
      </c>
    </row>
    <row r="1252" spans="1:17" x14ac:dyDescent="0.3">
      <c r="A1252">
        <v>32182</v>
      </c>
      <c r="B1252" t="s">
        <v>428</v>
      </c>
      <c r="C1252" t="s">
        <v>17</v>
      </c>
      <c r="D1252" t="s">
        <v>63</v>
      </c>
      <c r="E1252">
        <v>8.49</v>
      </c>
      <c r="F1252" s="73">
        <v>43904</v>
      </c>
      <c r="G1252" s="73">
        <v>43913</v>
      </c>
      <c r="H1252">
        <v>9</v>
      </c>
      <c r="I1252">
        <v>2016</v>
      </c>
      <c r="J1252" t="s">
        <v>6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24</v>
      </c>
    </row>
    <row r="1253" spans="1:17" x14ac:dyDescent="0.3">
      <c r="A1253">
        <v>32182</v>
      </c>
      <c r="B1253" t="s">
        <v>428</v>
      </c>
      <c r="C1253" t="s">
        <v>17</v>
      </c>
      <c r="D1253" t="s">
        <v>63</v>
      </c>
      <c r="E1253">
        <v>8.49</v>
      </c>
      <c r="F1253" s="73">
        <v>43904</v>
      </c>
      <c r="G1253" s="73">
        <v>43913</v>
      </c>
      <c r="H1253">
        <v>9</v>
      </c>
      <c r="I1253">
        <v>2016</v>
      </c>
      <c r="J1253" t="s">
        <v>6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21</v>
      </c>
    </row>
    <row r="1254" spans="1:17" x14ac:dyDescent="0.3">
      <c r="A1254">
        <v>32182</v>
      </c>
      <c r="B1254" t="s">
        <v>428</v>
      </c>
      <c r="C1254" t="s">
        <v>17</v>
      </c>
      <c r="D1254" t="s">
        <v>63</v>
      </c>
      <c r="E1254">
        <v>8.49</v>
      </c>
      <c r="F1254" s="73">
        <v>43904</v>
      </c>
      <c r="G1254" s="73">
        <v>43913</v>
      </c>
      <c r="H1254">
        <v>9</v>
      </c>
      <c r="I1254">
        <v>2016</v>
      </c>
      <c r="J1254" t="s">
        <v>6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131</v>
      </c>
    </row>
    <row r="1255" spans="1:17" x14ac:dyDescent="0.3">
      <c r="A1255">
        <v>32182</v>
      </c>
      <c r="B1255" t="s">
        <v>428</v>
      </c>
      <c r="C1255" t="s">
        <v>17</v>
      </c>
      <c r="D1255" t="s">
        <v>63</v>
      </c>
      <c r="E1255">
        <v>8.49</v>
      </c>
      <c r="F1255" s="73">
        <v>43904</v>
      </c>
      <c r="G1255" s="73">
        <v>43913</v>
      </c>
      <c r="H1255">
        <v>9</v>
      </c>
      <c r="I1255">
        <v>2016</v>
      </c>
      <c r="J1255" t="s">
        <v>6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104</v>
      </c>
    </row>
    <row r="1256" spans="1:17" x14ac:dyDescent="0.3">
      <c r="A1256">
        <v>37510</v>
      </c>
      <c r="B1256" t="s">
        <v>429</v>
      </c>
      <c r="C1256" t="s">
        <v>17</v>
      </c>
      <c r="D1256" t="s">
        <v>63</v>
      </c>
      <c r="E1256">
        <v>8.8000000000000007</v>
      </c>
      <c r="F1256" s="73">
        <v>43917</v>
      </c>
      <c r="G1256" s="73">
        <v>43926</v>
      </c>
      <c r="H1256">
        <v>9</v>
      </c>
      <c r="I1256">
        <v>2019</v>
      </c>
      <c r="J1256" t="s">
        <v>10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24</v>
      </c>
    </row>
    <row r="1257" spans="1:17" x14ac:dyDescent="0.3">
      <c r="A1257">
        <v>37510</v>
      </c>
      <c r="B1257" t="s">
        <v>429</v>
      </c>
      <c r="C1257" t="s">
        <v>17</v>
      </c>
      <c r="D1257" t="s">
        <v>63</v>
      </c>
      <c r="E1257">
        <v>8.8000000000000007</v>
      </c>
      <c r="F1257" s="73">
        <v>43917</v>
      </c>
      <c r="G1257" s="73">
        <v>43926</v>
      </c>
      <c r="H1257">
        <v>9</v>
      </c>
      <c r="I1257">
        <v>2019</v>
      </c>
      <c r="J1257" t="s">
        <v>10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21</v>
      </c>
    </row>
    <row r="1258" spans="1:17" x14ac:dyDescent="0.3">
      <c r="A1258">
        <v>37510</v>
      </c>
      <c r="B1258" t="s">
        <v>429</v>
      </c>
      <c r="C1258" t="s">
        <v>17</v>
      </c>
      <c r="D1258" t="s">
        <v>63</v>
      </c>
      <c r="E1258">
        <v>8.8000000000000007</v>
      </c>
      <c r="F1258" s="73">
        <v>43917</v>
      </c>
      <c r="G1258" s="73">
        <v>43926</v>
      </c>
      <c r="H1258">
        <v>9</v>
      </c>
      <c r="I1258">
        <v>2019</v>
      </c>
      <c r="J1258" t="s">
        <v>10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131</v>
      </c>
    </row>
    <row r="1259" spans="1:17" x14ac:dyDescent="0.3">
      <c r="A1259">
        <v>37510</v>
      </c>
      <c r="B1259" t="s">
        <v>429</v>
      </c>
      <c r="C1259" t="s">
        <v>17</v>
      </c>
      <c r="D1259" t="s">
        <v>63</v>
      </c>
      <c r="E1259">
        <v>8.8000000000000007</v>
      </c>
      <c r="F1259" s="73">
        <v>43917</v>
      </c>
      <c r="G1259" s="73">
        <v>43926</v>
      </c>
      <c r="H1259">
        <v>9</v>
      </c>
      <c r="I1259">
        <v>2019</v>
      </c>
      <c r="J1259" t="s">
        <v>10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104</v>
      </c>
    </row>
    <row r="1260" spans="1:17" x14ac:dyDescent="0.3">
      <c r="A1260">
        <v>39651</v>
      </c>
      <c r="B1260" t="s">
        <v>430</v>
      </c>
      <c r="C1260" t="s">
        <v>51</v>
      </c>
      <c r="D1260" t="s">
        <v>5</v>
      </c>
      <c r="E1260">
        <v>7.64</v>
      </c>
      <c r="F1260" s="73">
        <v>43940</v>
      </c>
      <c r="G1260" s="73">
        <v>43940</v>
      </c>
      <c r="H1260">
        <v>7</v>
      </c>
      <c r="I1260">
        <v>2019</v>
      </c>
      <c r="J1260" t="s">
        <v>6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24</v>
      </c>
    </row>
    <row r="1261" spans="1:17" x14ac:dyDescent="0.3">
      <c r="A1261">
        <v>39651</v>
      </c>
      <c r="B1261" t="s">
        <v>430</v>
      </c>
      <c r="C1261" t="s">
        <v>51</v>
      </c>
      <c r="D1261" t="s">
        <v>5</v>
      </c>
      <c r="E1261">
        <v>7.64</v>
      </c>
      <c r="F1261" s="73">
        <v>43940</v>
      </c>
      <c r="G1261" s="73">
        <v>43940</v>
      </c>
      <c r="H1261">
        <v>7</v>
      </c>
      <c r="I1261">
        <v>2019</v>
      </c>
      <c r="J1261" t="s">
        <v>6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21</v>
      </c>
    </row>
    <row r="1262" spans="1:17" x14ac:dyDescent="0.3">
      <c r="A1262">
        <v>39651</v>
      </c>
      <c r="B1262" t="s">
        <v>430</v>
      </c>
      <c r="C1262" t="s">
        <v>51</v>
      </c>
      <c r="D1262" t="s">
        <v>5</v>
      </c>
      <c r="E1262">
        <v>7.64</v>
      </c>
      <c r="F1262" s="73">
        <v>43940</v>
      </c>
      <c r="G1262" s="73">
        <v>43940</v>
      </c>
      <c r="H1262">
        <v>7</v>
      </c>
      <c r="I1262">
        <v>2019</v>
      </c>
      <c r="J1262" t="s">
        <v>6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131</v>
      </c>
    </row>
    <row r="1263" spans="1:17" x14ac:dyDescent="0.3">
      <c r="A1263">
        <v>39651</v>
      </c>
      <c r="B1263" t="s">
        <v>430</v>
      </c>
      <c r="C1263" t="s">
        <v>51</v>
      </c>
      <c r="D1263" t="s">
        <v>5</v>
      </c>
      <c r="E1263">
        <v>7.64</v>
      </c>
      <c r="F1263" s="73">
        <v>43940</v>
      </c>
      <c r="G1263" s="73">
        <v>43940</v>
      </c>
      <c r="H1263">
        <v>7</v>
      </c>
      <c r="I1263">
        <v>2019</v>
      </c>
      <c r="J1263" t="s">
        <v>6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104</v>
      </c>
    </row>
    <row r="1264" spans="1:17" x14ac:dyDescent="0.3">
      <c r="A1264">
        <v>36616</v>
      </c>
      <c r="B1264" t="s">
        <v>431</v>
      </c>
      <c r="C1264" t="s">
        <v>9</v>
      </c>
      <c r="D1264" t="s">
        <v>63</v>
      </c>
      <c r="E1264">
        <v>7.36</v>
      </c>
      <c r="F1264" s="73">
        <v>43940</v>
      </c>
      <c r="G1264" s="73">
        <v>43940</v>
      </c>
      <c r="H1264">
        <v>6</v>
      </c>
      <c r="I1264">
        <v>2018</v>
      </c>
      <c r="J1264" t="s">
        <v>10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24</v>
      </c>
    </row>
    <row r="1265" spans="1:17" x14ac:dyDescent="0.3">
      <c r="A1265">
        <v>36616</v>
      </c>
      <c r="B1265" t="s">
        <v>431</v>
      </c>
      <c r="C1265" t="s">
        <v>9</v>
      </c>
      <c r="D1265" t="s">
        <v>63</v>
      </c>
      <c r="E1265">
        <v>7.36</v>
      </c>
      <c r="F1265" s="73">
        <v>43940</v>
      </c>
      <c r="G1265" s="73">
        <v>43940</v>
      </c>
      <c r="H1265">
        <v>6</v>
      </c>
      <c r="I1265">
        <v>2018</v>
      </c>
      <c r="J1265" t="s">
        <v>10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21</v>
      </c>
    </row>
    <row r="1266" spans="1:17" x14ac:dyDescent="0.3">
      <c r="A1266">
        <v>36616</v>
      </c>
      <c r="B1266" t="s">
        <v>431</v>
      </c>
      <c r="C1266" t="s">
        <v>9</v>
      </c>
      <c r="D1266" t="s">
        <v>63</v>
      </c>
      <c r="E1266">
        <v>7.36</v>
      </c>
      <c r="F1266" s="73">
        <v>43940</v>
      </c>
      <c r="G1266" s="73">
        <v>43940</v>
      </c>
      <c r="H1266">
        <v>6</v>
      </c>
      <c r="I1266">
        <v>2018</v>
      </c>
      <c r="J1266" t="s">
        <v>10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131</v>
      </c>
    </row>
    <row r="1267" spans="1:17" x14ac:dyDescent="0.3">
      <c r="A1267">
        <v>36616</v>
      </c>
      <c r="B1267" t="s">
        <v>431</v>
      </c>
      <c r="C1267" t="s">
        <v>9</v>
      </c>
      <c r="D1267" t="s">
        <v>63</v>
      </c>
      <c r="E1267">
        <v>7.36</v>
      </c>
      <c r="F1267" s="73">
        <v>43940</v>
      </c>
      <c r="G1267" s="73">
        <v>43940</v>
      </c>
      <c r="H1267">
        <v>6</v>
      </c>
      <c r="I1267">
        <v>2018</v>
      </c>
      <c r="J1267" t="s">
        <v>10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104</v>
      </c>
    </row>
    <row r="1268" spans="1:17" x14ac:dyDescent="0.3">
      <c r="A1268">
        <v>37504</v>
      </c>
      <c r="B1268" t="s">
        <v>432</v>
      </c>
      <c r="C1268" t="s">
        <v>9</v>
      </c>
      <c r="D1268" t="s">
        <v>63</v>
      </c>
      <c r="E1268">
        <v>6.45</v>
      </c>
      <c r="F1268" s="73">
        <v>43940</v>
      </c>
      <c r="G1268" s="73">
        <v>43952</v>
      </c>
      <c r="H1268">
        <v>5</v>
      </c>
      <c r="I1268">
        <v>2016</v>
      </c>
      <c r="J1268" t="s">
        <v>6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21</v>
      </c>
    </row>
    <row r="1269" spans="1:17" x14ac:dyDescent="0.3">
      <c r="A1269">
        <v>51526</v>
      </c>
      <c r="B1269" t="s">
        <v>433</v>
      </c>
      <c r="C1269" t="s">
        <v>70</v>
      </c>
      <c r="D1269" t="s">
        <v>5</v>
      </c>
      <c r="E1269">
        <v>6.39</v>
      </c>
      <c r="F1269" s="73">
        <v>44990</v>
      </c>
      <c r="G1269" s="73">
        <v>44990</v>
      </c>
      <c r="H1269">
        <v>4</v>
      </c>
      <c r="I1269">
        <v>2021</v>
      </c>
      <c r="J1269" t="s">
        <v>10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284</v>
      </c>
    </row>
    <row r="1270" spans="1:17" x14ac:dyDescent="0.3">
      <c r="A1270">
        <v>51526</v>
      </c>
      <c r="B1270" t="s">
        <v>433</v>
      </c>
      <c r="C1270" t="s">
        <v>70</v>
      </c>
      <c r="D1270" t="s">
        <v>5</v>
      </c>
      <c r="E1270">
        <v>6.39</v>
      </c>
      <c r="F1270" s="73">
        <v>44990</v>
      </c>
      <c r="G1270" s="73">
        <v>44990</v>
      </c>
      <c r="H1270">
        <v>4</v>
      </c>
      <c r="I1270">
        <v>2021</v>
      </c>
      <c r="J1270" t="s">
        <v>10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38</v>
      </c>
    </row>
    <row r="1271" spans="1:17" x14ac:dyDescent="0.3">
      <c r="A1271">
        <v>51526</v>
      </c>
      <c r="B1271" t="s">
        <v>433</v>
      </c>
      <c r="C1271" t="s">
        <v>70</v>
      </c>
      <c r="D1271" t="s">
        <v>5</v>
      </c>
      <c r="E1271">
        <v>6.39</v>
      </c>
      <c r="F1271" s="73">
        <v>44990</v>
      </c>
      <c r="G1271" s="73">
        <v>44990</v>
      </c>
      <c r="H1271">
        <v>4</v>
      </c>
      <c r="I1271">
        <v>2021</v>
      </c>
      <c r="J1271" t="s">
        <v>10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39</v>
      </c>
    </row>
    <row r="1272" spans="1:17" x14ac:dyDescent="0.3">
      <c r="A1272">
        <v>15315</v>
      </c>
      <c r="B1272" t="s">
        <v>434</v>
      </c>
      <c r="C1272" t="s">
        <v>17</v>
      </c>
      <c r="D1272" t="s">
        <v>60</v>
      </c>
      <c r="E1272">
        <v>7.45</v>
      </c>
      <c r="F1272" s="73">
        <v>42583</v>
      </c>
      <c r="G1272" s="73">
        <v>42613</v>
      </c>
      <c r="H1272">
        <v>4</v>
      </c>
      <c r="I1272">
        <v>2013</v>
      </c>
      <c r="J1272" t="s">
        <v>10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24</v>
      </c>
    </row>
    <row r="1273" spans="1:17" x14ac:dyDescent="0.3">
      <c r="A1273">
        <v>15315</v>
      </c>
      <c r="B1273" t="s">
        <v>434</v>
      </c>
      <c r="C1273" t="s">
        <v>17</v>
      </c>
      <c r="D1273" t="s">
        <v>60</v>
      </c>
      <c r="E1273">
        <v>7.45</v>
      </c>
      <c r="F1273" s="73">
        <v>42583</v>
      </c>
      <c r="G1273" s="73">
        <v>42613</v>
      </c>
      <c r="H1273">
        <v>4</v>
      </c>
      <c r="I1273">
        <v>2013</v>
      </c>
      <c r="J1273" t="s">
        <v>10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21</v>
      </c>
    </row>
    <row r="1274" spans="1:17" x14ac:dyDescent="0.3">
      <c r="A1274">
        <v>15315</v>
      </c>
      <c r="B1274" t="s">
        <v>434</v>
      </c>
      <c r="C1274" t="s">
        <v>17</v>
      </c>
      <c r="D1274" t="s">
        <v>60</v>
      </c>
      <c r="E1274">
        <v>7.45</v>
      </c>
      <c r="F1274" s="73">
        <v>42583</v>
      </c>
      <c r="G1274" s="73">
        <v>42613</v>
      </c>
      <c r="H1274">
        <v>4</v>
      </c>
      <c r="I1274">
        <v>2013</v>
      </c>
      <c r="J1274" t="s">
        <v>10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12</v>
      </c>
    </row>
    <row r="1275" spans="1:17" x14ac:dyDescent="0.3">
      <c r="A1275">
        <v>15315</v>
      </c>
      <c r="B1275" t="s">
        <v>434</v>
      </c>
      <c r="C1275" t="s">
        <v>17</v>
      </c>
      <c r="D1275" t="s">
        <v>60</v>
      </c>
      <c r="E1275">
        <v>7.45</v>
      </c>
      <c r="F1275" s="73">
        <v>42583</v>
      </c>
      <c r="G1275" s="73">
        <v>42613</v>
      </c>
      <c r="H1275">
        <v>4</v>
      </c>
      <c r="I1275">
        <v>2013</v>
      </c>
      <c r="J1275" t="s">
        <v>10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26</v>
      </c>
    </row>
    <row r="1276" spans="1:17" x14ac:dyDescent="0.3">
      <c r="A1276">
        <v>17074</v>
      </c>
      <c r="B1276" t="s">
        <v>435</v>
      </c>
      <c r="C1276" t="s">
        <v>17</v>
      </c>
      <c r="D1276" t="s">
        <v>60</v>
      </c>
      <c r="E1276">
        <v>8.77</v>
      </c>
      <c r="F1276" s="73">
        <v>42528</v>
      </c>
      <c r="G1276" s="73">
        <v>42533</v>
      </c>
      <c r="H1276">
        <v>9</v>
      </c>
      <c r="I1276">
        <v>2013</v>
      </c>
      <c r="J1276" t="s">
        <v>6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21</v>
      </c>
    </row>
    <row r="1277" spans="1:17" x14ac:dyDescent="0.3">
      <c r="A1277">
        <v>17074</v>
      </c>
      <c r="B1277" t="s">
        <v>435</v>
      </c>
      <c r="C1277" t="s">
        <v>17</v>
      </c>
      <c r="D1277" t="s">
        <v>60</v>
      </c>
      <c r="E1277">
        <v>8.77</v>
      </c>
      <c r="F1277" s="73">
        <v>42528</v>
      </c>
      <c r="G1277" s="73">
        <v>42533</v>
      </c>
      <c r="H1277">
        <v>9</v>
      </c>
      <c r="I1277">
        <v>2013</v>
      </c>
      <c r="J1277" t="s">
        <v>6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13</v>
      </c>
    </row>
    <row r="1278" spans="1:17" x14ac:dyDescent="0.3">
      <c r="A1278">
        <v>17074</v>
      </c>
      <c r="B1278" t="s">
        <v>435</v>
      </c>
      <c r="C1278" t="s">
        <v>17</v>
      </c>
      <c r="D1278" t="s">
        <v>60</v>
      </c>
      <c r="E1278">
        <v>8.77</v>
      </c>
      <c r="F1278" s="73">
        <v>42528</v>
      </c>
      <c r="G1278" s="73">
        <v>42533</v>
      </c>
      <c r="H1278">
        <v>9</v>
      </c>
      <c r="I1278">
        <v>2013</v>
      </c>
      <c r="J1278" t="s">
        <v>6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42</v>
      </c>
    </row>
    <row r="1279" spans="1:17" x14ac:dyDescent="0.3">
      <c r="A1279">
        <v>17074</v>
      </c>
      <c r="B1279" t="s">
        <v>435</v>
      </c>
      <c r="C1279" t="s">
        <v>17</v>
      </c>
      <c r="D1279" t="s">
        <v>60</v>
      </c>
      <c r="E1279">
        <v>8.77</v>
      </c>
      <c r="F1279" s="73">
        <v>42528</v>
      </c>
      <c r="G1279" s="73">
        <v>42533</v>
      </c>
      <c r="H1279">
        <v>9</v>
      </c>
      <c r="I1279">
        <v>2013</v>
      </c>
      <c r="J1279" t="s">
        <v>6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104</v>
      </c>
    </row>
    <row r="1280" spans="1:17" x14ac:dyDescent="0.3">
      <c r="A1280">
        <v>17074</v>
      </c>
      <c r="B1280" t="s">
        <v>435</v>
      </c>
      <c r="C1280" t="s">
        <v>17</v>
      </c>
      <c r="D1280" t="s">
        <v>60</v>
      </c>
      <c r="E1280">
        <v>8.77</v>
      </c>
      <c r="F1280" s="73">
        <v>42528</v>
      </c>
      <c r="G1280" s="73">
        <v>42533</v>
      </c>
      <c r="H1280">
        <v>9</v>
      </c>
      <c r="I1280">
        <v>2013</v>
      </c>
      <c r="J1280" t="s">
        <v>6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114</v>
      </c>
    </row>
    <row r="1281" spans="1:17" x14ac:dyDescent="0.3">
      <c r="A1281">
        <v>40708</v>
      </c>
      <c r="B1281" t="s">
        <v>436</v>
      </c>
      <c r="C1281" t="s">
        <v>17</v>
      </c>
      <c r="D1281" t="s">
        <v>60</v>
      </c>
      <c r="E1281">
        <v>6.53</v>
      </c>
      <c r="F1281" s="73">
        <v>44279</v>
      </c>
      <c r="G1281" s="73">
        <v>44294</v>
      </c>
      <c r="H1281">
        <v>5</v>
      </c>
      <c r="I1281">
        <v>2020</v>
      </c>
      <c r="J1281" t="s">
        <v>6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64</v>
      </c>
    </row>
    <row r="1282" spans="1:17" x14ac:dyDescent="0.3">
      <c r="A1282">
        <v>40708</v>
      </c>
      <c r="B1282" t="s">
        <v>436</v>
      </c>
      <c r="C1282" t="s">
        <v>17</v>
      </c>
      <c r="D1282" t="s">
        <v>60</v>
      </c>
      <c r="E1282">
        <v>6.53</v>
      </c>
      <c r="F1282" s="73">
        <v>44279</v>
      </c>
      <c r="G1282" s="73">
        <v>44294</v>
      </c>
      <c r="H1282">
        <v>5</v>
      </c>
      <c r="I1282">
        <v>2020</v>
      </c>
      <c r="J1282" t="s">
        <v>6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21</v>
      </c>
    </row>
    <row r="1283" spans="1:17" x14ac:dyDescent="0.3">
      <c r="A1283">
        <v>40708</v>
      </c>
      <c r="B1283" t="s">
        <v>436</v>
      </c>
      <c r="C1283" t="s">
        <v>17</v>
      </c>
      <c r="D1283" t="s">
        <v>60</v>
      </c>
      <c r="E1283">
        <v>6.53</v>
      </c>
      <c r="F1283" s="73">
        <v>44279</v>
      </c>
      <c r="G1283" s="73">
        <v>44294</v>
      </c>
      <c r="H1283">
        <v>5</v>
      </c>
      <c r="I1283">
        <v>2020</v>
      </c>
      <c r="J1283" t="s">
        <v>6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57</v>
      </c>
    </row>
    <row r="1284" spans="1:17" x14ac:dyDescent="0.3">
      <c r="A1284">
        <v>40708</v>
      </c>
      <c r="B1284" t="s">
        <v>436</v>
      </c>
      <c r="C1284" t="s">
        <v>17</v>
      </c>
      <c r="D1284" t="s">
        <v>60</v>
      </c>
      <c r="E1284">
        <v>6.53</v>
      </c>
      <c r="F1284" s="73">
        <v>44279</v>
      </c>
      <c r="G1284" s="73">
        <v>44294</v>
      </c>
      <c r="H1284">
        <v>5</v>
      </c>
      <c r="I1284">
        <v>2020</v>
      </c>
      <c r="J1284" t="s">
        <v>6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12</v>
      </c>
    </row>
    <row r="1285" spans="1:17" x14ac:dyDescent="0.3">
      <c r="A1285">
        <v>40708</v>
      </c>
      <c r="B1285" t="s">
        <v>436</v>
      </c>
      <c r="C1285" t="s">
        <v>17</v>
      </c>
      <c r="D1285" t="s">
        <v>60</v>
      </c>
      <c r="E1285">
        <v>6.53</v>
      </c>
      <c r="F1285" s="73">
        <v>44279</v>
      </c>
      <c r="G1285" s="73">
        <v>44294</v>
      </c>
      <c r="H1285">
        <v>5</v>
      </c>
      <c r="I1285">
        <v>2020</v>
      </c>
      <c r="J1285" t="s">
        <v>6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274</v>
      </c>
    </row>
    <row r="1286" spans="1:17" x14ac:dyDescent="0.3">
      <c r="A1286">
        <v>40708</v>
      </c>
      <c r="B1286" t="s">
        <v>436</v>
      </c>
      <c r="C1286" t="s">
        <v>17</v>
      </c>
      <c r="D1286" t="s">
        <v>60</v>
      </c>
      <c r="E1286">
        <v>6.53</v>
      </c>
      <c r="F1286" s="73">
        <v>44279</v>
      </c>
      <c r="G1286" s="73">
        <v>44294</v>
      </c>
      <c r="H1286">
        <v>5</v>
      </c>
      <c r="I1286">
        <v>2020</v>
      </c>
      <c r="J1286" t="s">
        <v>6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42</v>
      </c>
    </row>
    <row r="1287" spans="1:17" x14ac:dyDescent="0.3">
      <c r="A1287">
        <v>37487</v>
      </c>
      <c r="B1287" t="s">
        <v>437</v>
      </c>
      <c r="C1287" t="s">
        <v>17</v>
      </c>
      <c r="D1287" t="s">
        <v>23</v>
      </c>
      <c r="E1287">
        <v>6.71</v>
      </c>
      <c r="F1287" s="73">
        <v>44349</v>
      </c>
      <c r="G1287" s="73">
        <v>44352</v>
      </c>
      <c r="H1287">
        <v>5</v>
      </c>
      <c r="I1287">
        <v>2018</v>
      </c>
      <c r="J1287" t="s">
        <v>6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13</v>
      </c>
    </row>
    <row r="1288" spans="1:17" x14ac:dyDescent="0.3">
      <c r="A1288">
        <v>37487</v>
      </c>
      <c r="B1288" t="s">
        <v>437</v>
      </c>
      <c r="C1288" t="s">
        <v>17</v>
      </c>
      <c r="D1288" t="s">
        <v>23</v>
      </c>
      <c r="E1288">
        <v>6.71</v>
      </c>
      <c r="F1288" s="73">
        <v>44349</v>
      </c>
      <c r="G1288" s="73">
        <v>44352</v>
      </c>
      <c r="H1288">
        <v>5</v>
      </c>
      <c r="I1288">
        <v>2018</v>
      </c>
      <c r="J1288" t="s">
        <v>6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119</v>
      </c>
    </row>
    <row r="1289" spans="1:17" x14ac:dyDescent="0.3">
      <c r="A1289">
        <v>37487</v>
      </c>
      <c r="B1289" t="s">
        <v>437</v>
      </c>
      <c r="C1289" t="s">
        <v>17</v>
      </c>
      <c r="D1289" t="s">
        <v>23</v>
      </c>
      <c r="E1289">
        <v>6.71</v>
      </c>
      <c r="F1289" s="73">
        <v>44349</v>
      </c>
      <c r="G1289" s="73">
        <v>44352</v>
      </c>
      <c r="H1289">
        <v>5</v>
      </c>
      <c r="I1289">
        <v>2018</v>
      </c>
      <c r="J1289" t="s">
        <v>6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27</v>
      </c>
    </row>
    <row r="1290" spans="1:17" x14ac:dyDescent="0.3">
      <c r="A1290">
        <v>37487</v>
      </c>
      <c r="B1290" t="s">
        <v>437</v>
      </c>
      <c r="C1290" t="s">
        <v>17</v>
      </c>
      <c r="D1290" t="s">
        <v>23</v>
      </c>
      <c r="E1290">
        <v>6.71</v>
      </c>
      <c r="F1290" s="73">
        <v>44349</v>
      </c>
      <c r="G1290" s="73">
        <v>44352</v>
      </c>
      <c r="H1290">
        <v>5</v>
      </c>
      <c r="I1290">
        <v>2018</v>
      </c>
      <c r="J1290" t="s">
        <v>6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104</v>
      </c>
    </row>
    <row r="1291" spans="1:17" x14ac:dyDescent="0.3">
      <c r="A1291">
        <v>39948</v>
      </c>
      <c r="B1291" t="s">
        <v>438</v>
      </c>
      <c r="C1291" t="s">
        <v>17</v>
      </c>
      <c r="D1291" t="s">
        <v>23</v>
      </c>
      <c r="E1291">
        <v>6.9</v>
      </c>
      <c r="F1291" s="73">
        <v>44354</v>
      </c>
      <c r="G1291" s="73">
        <v>44357</v>
      </c>
      <c r="H1291">
        <v>4</v>
      </c>
      <c r="I1291">
        <v>2020</v>
      </c>
      <c r="J1291" t="s">
        <v>6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13</v>
      </c>
    </row>
    <row r="1292" spans="1:17" x14ac:dyDescent="0.3">
      <c r="A1292">
        <v>39948</v>
      </c>
      <c r="B1292" t="s">
        <v>438</v>
      </c>
      <c r="C1292" t="s">
        <v>17</v>
      </c>
      <c r="D1292" t="s">
        <v>23</v>
      </c>
      <c r="E1292">
        <v>6.9</v>
      </c>
      <c r="F1292" s="73">
        <v>44354</v>
      </c>
      <c r="G1292" s="73">
        <v>44357</v>
      </c>
      <c r="H1292">
        <v>4</v>
      </c>
      <c r="I1292">
        <v>2020</v>
      </c>
      <c r="J1292" t="s">
        <v>6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119</v>
      </c>
    </row>
    <row r="1293" spans="1:17" x14ac:dyDescent="0.3">
      <c r="A1293">
        <v>39948</v>
      </c>
      <c r="B1293" t="s">
        <v>438</v>
      </c>
      <c r="C1293" t="s">
        <v>17</v>
      </c>
      <c r="D1293" t="s">
        <v>23</v>
      </c>
      <c r="E1293">
        <v>6.9</v>
      </c>
      <c r="F1293" s="73">
        <v>44354</v>
      </c>
      <c r="G1293" s="73">
        <v>44357</v>
      </c>
      <c r="H1293">
        <v>4</v>
      </c>
      <c r="I1293">
        <v>2020</v>
      </c>
      <c r="J1293" t="s">
        <v>6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27</v>
      </c>
    </row>
    <row r="1294" spans="1:17" x14ac:dyDescent="0.3">
      <c r="A1294">
        <v>39948</v>
      </c>
      <c r="B1294" t="s">
        <v>438</v>
      </c>
      <c r="C1294" t="s">
        <v>17</v>
      </c>
      <c r="D1294" t="s">
        <v>23</v>
      </c>
      <c r="E1294">
        <v>6.9</v>
      </c>
      <c r="F1294" s="73">
        <v>44354</v>
      </c>
      <c r="G1294" s="73">
        <v>44357</v>
      </c>
      <c r="H1294">
        <v>4</v>
      </c>
      <c r="I1294">
        <v>2020</v>
      </c>
      <c r="J1294" t="s">
        <v>6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104</v>
      </c>
    </row>
    <row r="1295" spans="1:17" x14ac:dyDescent="0.3">
      <c r="A1295">
        <v>1174</v>
      </c>
      <c r="B1295" t="s">
        <v>439</v>
      </c>
      <c r="C1295" t="s">
        <v>51</v>
      </c>
      <c r="D1295" t="s">
        <v>5</v>
      </c>
      <c r="E1295">
        <v>6.77</v>
      </c>
      <c r="F1295" s="73">
        <v>43525</v>
      </c>
      <c r="G1295" s="73">
        <v>43525</v>
      </c>
      <c r="H1295">
        <v>6</v>
      </c>
      <c r="I1295">
        <v>2003</v>
      </c>
      <c r="J1295" t="s">
        <v>10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12</v>
      </c>
    </row>
    <row r="1296" spans="1:17" x14ac:dyDescent="0.3">
      <c r="A1296">
        <v>1174</v>
      </c>
      <c r="B1296" t="s">
        <v>439</v>
      </c>
      <c r="C1296" t="s">
        <v>51</v>
      </c>
      <c r="D1296" t="s">
        <v>5</v>
      </c>
      <c r="E1296">
        <v>6.77</v>
      </c>
      <c r="F1296" s="73">
        <v>43525</v>
      </c>
      <c r="G1296" s="73">
        <v>43525</v>
      </c>
      <c r="H1296">
        <v>6</v>
      </c>
      <c r="I1296">
        <v>2003</v>
      </c>
      <c r="J1296" t="s">
        <v>10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42</v>
      </c>
    </row>
    <row r="1297" spans="1:17" x14ac:dyDescent="0.3">
      <c r="A1297">
        <v>1135</v>
      </c>
      <c r="B1297" t="s">
        <v>440</v>
      </c>
      <c r="C1297" t="s">
        <v>51</v>
      </c>
      <c r="D1297" t="s">
        <v>5</v>
      </c>
      <c r="E1297">
        <v>6.95</v>
      </c>
      <c r="F1297" s="73">
        <v>43556</v>
      </c>
      <c r="G1297" s="73">
        <v>43556</v>
      </c>
      <c r="H1297">
        <v>6</v>
      </c>
      <c r="I1297">
        <v>2005</v>
      </c>
      <c r="J1297" t="s">
        <v>18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24</v>
      </c>
    </row>
    <row r="1298" spans="1:17" x14ac:dyDescent="0.3">
      <c r="A1298">
        <v>1135</v>
      </c>
      <c r="B1298" t="s">
        <v>440</v>
      </c>
      <c r="C1298" t="s">
        <v>51</v>
      </c>
      <c r="D1298" t="s">
        <v>5</v>
      </c>
      <c r="E1298">
        <v>6.95</v>
      </c>
      <c r="F1298" s="73">
        <v>43556</v>
      </c>
      <c r="G1298" s="73">
        <v>43556</v>
      </c>
      <c r="H1298">
        <v>6</v>
      </c>
      <c r="I1298">
        <v>2005</v>
      </c>
      <c r="J1298" t="s">
        <v>18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12</v>
      </c>
    </row>
    <row r="1299" spans="1:17" x14ac:dyDescent="0.3">
      <c r="A1299">
        <v>1135</v>
      </c>
      <c r="B1299" t="s">
        <v>440</v>
      </c>
      <c r="C1299" t="s">
        <v>51</v>
      </c>
      <c r="D1299" t="s">
        <v>5</v>
      </c>
      <c r="E1299">
        <v>6.95</v>
      </c>
      <c r="F1299" s="73">
        <v>43556</v>
      </c>
      <c r="G1299" s="73">
        <v>43556</v>
      </c>
      <c r="H1299">
        <v>6</v>
      </c>
      <c r="I1299">
        <v>2005</v>
      </c>
      <c r="J1299" t="s">
        <v>18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131</v>
      </c>
    </row>
    <row r="1300" spans="1:17" x14ac:dyDescent="0.3">
      <c r="A1300">
        <v>40483</v>
      </c>
      <c r="B1300" t="s">
        <v>441</v>
      </c>
      <c r="C1300" t="s">
        <v>17</v>
      </c>
      <c r="D1300" t="s">
        <v>63</v>
      </c>
      <c r="E1300">
        <v>6.95</v>
      </c>
      <c r="F1300" s="73">
        <v>44099</v>
      </c>
      <c r="G1300" s="73">
        <v>44102</v>
      </c>
      <c r="H1300">
        <v>7</v>
      </c>
      <c r="I1300">
        <v>2020</v>
      </c>
      <c r="J1300" t="s">
        <v>10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64</v>
      </c>
    </row>
    <row r="1301" spans="1:17" x14ac:dyDescent="0.3">
      <c r="A1301">
        <v>40483</v>
      </c>
      <c r="B1301" t="s">
        <v>441</v>
      </c>
      <c r="C1301" t="s">
        <v>17</v>
      </c>
      <c r="D1301" t="s">
        <v>63</v>
      </c>
      <c r="E1301">
        <v>6.95</v>
      </c>
      <c r="F1301" s="73">
        <v>44099</v>
      </c>
      <c r="G1301" s="73">
        <v>44102</v>
      </c>
      <c r="H1301">
        <v>7</v>
      </c>
      <c r="I1301">
        <v>2020</v>
      </c>
      <c r="J1301" t="s">
        <v>10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21</v>
      </c>
    </row>
    <row r="1302" spans="1:17" x14ac:dyDescent="0.3">
      <c r="A1302">
        <v>40483</v>
      </c>
      <c r="B1302" t="s">
        <v>441</v>
      </c>
      <c r="C1302" t="s">
        <v>17</v>
      </c>
      <c r="D1302" t="s">
        <v>63</v>
      </c>
      <c r="E1302">
        <v>6.95</v>
      </c>
      <c r="F1302" s="73">
        <v>44099</v>
      </c>
      <c r="G1302" s="73">
        <v>44102</v>
      </c>
      <c r="H1302">
        <v>7</v>
      </c>
      <c r="I1302">
        <v>2020</v>
      </c>
      <c r="J1302" t="s">
        <v>10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57</v>
      </c>
    </row>
    <row r="1303" spans="1:17" x14ac:dyDescent="0.3">
      <c r="A1303">
        <v>40483</v>
      </c>
      <c r="B1303" t="s">
        <v>441</v>
      </c>
      <c r="C1303" t="s">
        <v>17</v>
      </c>
      <c r="D1303" t="s">
        <v>63</v>
      </c>
      <c r="E1303">
        <v>6.95</v>
      </c>
      <c r="F1303" s="73">
        <v>44099</v>
      </c>
      <c r="G1303" s="73">
        <v>44102</v>
      </c>
      <c r="H1303">
        <v>7</v>
      </c>
      <c r="I1303">
        <v>2020</v>
      </c>
      <c r="J1303" t="s">
        <v>10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33</v>
      </c>
    </row>
    <row r="1304" spans="1:17" x14ac:dyDescent="0.3">
      <c r="A1304">
        <v>41008</v>
      </c>
      <c r="B1304" t="s">
        <v>442</v>
      </c>
      <c r="C1304" t="s">
        <v>9</v>
      </c>
      <c r="D1304" t="s">
        <v>63</v>
      </c>
      <c r="E1304">
        <v>6.47</v>
      </c>
      <c r="F1304" s="73">
        <v>44104</v>
      </c>
      <c r="G1304" s="73">
        <v>44104</v>
      </c>
      <c r="H1304">
        <v>6</v>
      </c>
      <c r="I1304">
        <v>2020</v>
      </c>
      <c r="J1304" t="s">
        <v>6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21</v>
      </c>
    </row>
    <row r="1305" spans="1:17" x14ac:dyDescent="0.3">
      <c r="A1305">
        <v>41008</v>
      </c>
      <c r="B1305" t="s">
        <v>442</v>
      </c>
      <c r="C1305" t="s">
        <v>9</v>
      </c>
      <c r="D1305" t="s">
        <v>63</v>
      </c>
      <c r="E1305">
        <v>6.47</v>
      </c>
      <c r="F1305" s="73">
        <v>44104</v>
      </c>
      <c r="G1305" s="73">
        <v>44104</v>
      </c>
      <c r="H1305">
        <v>6</v>
      </c>
      <c r="I1305">
        <v>2020</v>
      </c>
      <c r="J1305" t="s">
        <v>6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33</v>
      </c>
    </row>
    <row r="1306" spans="1:17" x14ac:dyDescent="0.3">
      <c r="A1306">
        <v>38663</v>
      </c>
      <c r="B1306" t="s">
        <v>443</v>
      </c>
      <c r="C1306" t="s">
        <v>4</v>
      </c>
      <c r="D1306" t="s">
        <v>23</v>
      </c>
      <c r="E1306">
        <v>6.46</v>
      </c>
      <c r="F1306" s="73">
        <v>44104</v>
      </c>
      <c r="G1306" s="73">
        <v>44108</v>
      </c>
      <c r="H1306">
        <v>6</v>
      </c>
      <c r="I1306">
        <v>2020</v>
      </c>
      <c r="J1306" t="s">
        <v>10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24</v>
      </c>
    </row>
    <row r="1307" spans="1:17" x14ac:dyDescent="0.3">
      <c r="A1307">
        <v>38663</v>
      </c>
      <c r="B1307" t="s">
        <v>443</v>
      </c>
      <c r="C1307" t="s">
        <v>4</v>
      </c>
      <c r="D1307" t="s">
        <v>23</v>
      </c>
      <c r="E1307">
        <v>6.46</v>
      </c>
      <c r="F1307" s="73">
        <v>44104</v>
      </c>
      <c r="G1307" s="73">
        <v>44108</v>
      </c>
      <c r="H1307">
        <v>6</v>
      </c>
      <c r="I1307">
        <v>2020</v>
      </c>
      <c r="J1307" t="s">
        <v>10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25</v>
      </c>
    </row>
    <row r="1308" spans="1:17" x14ac:dyDescent="0.3">
      <c r="A1308">
        <v>38663</v>
      </c>
      <c r="B1308" t="s">
        <v>443</v>
      </c>
      <c r="C1308" t="s">
        <v>4</v>
      </c>
      <c r="D1308" t="s">
        <v>23</v>
      </c>
      <c r="E1308">
        <v>6.46</v>
      </c>
      <c r="F1308" s="73">
        <v>44104</v>
      </c>
      <c r="G1308" s="73">
        <v>44108</v>
      </c>
      <c r="H1308">
        <v>6</v>
      </c>
      <c r="I1308">
        <v>2020</v>
      </c>
      <c r="J1308" t="s">
        <v>10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14</v>
      </c>
    </row>
    <row r="1309" spans="1:17" x14ac:dyDescent="0.3">
      <c r="A1309">
        <v>50078</v>
      </c>
      <c r="B1309" t="s">
        <v>444</v>
      </c>
      <c r="C1309" t="s">
        <v>70</v>
      </c>
      <c r="D1309" t="s">
        <v>5</v>
      </c>
      <c r="E1309">
        <v>6.65</v>
      </c>
      <c r="F1309" s="73">
        <v>44991</v>
      </c>
      <c r="G1309" s="73">
        <v>44991</v>
      </c>
      <c r="H1309">
        <v>7</v>
      </c>
      <c r="I1309">
        <v>2021</v>
      </c>
      <c r="J1309" t="s">
        <v>10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39</v>
      </c>
    </row>
    <row r="1310" spans="1:17" x14ac:dyDescent="0.3">
      <c r="A1310">
        <v>37926</v>
      </c>
      <c r="B1310" t="s">
        <v>445</v>
      </c>
      <c r="C1310" t="s">
        <v>17</v>
      </c>
      <c r="D1310" t="s">
        <v>63</v>
      </c>
      <c r="E1310">
        <v>6.88</v>
      </c>
      <c r="F1310" s="73">
        <v>43819</v>
      </c>
      <c r="G1310" s="73">
        <v>43824</v>
      </c>
      <c r="H1310">
        <v>7</v>
      </c>
      <c r="I1310">
        <v>2019</v>
      </c>
      <c r="J1310" t="s">
        <v>6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21</v>
      </c>
    </row>
    <row r="1311" spans="1:17" x14ac:dyDescent="0.3">
      <c r="A1311">
        <v>37926</v>
      </c>
      <c r="B1311" t="s">
        <v>445</v>
      </c>
      <c r="C1311" t="s">
        <v>17</v>
      </c>
      <c r="D1311" t="s">
        <v>63</v>
      </c>
      <c r="E1311">
        <v>6.88</v>
      </c>
      <c r="F1311" s="73">
        <v>43819</v>
      </c>
      <c r="G1311" s="73">
        <v>43824</v>
      </c>
      <c r="H1311">
        <v>7</v>
      </c>
      <c r="I1311">
        <v>2019</v>
      </c>
      <c r="J1311" t="s">
        <v>6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25</v>
      </c>
    </row>
    <row r="1312" spans="1:17" x14ac:dyDescent="0.3">
      <c r="A1312">
        <v>37926</v>
      </c>
      <c r="B1312" t="s">
        <v>445</v>
      </c>
      <c r="C1312" t="s">
        <v>17</v>
      </c>
      <c r="D1312" t="s">
        <v>63</v>
      </c>
      <c r="E1312">
        <v>6.88</v>
      </c>
      <c r="F1312" s="73">
        <v>43819</v>
      </c>
      <c r="G1312" s="73">
        <v>43824</v>
      </c>
      <c r="H1312">
        <v>7</v>
      </c>
      <c r="I1312">
        <v>2019</v>
      </c>
      <c r="J1312" t="s">
        <v>6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15</v>
      </c>
    </row>
    <row r="1313" spans="1:17" x14ac:dyDescent="0.3">
      <c r="A1313">
        <v>40460</v>
      </c>
      <c r="B1313" t="s">
        <v>446</v>
      </c>
      <c r="C1313" t="s">
        <v>51</v>
      </c>
      <c r="D1313" t="s">
        <v>63</v>
      </c>
      <c r="E1313">
        <v>6.82</v>
      </c>
      <c r="F1313" s="73">
        <v>44158</v>
      </c>
      <c r="G1313" s="73">
        <v>44158</v>
      </c>
      <c r="H1313">
        <v>6</v>
      </c>
      <c r="I1313">
        <v>2020</v>
      </c>
      <c r="J1313" t="s">
        <v>10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21</v>
      </c>
    </row>
    <row r="1314" spans="1:17" x14ac:dyDescent="0.3">
      <c r="A1314">
        <v>40460</v>
      </c>
      <c r="B1314" t="s">
        <v>446</v>
      </c>
      <c r="C1314" t="s">
        <v>51</v>
      </c>
      <c r="D1314" t="s">
        <v>63</v>
      </c>
      <c r="E1314">
        <v>6.82</v>
      </c>
      <c r="F1314" s="73">
        <v>44158</v>
      </c>
      <c r="G1314" s="73">
        <v>44158</v>
      </c>
      <c r="H1314">
        <v>6</v>
      </c>
      <c r="I1314">
        <v>2020</v>
      </c>
      <c r="J1314" t="s">
        <v>10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25</v>
      </c>
    </row>
    <row r="1315" spans="1:17" x14ac:dyDescent="0.3">
      <c r="A1315">
        <v>40460</v>
      </c>
      <c r="B1315" t="s">
        <v>446</v>
      </c>
      <c r="C1315" t="s">
        <v>51</v>
      </c>
      <c r="D1315" t="s">
        <v>63</v>
      </c>
      <c r="E1315">
        <v>6.82</v>
      </c>
      <c r="F1315" s="73">
        <v>44158</v>
      </c>
      <c r="G1315" s="73">
        <v>44158</v>
      </c>
      <c r="H1315">
        <v>6</v>
      </c>
      <c r="I1315">
        <v>2020</v>
      </c>
      <c r="J1315" t="s">
        <v>10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15</v>
      </c>
    </row>
    <row r="1316" spans="1:17" x14ac:dyDescent="0.3">
      <c r="A1316">
        <v>41168</v>
      </c>
      <c r="B1316" t="s">
        <v>447</v>
      </c>
      <c r="C1316" t="s">
        <v>86</v>
      </c>
      <c r="D1316" t="s">
        <v>5</v>
      </c>
      <c r="E1316">
        <v>7.34</v>
      </c>
      <c r="F1316" s="73">
        <v>44410</v>
      </c>
      <c r="G1316" s="73">
        <v>44410</v>
      </c>
      <c r="H1316">
        <v>8</v>
      </c>
      <c r="I1316">
        <v>2020</v>
      </c>
      <c r="J1316" t="s">
        <v>18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56</v>
      </c>
    </row>
    <row r="1317" spans="1:17" x14ac:dyDescent="0.3">
      <c r="A1317">
        <v>41168</v>
      </c>
      <c r="B1317" t="s">
        <v>447</v>
      </c>
      <c r="C1317" t="s">
        <v>86</v>
      </c>
      <c r="D1317" t="s">
        <v>5</v>
      </c>
      <c r="E1317">
        <v>7.34</v>
      </c>
      <c r="F1317" s="73">
        <v>44410</v>
      </c>
      <c r="G1317" s="73">
        <v>44410</v>
      </c>
      <c r="H1317">
        <v>8</v>
      </c>
      <c r="I1317">
        <v>2020</v>
      </c>
      <c r="J1317" t="s">
        <v>18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21</v>
      </c>
    </row>
    <row r="1318" spans="1:17" x14ac:dyDescent="0.3">
      <c r="A1318">
        <v>41168</v>
      </c>
      <c r="B1318" t="s">
        <v>447</v>
      </c>
      <c r="C1318" t="s">
        <v>86</v>
      </c>
      <c r="D1318" t="s">
        <v>5</v>
      </c>
      <c r="E1318">
        <v>7.34</v>
      </c>
      <c r="F1318" s="73">
        <v>44410</v>
      </c>
      <c r="G1318" s="73">
        <v>44410</v>
      </c>
      <c r="H1318">
        <v>8</v>
      </c>
      <c r="I1318">
        <v>2020</v>
      </c>
      <c r="J1318" t="s">
        <v>18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25</v>
      </c>
    </row>
    <row r="1319" spans="1:17" x14ac:dyDescent="0.3">
      <c r="A1319">
        <v>41168</v>
      </c>
      <c r="B1319" t="s">
        <v>447</v>
      </c>
      <c r="C1319" t="s">
        <v>86</v>
      </c>
      <c r="D1319" t="s">
        <v>5</v>
      </c>
      <c r="E1319">
        <v>7.34</v>
      </c>
      <c r="F1319" s="73">
        <v>44410</v>
      </c>
      <c r="G1319" s="73">
        <v>44410</v>
      </c>
      <c r="H1319">
        <v>8</v>
      </c>
      <c r="I1319">
        <v>2020</v>
      </c>
      <c r="J1319" t="s">
        <v>18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42</v>
      </c>
    </row>
    <row r="1320" spans="1:17" x14ac:dyDescent="0.3">
      <c r="A1320">
        <v>41168</v>
      </c>
      <c r="B1320" t="s">
        <v>447</v>
      </c>
      <c r="C1320" t="s">
        <v>86</v>
      </c>
      <c r="D1320" t="s">
        <v>5</v>
      </c>
      <c r="E1320">
        <v>7.34</v>
      </c>
      <c r="F1320" s="73">
        <v>44410</v>
      </c>
      <c r="G1320" s="73">
        <v>44410</v>
      </c>
      <c r="H1320">
        <v>8</v>
      </c>
      <c r="I1320">
        <v>2020</v>
      </c>
      <c r="J1320" t="s">
        <v>18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33</v>
      </c>
    </row>
    <row r="1321" spans="1:17" x14ac:dyDescent="0.3">
      <c r="A1321">
        <v>41168</v>
      </c>
      <c r="B1321" t="s">
        <v>447</v>
      </c>
      <c r="C1321" t="s">
        <v>86</v>
      </c>
      <c r="D1321" t="s">
        <v>5</v>
      </c>
      <c r="E1321">
        <v>7.34</v>
      </c>
      <c r="F1321" s="73">
        <v>44410</v>
      </c>
      <c r="G1321" s="73">
        <v>44410</v>
      </c>
      <c r="H1321">
        <v>8</v>
      </c>
      <c r="I1321">
        <v>2020</v>
      </c>
      <c r="J1321" t="s">
        <v>18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104</v>
      </c>
    </row>
    <row r="1322" spans="1:17" x14ac:dyDescent="0.3">
      <c r="A1322">
        <v>40513</v>
      </c>
      <c r="B1322" t="s">
        <v>448</v>
      </c>
      <c r="C1322" t="s">
        <v>17</v>
      </c>
      <c r="D1322" t="s">
        <v>23</v>
      </c>
      <c r="E1322">
        <v>7.35</v>
      </c>
      <c r="F1322" s="73">
        <v>44258</v>
      </c>
      <c r="G1322" s="73">
        <v>44279</v>
      </c>
      <c r="H1322">
        <v>8</v>
      </c>
      <c r="I1322">
        <v>2020</v>
      </c>
      <c r="J1322" t="s">
        <v>18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76</v>
      </c>
    </row>
    <row r="1323" spans="1:17" x14ac:dyDescent="0.3">
      <c r="A1323">
        <v>40513</v>
      </c>
      <c r="B1323" t="s">
        <v>448</v>
      </c>
      <c r="C1323" t="s">
        <v>17</v>
      </c>
      <c r="D1323" t="s">
        <v>23</v>
      </c>
      <c r="E1323">
        <v>7.35</v>
      </c>
      <c r="F1323" s="73">
        <v>44258</v>
      </c>
      <c r="G1323" s="73">
        <v>44279</v>
      </c>
      <c r="H1323">
        <v>8</v>
      </c>
      <c r="I1323">
        <v>2020</v>
      </c>
      <c r="J1323" t="s">
        <v>18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21</v>
      </c>
    </row>
    <row r="1324" spans="1:17" x14ac:dyDescent="0.3">
      <c r="A1324">
        <v>40513</v>
      </c>
      <c r="B1324" t="s">
        <v>448</v>
      </c>
      <c r="C1324" t="s">
        <v>17</v>
      </c>
      <c r="D1324" t="s">
        <v>23</v>
      </c>
      <c r="E1324">
        <v>7.35</v>
      </c>
      <c r="F1324" s="73">
        <v>44258</v>
      </c>
      <c r="G1324" s="73">
        <v>44279</v>
      </c>
      <c r="H1324">
        <v>8</v>
      </c>
      <c r="I1324">
        <v>2020</v>
      </c>
      <c r="J1324" t="s">
        <v>18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25</v>
      </c>
    </row>
    <row r="1325" spans="1:17" x14ac:dyDescent="0.3">
      <c r="A1325">
        <v>40513</v>
      </c>
      <c r="B1325" t="s">
        <v>448</v>
      </c>
      <c r="C1325" t="s">
        <v>17</v>
      </c>
      <c r="D1325" t="s">
        <v>23</v>
      </c>
      <c r="E1325">
        <v>7.35</v>
      </c>
      <c r="F1325" s="73">
        <v>44258</v>
      </c>
      <c r="G1325" s="73">
        <v>44279</v>
      </c>
      <c r="H1325">
        <v>8</v>
      </c>
      <c r="I1325">
        <v>2020</v>
      </c>
      <c r="J1325" t="s">
        <v>18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67</v>
      </c>
    </row>
    <row r="1326" spans="1:17" x14ac:dyDescent="0.3">
      <c r="A1326">
        <v>40513</v>
      </c>
      <c r="B1326" t="s">
        <v>448</v>
      </c>
      <c r="C1326" t="s">
        <v>17</v>
      </c>
      <c r="D1326" t="s">
        <v>23</v>
      </c>
      <c r="E1326">
        <v>7.35</v>
      </c>
      <c r="F1326" s="73">
        <v>44258</v>
      </c>
      <c r="G1326" s="73">
        <v>44279</v>
      </c>
      <c r="H1326">
        <v>8</v>
      </c>
      <c r="I1326">
        <v>2020</v>
      </c>
      <c r="J1326" t="s">
        <v>18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206</v>
      </c>
    </row>
    <row r="1327" spans="1:17" x14ac:dyDescent="0.3">
      <c r="A1327">
        <v>38397</v>
      </c>
      <c r="B1327" t="s">
        <v>449</v>
      </c>
      <c r="C1327" t="s">
        <v>17</v>
      </c>
      <c r="D1327" t="s">
        <v>23</v>
      </c>
      <c r="E1327">
        <v>6.51</v>
      </c>
      <c r="F1327" s="73">
        <v>43645</v>
      </c>
      <c r="G1327" s="73">
        <v>43711</v>
      </c>
      <c r="H1327">
        <v>4</v>
      </c>
      <c r="I1327">
        <v>2019</v>
      </c>
      <c r="J1327" t="s">
        <v>18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21</v>
      </c>
    </row>
    <row r="1328" spans="1:17" x14ac:dyDescent="0.3">
      <c r="A1328">
        <v>38397</v>
      </c>
      <c r="B1328" t="s">
        <v>449</v>
      </c>
      <c r="C1328" t="s">
        <v>17</v>
      </c>
      <c r="D1328" t="s">
        <v>23</v>
      </c>
      <c r="E1328">
        <v>6.51</v>
      </c>
      <c r="F1328" s="73">
        <v>43645</v>
      </c>
      <c r="G1328" s="73">
        <v>43711</v>
      </c>
      <c r="H1328">
        <v>4</v>
      </c>
      <c r="I1328">
        <v>2019</v>
      </c>
      <c r="J1328" t="s">
        <v>18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57</v>
      </c>
    </row>
    <row r="1329" spans="1:17" x14ac:dyDescent="0.3">
      <c r="A1329">
        <v>38397</v>
      </c>
      <c r="B1329" t="s">
        <v>449</v>
      </c>
      <c r="C1329" t="s">
        <v>17</v>
      </c>
      <c r="D1329" t="s">
        <v>23</v>
      </c>
      <c r="E1329">
        <v>6.51</v>
      </c>
      <c r="F1329" s="73">
        <v>43645</v>
      </c>
      <c r="G1329" s="73">
        <v>43711</v>
      </c>
      <c r="H1329">
        <v>4</v>
      </c>
      <c r="I1329">
        <v>2019</v>
      </c>
      <c r="J1329" t="s">
        <v>18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33</v>
      </c>
    </row>
    <row r="1330" spans="1:17" x14ac:dyDescent="0.3">
      <c r="A1330">
        <v>38397</v>
      </c>
      <c r="B1330" t="s">
        <v>449</v>
      </c>
      <c r="C1330" t="s">
        <v>17</v>
      </c>
      <c r="D1330" t="s">
        <v>23</v>
      </c>
      <c r="E1330">
        <v>6.51</v>
      </c>
      <c r="F1330" s="73">
        <v>43645</v>
      </c>
      <c r="G1330" s="73">
        <v>43711</v>
      </c>
      <c r="H1330">
        <v>4</v>
      </c>
      <c r="I1330">
        <v>2019</v>
      </c>
      <c r="J1330" t="s">
        <v>18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67</v>
      </c>
    </row>
    <row r="1331" spans="1:17" x14ac:dyDescent="0.3">
      <c r="A1331">
        <v>39689</v>
      </c>
      <c r="B1331" t="s">
        <v>450</v>
      </c>
      <c r="C1331" t="s">
        <v>9</v>
      </c>
      <c r="D1331" t="s">
        <v>23</v>
      </c>
      <c r="E1331">
        <v>6.86</v>
      </c>
      <c r="F1331" s="73">
        <v>43982</v>
      </c>
      <c r="G1331" s="73">
        <v>43982</v>
      </c>
      <c r="H1331">
        <v>4</v>
      </c>
      <c r="I1331">
        <v>2019</v>
      </c>
      <c r="J1331" t="s">
        <v>20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21</v>
      </c>
    </row>
    <row r="1332" spans="1:17" x14ac:dyDescent="0.3">
      <c r="A1332">
        <v>39689</v>
      </c>
      <c r="B1332" t="s">
        <v>450</v>
      </c>
      <c r="C1332" t="s">
        <v>9</v>
      </c>
      <c r="D1332" t="s">
        <v>23</v>
      </c>
      <c r="E1332">
        <v>6.86</v>
      </c>
      <c r="F1332" s="73">
        <v>43982</v>
      </c>
      <c r="G1332" s="73">
        <v>43982</v>
      </c>
      <c r="H1332">
        <v>4</v>
      </c>
      <c r="I1332">
        <v>2019</v>
      </c>
      <c r="J1332" t="s">
        <v>20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57</v>
      </c>
    </row>
    <row r="1333" spans="1:17" x14ac:dyDescent="0.3">
      <c r="A1333">
        <v>39689</v>
      </c>
      <c r="B1333" t="s">
        <v>450</v>
      </c>
      <c r="C1333" t="s">
        <v>9</v>
      </c>
      <c r="D1333" t="s">
        <v>23</v>
      </c>
      <c r="E1333">
        <v>6.86</v>
      </c>
      <c r="F1333" s="73">
        <v>43982</v>
      </c>
      <c r="G1333" s="73">
        <v>43982</v>
      </c>
      <c r="H1333">
        <v>4</v>
      </c>
      <c r="I1333">
        <v>2019</v>
      </c>
      <c r="J1333" t="s">
        <v>20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33</v>
      </c>
    </row>
    <row r="1334" spans="1:17" x14ac:dyDescent="0.3">
      <c r="A1334">
        <v>39689</v>
      </c>
      <c r="B1334" t="s">
        <v>450</v>
      </c>
      <c r="C1334" t="s">
        <v>9</v>
      </c>
      <c r="D1334" t="s">
        <v>23</v>
      </c>
      <c r="E1334">
        <v>6.86</v>
      </c>
      <c r="F1334" s="73">
        <v>43982</v>
      </c>
      <c r="G1334" s="73">
        <v>43982</v>
      </c>
      <c r="H1334">
        <v>4</v>
      </c>
      <c r="I1334">
        <v>2019</v>
      </c>
      <c r="J1334" t="s">
        <v>20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67</v>
      </c>
    </row>
    <row r="1335" spans="1:17" x14ac:dyDescent="0.3">
      <c r="A1335">
        <v>20</v>
      </c>
      <c r="B1335" t="s">
        <v>451</v>
      </c>
      <c r="C1335" t="s">
        <v>17</v>
      </c>
      <c r="D1335" t="s">
        <v>23</v>
      </c>
      <c r="E1335">
        <v>7.98</v>
      </c>
      <c r="F1335" s="73">
        <v>42736</v>
      </c>
      <c r="G1335" s="73">
        <v>42810</v>
      </c>
      <c r="H1335">
        <v>8</v>
      </c>
      <c r="I1335">
        <v>2002</v>
      </c>
      <c r="J1335" t="s">
        <v>20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24</v>
      </c>
    </row>
    <row r="1336" spans="1:17" x14ac:dyDescent="0.3">
      <c r="A1336">
        <v>20</v>
      </c>
      <c r="B1336" t="s">
        <v>451</v>
      </c>
      <c r="C1336" t="s">
        <v>17</v>
      </c>
      <c r="D1336" t="s">
        <v>23</v>
      </c>
      <c r="E1336">
        <v>7.98</v>
      </c>
      <c r="F1336" s="73">
        <v>42736</v>
      </c>
      <c r="G1336" s="73">
        <v>42810</v>
      </c>
      <c r="H1336">
        <v>8</v>
      </c>
      <c r="I1336">
        <v>2002</v>
      </c>
      <c r="J1336" t="s">
        <v>20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11</v>
      </c>
    </row>
    <row r="1337" spans="1:17" x14ac:dyDescent="0.3">
      <c r="A1337">
        <v>20</v>
      </c>
      <c r="B1337" t="s">
        <v>451</v>
      </c>
      <c r="C1337" t="s">
        <v>17</v>
      </c>
      <c r="D1337" t="s">
        <v>23</v>
      </c>
      <c r="E1337">
        <v>7.98</v>
      </c>
      <c r="F1337" s="73">
        <v>42736</v>
      </c>
      <c r="G1337" s="73">
        <v>42810</v>
      </c>
      <c r="H1337">
        <v>8</v>
      </c>
      <c r="I1337">
        <v>2002</v>
      </c>
      <c r="J1337" t="s">
        <v>20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12</v>
      </c>
    </row>
    <row r="1338" spans="1:17" x14ac:dyDescent="0.3">
      <c r="A1338">
        <v>20</v>
      </c>
      <c r="B1338" t="s">
        <v>451</v>
      </c>
      <c r="C1338" t="s">
        <v>17</v>
      </c>
      <c r="D1338" t="s">
        <v>23</v>
      </c>
      <c r="E1338">
        <v>7.98</v>
      </c>
      <c r="F1338" s="73">
        <v>42736</v>
      </c>
      <c r="G1338" s="73">
        <v>42810</v>
      </c>
      <c r="H1338">
        <v>8</v>
      </c>
      <c r="I1338">
        <v>2002</v>
      </c>
      <c r="J1338" t="s">
        <v>20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199</v>
      </c>
    </row>
    <row r="1339" spans="1:17" x14ac:dyDescent="0.3">
      <c r="A1339">
        <v>20</v>
      </c>
      <c r="B1339" t="s">
        <v>451</v>
      </c>
      <c r="C1339" t="s">
        <v>17</v>
      </c>
      <c r="D1339" t="s">
        <v>23</v>
      </c>
      <c r="E1339">
        <v>7.98</v>
      </c>
      <c r="F1339" s="73">
        <v>42736</v>
      </c>
      <c r="G1339" s="73">
        <v>42810</v>
      </c>
      <c r="H1339">
        <v>8</v>
      </c>
      <c r="I1339">
        <v>2002</v>
      </c>
      <c r="J1339" t="s">
        <v>20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27</v>
      </c>
    </row>
    <row r="1340" spans="1:17" x14ac:dyDescent="0.3">
      <c r="A1340">
        <v>1735</v>
      </c>
      <c r="B1340" t="s">
        <v>452</v>
      </c>
      <c r="C1340" t="s">
        <v>17</v>
      </c>
      <c r="D1340" t="s">
        <v>23</v>
      </c>
      <c r="E1340">
        <v>8.26</v>
      </c>
      <c r="F1340" s="73">
        <v>43525</v>
      </c>
      <c r="G1340" s="73">
        <v>43860</v>
      </c>
      <c r="H1340">
        <v>9</v>
      </c>
      <c r="I1340">
        <v>2007</v>
      </c>
      <c r="J1340" t="s">
        <v>10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24</v>
      </c>
    </row>
    <row r="1341" spans="1:17" x14ac:dyDescent="0.3">
      <c r="A1341">
        <v>1735</v>
      </c>
      <c r="B1341" t="s">
        <v>452</v>
      </c>
      <c r="C1341" t="s">
        <v>17</v>
      </c>
      <c r="D1341" t="s">
        <v>23</v>
      </c>
      <c r="E1341">
        <v>8.26</v>
      </c>
      <c r="F1341" s="73">
        <v>43525</v>
      </c>
      <c r="G1341" s="73">
        <v>43860</v>
      </c>
      <c r="H1341">
        <v>9</v>
      </c>
      <c r="I1341">
        <v>2007</v>
      </c>
      <c r="J1341" t="s">
        <v>10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11</v>
      </c>
    </row>
    <row r="1342" spans="1:17" x14ac:dyDescent="0.3">
      <c r="A1342">
        <v>1735</v>
      </c>
      <c r="B1342" t="s">
        <v>452</v>
      </c>
      <c r="C1342" t="s">
        <v>17</v>
      </c>
      <c r="D1342" t="s">
        <v>23</v>
      </c>
      <c r="E1342">
        <v>8.26</v>
      </c>
      <c r="F1342" s="73">
        <v>43525</v>
      </c>
      <c r="G1342" s="73">
        <v>43860</v>
      </c>
      <c r="H1342">
        <v>9</v>
      </c>
      <c r="I1342">
        <v>2007</v>
      </c>
      <c r="J1342" t="s">
        <v>10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12</v>
      </c>
    </row>
    <row r="1343" spans="1:17" x14ac:dyDescent="0.3">
      <c r="A1343">
        <v>1735</v>
      </c>
      <c r="B1343" t="s">
        <v>452</v>
      </c>
      <c r="C1343" t="s">
        <v>17</v>
      </c>
      <c r="D1343" t="s">
        <v>23</v>
      </c>
      <c r="E1343">
        <v>8.26</v>
      </c>
      <c r="F1343" s="73">
        <v>43525</v>
      </c>
      <c r="G1343" s="73">
        <v>43860</v>
      </c>
      <c r="H1343">
        <v>9</v>
      </c>
      <c r="I1343">
        <v>2007</v>
      </c>
      <c r="J1343" t="s">
        <v>10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199</v>
      </c>
    </row>
    <row r="1344" spans="1:17" x14ac:dyDescent="0.3">
      <c r="A1344">
        <v>1735</v>
      </c>
      <c r="B1344" t="s">
        <v>452</v>
      </c>
      <c r="C1344" t="s">
        <v>17</v>
      </c>
      <c r="D1344" t="s">
        <v>23</v>
      </c>
      <c r="E1344">
        <v>8.26</v>
      </c>
      <c r="F1344" s="73">
        <v>43525</v>
      </c>
      <c r="G1344" s="73">
        <v>43860</v>
      </c>
      <c r="H1344">
        <v>9</v>
      </c>
      <c r="I1344">
        <v>2007</v>
      </c>
      <c r="J1344" t="s">
        <v>10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27</v>
      </c>
    </row>
    <row r="1345" spans="1:17" x14ac:dyDescent="0.3">
      <c r="A1345">
        <v>13667</v>
      </c>
      <c r="B1345" t="s">
        <v>453</v>
      </c>
      <c r="C1345" t="s">
        <v>86</v>
      </c>
      <c r="D1345" t="s">
        <v>23</v>
      </c>
      <c r="E1345">
        <v>7.68</v>
      </c>
      <c r="F1345" s="73">
        <v>43792</v>
      </c>
      <c r="G1345" s="73">
        <v>43792</v>
      </c>
      <c r="H1345">
        <v>7</v>
      </c>
      <c r="I1345">
        <v>2012</v>
      </c>
      <c r="J1345" t="s">
        <v>6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24</v>
      </c>
    </row>
    <row r="1346" spans="1:17" x14ac:dyDescent="0.3">
      <c r="A1346">
        <v>13667</v>
      </c>
      <c r="B1346" t="s">
        <v>453</v>
      </c>
      <c r="C1346" t="s">
        <v>86</v>
      </c>
      <c r="D1346" t="s">
        <v>23</v>
      </c>
      <c r="E1346">
        <v>7.68</v>
      </c>
      <c r="F1346" s="73">
        <v>43792</v>
      </c>
      <c r="G1346" s="73">
        <v>43792</v>
      </c>
      <c r="H1346">
        <v>7</v>
      </c>
      <c r="I1346">
        <v>2012</v>
      </c>
      <c r="J1346" t="s">
        <v>6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11</v>
      </c>
    </row>
    <row r="1347" spans="1:17" x14ac:dyDescent="0.3">
      <c r="A1347">
        <v>13667</v>
      </c>
      <c r="B1347" t="s">
        <v>453</v>
      </c>
      <c r="C1347" t="s">
        <v>86</v>
      </c>
      <c r="D1347" t="s">
        <v>23</v>
      </c>
      <c r="E1347">
        <v>7.68</v>
      </c>
      <c r="F1347" s="73">
        <v>43792</v>
      </c>
      <c r="G1347" s="73">
        <v>43792</v>
      </c>
      <c r="H1347">
        <v>7</v>
      </c>
      <c r="I1347">
        <v>2012</v>
      </c>
      <c r="J1347" t="s">
        <v>6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12</v>
      </c>
    </row>
    <row r="1348" spans="1:17" x14ac:dyDescent="0.3">
      <c r="A1348">
        <v>13667</v>
      </c>
      <c r="B1348" t="s">
        <v>453</v>
      </c>
      <c r="C1348" t="s">
        <v>86</v>
      </c>
      <c r="D1348" t="s">
        <v>23</v>
      </c>
      <c r="E1348">
        <v>7.68</v>
      </c>
      <c r="F1348" s="73">
        <v>43792</v>
      </c>
      <c r="G1348" s="73">
        <v>43792</v>
      </c>
      <c r="H1348">
        <v>7</v>
      </c>
      <c r="I1348">
        <v>2012</v>
      </c>
      <c r="J1348" t="s">
        <v>6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26</v>
      </c>
    </row>
    <row r="1349" spans="1:17" x14ac:dyDescent="0.3">
      <c r="A1349">
        <v>13667</v>
      </c>
      <c r="B1349" t="s">
        <v>453</v>
      </c>
      <c r="C1349" t="s">
        <v>86</v>
      </c>
      <c r="D1349" t="s">
        <v>23</v>
      </c>
      <c r="E1349">
        <v>7.68</v>
      </c>
      <c r="F1349" s="73">
        <v>43792</v>
      </c>
      <c r="G1349" s="73">
        <v>43792</v>
      </c>
      <c r="H1349">
        <v>7</v>
      </c>
      <c r="I1349">
        <v>2012</v>
      </c>
      <c r="J1349" t="s">
        <v>6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27</v>
      </c>
    </row>
    <row r="1350" spans="1:17" x14ac:dyDescent="0.3">
      <c r="A1350">
        <v>49581</v>
      </c>
      <c r="B1350" t="s">
        <v>454</v>
      </c>
      <c r="C1350" t="s">
        <v>9</v>
      </c>
      <c r="D1350" t="s">
        <v>5</v>
      </c>
      <c r="E1350">
        <v>6.5</v>
      </c>
      <c r="F1350" s="73">
        <v>44903</v>
      </c>
      <c r="G1350" s="73">
        <v>44903</v>
      </c>
      <c r="H1350">
        <v>6</v>
      </c>
      <c r="I1350">
        <v>2021</v>
      </c>
      <c r="J1350" t="s">
        <v>6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34</v>
      </c>
    </row>
    <row r="1351" spans="1:17" x14ac:dyDescent="0.3">
      <c r="A1351">
        <v>41535</v>
      </c>
      <c r="B1351" t="s">
        <v>455</v>
      </c>
      <c r="C1351" t="s">
        <v>70</v>
      </c>
      <c r="D1351" t="s">
        <v>5</v>
      </c>
      <c r="E1351">
        <v>6.32</v>
      </c>
      <c r="F1351" s="73">
        <v>44034</v>
      </c>
      <c r="G1351" s="73">
        <v>44034</v>
      </c>
      <c r="H1351">
        <v>6</v>
      </c>
      <c r="I1351">
        <v>2019</v>
      </c>
      <c r="J1351" t="s">
        <v>6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39</v>
      </c>
    </row>
    <row r="1352" spans="1:17" x14ac:dyDescent="0.3">
      <c r="A1352">
        <v>40738</v>
      </c>
      <c r="B1352" t="s">
        <v>456</v>
      </c>
      <c r="C1352" t="s">
        <v>17</v>
      </c>
      <c r="D1352" t="s">
        <v>5</v>
      </c>
      <c r="E1352">
        <v>5.86</v>
      </c>
      <c r="F1352" s="73">
        <v>44050</v>
      </c>
      <c r="G1352" s="73">
        <v>44064</v>
      </c>
      <c r="H1352">
        <v>6</v>
      </c>
      <c r="I1352">
        <v>2020</v>
      </c>
      <c r="J1352" t="s">
        <v>10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25</v>
      </c>
    </row>
    <row r="1353" spans="1:17" x14ac:dyDescent="0.3">
      <c r="A1353">
        <v>40738</v>
      </c>
      <c r="B1353" t="s">
        <v>456</v>
      </c>
      <c r="C1353" t="s">
        <v>17</v>
      </c>
      <c r="D1353" t="s">
        <v>5</v>
      </c>
      <c r="E1353">
        <v>5.86</v>
      </c>
      <c r="F1353" s="73">
        <v>44050</v>
      </c>
      <c r="G1353" s="73">
        <v>44064</v>
      </c>
      <c r="H1353">
        <v>6</v>
      </c>
      <c r="I1353">
        <v>2020</v>
      </c>
      <c r="J1353" t="s">
        <v>10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7</v>
      </c>
    </row>
    <row r="1354" spans="1:17" x14ac:dyDescent="0.3">
      <c r="A1354">
        <v>48864</v>
      </c>
      <c r="B1354" t="s">
        <v>457</v>
      </c>
      <c r="C1354" t="s">
        <v>4</v>
      </c>
      <c r="D1354" t="s">
        <v>5</v>
      </c>
      <c r="E1354">
        <v>6.07</v>
      </c>
      <c r="F1354" s="73">
        <v>44731</v>
      </c>
      <c r="G1354" s="73">
        <v>44731</v>
      </c>
      <c r="H1354">
        <v>5</v>
      </c>
      <c r="I1354">
        <v>2021</v>
      </c>
      <c r="J1354" t="s">
        <v>18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39</v>
      </c>
    </row>
    <row r="1355" spans="1:17" x14ac:dyDescent="0.3">
      <c r="A1355">
        <v>48864</v>
      </c>
      <c r="B1355" t="s">
        <v>457</v>
      </c>
      <c r="C1355" t="s">
        <v>4</v>
      </c>
      <c r="D1355" t="s">
        <v>5</v>
      </c>
      <c r="E1355">
        <v>6.07</v>
      </c>
      <c r="F1355" s="73">
        <v>44731</v>
      </c>
      <c r="G1355" s="73">
        <v>44731</v>
      </c>
      <c r="H1355">
        <v>5</v>
      </c>
      <c r="I1355">
        <v>2021</v>
      </c>
      <c r="J1355" t="s">
        <v>18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7</v>
      </c>
    </row>
    <row r="1356" spans="1:17" x14ac:dyDescent="0.3">
      <c r="A1356">
        <v>15689</v>
      </c>
      <c r="B1356" t="s">
        <v>458</v>
      </c>
      <c r="C1356" t="s">
        <v>17</v>
      </c>
      <c r="D1356" t="s">
        <v>60</v>
      </c>
      <c r="E1356">
        <v>7.93</v>
      </c>
      <c r="F1356" s="74"/>
      <c r="G1356" s="74"/>
      <c r="H1356">
        <v>9</v>
      </c>
      <c r="I1356">
        <v>2012</v>
      </c>
      <c r="J1356" t="s">
        <v>20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21</v>
      </c>
    </row>
    <row r="1357" spans="1:17" x14ac:dyDescent="0.3">
      <c r="A1357">
        <v>15689</v>
      </c>
      <c r="B1357" t="s">
        <v>458</v>
      </c>
      <c r="C1357" t="s">
        <v>17</v>
      </c>
      <c r="D1357" t="s">
        <v>60</v>
      </c>
      <c r="E1357">
        <v>7.93</v>
      </c>
      <c r="F1357" s="74"/>
      <c r="G1357" s="74"/>
      <c r="H1357">
        <v>9</v>
      </c>
      <c r="I1357">
        <v>2012</v>
      </c>
      <c r="J1357" t="s">
        <v>20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57</v>
      </c>
    </row>
    <row r="1358" spans="1:17" x14ac:dyDescent="0.3">
      <c r="A1358">
        <v>15689</v>
      </c>
      <c r="B1358" t="s">
        <v>458</v>
      </c>
      <c r="C1358" t="s">
        <v>17</v>
      </c>
      <c r="D1358" t="s">
        <v>60</v>
      </c>
      <c r="E1358">
        <v>7.93</v>
      </c>
      <c r="F1358" s="74"/>
      <c r="G1358" s="74"/>
      <c r="H1358">
        <v>9</v>
      </c>
      <c r="I1358">
        <v>2012</v>
      </c>
      <c r="J1358" t="s">
        <v>20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42</v>
      </c>
    </row>
    <row r="1359" spans="1:17" x14ac:dyDescent="0.3">
      <c r="A1359">
        <v>15689</v>
      </c>
      <c r="B1359" t="s">
        <v>458</v>
      </c>
      <c r="C1359" t="s">
        <v>17</v>
      </c>
      <c r="D1359" t="s">
        <v>60</v>
      </c>
      <c r="E1359">
        <v>7.93</v>
      </c>
      <c r="F1359" s="74"/>
      <c r="G1359" s="74"/>
      <c r="H1359">
        <v>9</v>
      </c>
      <c r="I1359">
        <v>2012</v>
      </c>
      <c r="J1359" t="s">
        <v>20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104</v>
      </c>
    </row>
    <row r="1360" spans="1:17" x14ac:dyDescent="0.3">
      <c r="A1360">
        <v>38924</v>
      </c>
      <c r="B1360" t="s">
        <v>459</v>
      </c>
      <c r="C1360" t="s">
        <v>17</v>
      </c>
      <c r="D1360" t="s">
        <v>338</v>
      </c>
      <c r="E1360">
        <v>6.74</v>
      </c>
      <c r="F1360" s="73">
        <v>44154</v>
      </c>
      <c r="G1360" s="73">
        <v>44166</v>
      </c>
      <c r="H1360">
        <v>3</v>
      </c>
      <c r="I1360">
        <v>2020</v>
      </c>
      <c r="J1360" t="s">
        <v>10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64</v>
      </c>
    </row>
    <row r="1361" spans="1:17" x14ac:dyDescent="0.3">
      <c r="A1361">
        <v>38924</v>
      </c>
      <c r="B1361" t="s">
        <v>459</v>
      </c>
      <c r="C1361" t="s">
        <v>17</v>
      </c>
      <c r="D1361" t="s">
        <v>338</v>
      </c>
      <c r="E1361">
        <v>6.74</v>
      </c>
      <c r="F1361" s="73">
        <v>44154</v>
      </c>
      <c r="G1361" s="73">
        <v>44166</v>
      </c>
      <c r="H1361">
        <v>3</v>
      </c>
      <c r="I1361">
        <v>2020</v>
      </c>
      <c r="J1361" t="s">
        <v>10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21</v>
      </c>
    </row>
    <row r="1362" spans="1:17" x14ac:dyDescent="0.3">
      <c r="A1362">
        <v>38924</v>
      </c>
      <c r="B1362" t="s">
        <v>459</v>
      </c>
      <c r="C1362" t="s">
        <v>17</v>
      </c>
      <c r="D1362" t="s">
        <v>338</v>
      </c>
      <c r="E1362">
        <v>6.74</v>
      </c>
      <c r="F1362" s="73">
        <v>44154</v>
      </c>
      <c r="G1362" s="73">
        <v>44166</v>
      </c>
      <c r="H1362">
        <v>3</v>
      </c>
      <c r="I1362">
        <v>2020</v>
      </c>
      <c r="J1362" t="s">
        <v>10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7</v>
      </c>
    </row>
    <row r="1363" spans="1:17" x14ac:dyDescent="0.3">
      <c r="A1363">
        <v>800</v>
      </c>
      <c r="B1363" t="s">
        <v>460</v>
      </c>
      <c r="C1363" t="s">
        <v>17</v>
      </c>
      <c r="D1363" t="s">
        <v>5</v>
      </c>
      <c r="E1363">
        <v>6.86</v>
      </c>
      <c r="F1363" s="73">
        <v>43837</v>
      </c>
      <c r="G1363" s="73">
        <v>43845</v>
      </c>
      <c r="H1363">
        <v>7</v>
      </c>
      <c r="I1363">
        <v>2000</v>
      </c>
      <c r="J1363" t="s">
        <v>18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21</v>
      </c>
    </row>
    <row r="1364" spans="1:17" x14ac:dyDescent="0.3">
      <c r="A1364">
        <v>800</v>
      </c>
      <c r="B1364" t="s">
        <v>460</v>
      </c>
      <c r="C1364" t="s">
        <v>17</v>
      </c>
      <c r="D1364" t="s">
        <v>5</v>
      </c>
      <c r="E1364">
        <v>6.86</v>
      </c>
      <c r="F1364" s="73">
        <v>43837</v>
      </c>
      <c r="G1364" s="73">
        <v>43845</v>
      </c>
      <c r="H1364">
        <v>7</v>
      </c>
      <c r="I1364">
        <v>2000</v>
      </c>
      <c r="J1364" t="s">
        <v>18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202</v>
      </c>
    </row>
    <row r="1365" spans="1:17" x14ac:dyDescent="0.3">
      <c r="A1365">
        <v>800</v>
      </c>
      <c r="B1365" t="s">
        <v>460</v>
      </c>
      <c r="C1365" t="s">
        <v>17</v>
      </c>
      <c r="D1365" t="s">
        <v>5</v>
      </c>
      <c r="E1365">
        <v>6.86</v>
      </c>
      <c r="F1365" s="73">
        <v>43837</v>
      </c>
      <c r="G1365" s="73">
        <v>43845</v>
      </c>
      <c r="H1365">
        <v>7</v>
      </c>
      <c r="I1365">
        <v>2000</v>
      </c>
      <c r="J1365" t="s">
        <v>18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14</v>
      </c>
    </row>
    <row r="1366" spans="1:17" x14ac:dyDescent="0.3">
      <c r="A1366">
        <v>800</v>
      </c>
      <c r="B1366" t="s">
        <v>460</v>
      </c>
      <c r="C1366" t="s">
        <v>17</v>
      </c>
      <c r="D1366" t="s">
        <v>5</v>
      </c>
      <c r="E1366">
        <v>6.86</v>
      </c>
      <c r="F1366" s="73">
        <v>43837</v>
      </c>
      <c r="G1366" s="73">
        <v>43845</v>
      </c>
      <c r="H1366">
        <v>7</v>
      </c>
      <c r="I1366">
        <v>2000</v>
      </c>
      <c r="J1366" t="s">
        <v>18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7</v>
      </c>
    </row>
    <row r="1367" spans="1:17" x14ac:dyDescent="0.3">
      <c r="A1367">
        <v>43767</v>
      </c>
      <c r="B1367" t="s">
        <v>461</v>
      </c>
      <c r="C1367" t="s">
        <v>17</v>
      </c>
      <c r="D1367" t="s">
        <v>37</v>
      </c>
      <c r="E1367">
        <v>6.51</v>
      </c>
      <c r="F1367" s="73">
        <v>44787</v>
      </c>
      <c r="G1367" s="73">
        <v>44791</v>
      </c>
      <c r="H1367">
        <v>6</v>
      </c>
      <c r="I1367">
        <v>2021</v>
      </c>
      <c r="J1367" t="s">
        <v>6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25</v>
      </c>
    </row>
    <row r="1368" spans="1:17" x14ac:dyDescent="0.3">
      <c r="A1368">
        <v>43767</v>
      </c>
      <c r="B1368" t="s">
        <v>461</v>
      </c>
      <c r="C1368" t="s">
        <v>17</v>
      </c>
      <c r="D1368" t="s">
        <v>37</v>
      </c>
      <c r="E1368">
        <v>6.51</v>
      </c>
      <c r="F1368" s="73">
        <v>44787</v>
      </c>
      <c r="G1368" s="73">
        <v>44791</v>
      </c>
      <c r="H1368">
        <v>6</v>
      </c>
      <c r="I1368">
        <v>2021</v>
      </c>
      <c r="J1368" t="s">
        <v>6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13</v>
      </c>
    </row>
    <row r="1369" spans="1:17" x14ac:dyDescent="0.3">
      <c r="A1369">
        <v>43767</v>
      </c>
      <c r="B1369" t="s">
        <v>461</v>
      </c>
      <c r="C1369" t="s">
        <v>17</v>
      </c>
      <c r="D1369" t="s">
        <v>37</v>
      </c>
      <c r="E1369">
        <v>6.51</v>
      </c>
      <c r="F1369" s="73">
        <v>44787</v>
      </c>
      <c r="G1369" s="73">
        <v>44791</v>
      </c>
      <c r="H1369">
        <v>6</v>
      </c>
      <c r="I1369">
        <v>2021</v>
      </c>
      <c r="J1369" t="s">
        <v>6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48</v>
      </c>
    </row>
    <row r="1370" spans="1:17" x14ac:dyDescent="0.3">
      <c r="A1370">
        <v>43767</v>
      </c>
      <c r="B1370" t="s">
        <v>461</v>
      </c>
      <c r="C1370" t="s">
        <v>17</v>
      </c>
      <c r="D1370" t="s">
        <v>37</v>
      </c>
      <c r="E1370">
        <v>6.51</v>
      </c>
      <c r="F1370" s="73">
        <v>44787</v>
      </c>
      <c r="G1370" s="73">
        <v>44791</v>
      </c>
      <c r="H1370">
        <v>6</v>
      </c>
      <c r="I1370">
        <v>2021</v>
      </c>
      <c r="J1370" t="s">
        <v>6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14</v>
      </c>
    </row>
    <row r="1371" spans="1:17" x14ac:dyDescent="0.3">
      <c r="A1371">
        <v>43767</v>
      </c>
      <c r="B1371" t="s">
        <v>461</v>
      </c>
      <c r="C1371" t="s">
        <v>17</v>
      </c>
      <c r="D1371" t="s">
        <v>37</v>
      </c>
      <c r="E1371">
        <v>6.51</v>
      </c>
      <c r="F1371" s="73">
        <v>44787</v>
      </c>
      <c r="G1371" s="73">
        <v>44791</v>
      </c>
      <c r="H1371">
        <v>6</v>
      </c>
      <c r="I1371">
        <v>2021</v>
      </c>
      <c r="J1371" t="s">
        <v>6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104</v>
      </c>
    </row>
    <row r="1372" spans="1:17" x14ac:dyDescent="0.3">
      <c r="A1372">
        <v>40515</v>
      </c>
      <c r="B1372" t="s">
        <v>462</v>
      </c>
      <c r="C1372" t="s">
        <v>4</v>
      </c>
      <c r="D1372" t="s">
        <v>32</v>
      </c>
      <c r="E1372">
        <v>6.44</v>
      </c>
      <c r="F1372" s="73">
        <v>44329</v>
      </c>
      <c r="G1372" s="73">
        <v>44335</v>
      </c>
      <c r="H1372">
        <v>5</v>
      </c>
      <c r="I1372">
        <v>2020</v>
      </c>
      <c r="J1372" t="s">
        <v>6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25</v>
      </c>
    </row>
    <row r="1373" spans="1:17" x14ac:dyDescent="0.3">
      <c r="A1373">
        <v>40515</v>
      </c>
      <c r="B1373" t="s">
        <v>462</v>
      </c>
      <c r="C1373" t="s">
        <v>4</v>
      </c>
      <c r="D1373" t="s">
        <v>32</v>
      </c>
      <c r="E1373">
        <v>6.44</v>
      </c>
      <c r="F1373" s="73">
        <v>44329</v>
      </c>
      <c r="G1373" s="73">
        <v>44335</v>
      </c>
      <c r="H1373">
        <v>5</v>
      </c>
      <c r="I1373">
        <v>2020</v>
      </c>
      <c r="J1373" t="s">
        <v>6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14</v>
      </c>
    </row>
    <row r="1374" spans="1:17" x14ac:dyDescent="0.3">
      <c r="A1374">
        <v>11597</v>
      </c>
      <c r="B1374" t="s">
        <v>463</v>
      </c>
      <c r="C1374" t="s">
        <v>17</v>
      </c>
      <c r="D1374" t="s">
        <v>60</v>
      </c>
      <c r="E1374">
        <v>8.14</v>
      </c>
      <c r="F1374" s="73">
        <v>42527</v>
      </c>
      <c r="G1374" s="73">
        <v>42528</v>
      </c>
      <c r="H1374">
        <v>9</v>
      </c>
      <c r="I1374">
        <v>2012</v>
      </c>
      <c r="J1374" t="s">
        <v>10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21</v>
      </c>
    </row>
    <row r="1375" spans="1:17" x14ac:dyDescent="0.3">
      <c r="A1375">
        <v>11597</v>
      </c>
      <c r="B1375" t="s">
        <v>463</v>
      </c>
      <c r="C1375" t="s">
        <v>17</v>
      </c>
      <c r="D1375" t="s">
        <v>60</v>
      </c>
      <c r="E1375">
        <v>8.14</v>
      </c>
      <c r="F1375" s="73">
        <v>42527</v>
      </c>
      <c r="G1375" s="73">
        <v>42528</v>
      </c>
      <c r="H1375">
        <v>9</v>
      </c>
      <c r="I1375">
        <v>2012</v>
      </c>
      <c r="J1375" t="s">
        <v>10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57</v>
      </c>
    </row>
    <row r="1376" spans="1:17" x14ac:dyDescent="0.3">
      <c r="A1376">
        <v>11597</v>
      </c>
      <c r="B1376" t="s">
        <v>463</v>
      </c>
      <c r="C1376" t="s">
        <v>17</v>
      </c>
      <c r="D1376" t="s">
        <v>60</v>
      </c>
      <c r="E1376">
        <v>8.14</v>
      </c>
      <c r="F1376" s="73">
        <v>42527</v>
      </c>
      <c r="G1376" s="73">
        <v>42528</v>
      </c>
      <c r="H1376">
        <v>9</v>
      </c>
      <c r="I1376">
        <v>2012</v>
      </c>
      <c r="J1376" t="s">
        <v>10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13</v>
      </c>
    </row>
    <row r="1377" spans="1:17" x14ac:dyDescent="0.3">
      <c r="A1377">
        <v>11597</v>
      </c>
      <c r="B1377" t="s">
        <v>463</v>
      </c>
      <c r="C1377" t="s">
        <v>17</v>
      </c>
      <c r="D1377" t="s">
        <v>60</v>
      </c>
      <c r="E1377">
        <v>8.14</v>
      </c>
      <c r="F1377" s="73">
        <v>42527</v>
      </c>
      <c r="G1377" s="73">
        <v>42528</v>
      </c>
      <c r="H1377">
        <v>9</v>
      </c>
      <c r="I1377">
        <v>2012</v>
      </c>
      <c r="J1377" t="s">
        <v>10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104</v>
      </c>
    </row>
    <row r="1378" spans="1:17" x14ac:dyDescent="0.3">
      <c r="A1378">
        <v>272</v>
      </c>
      <c r="B1378" t="s">
        <v>464</v>
      </c>
      <c r="C1378" t="s">
        <v>17</v>
      </c>
      <c r="D1378" t="s">
        <v>5</v>
      </c>
      <c r="E1378">
        <v>7.29</v>
      </c>
      <c r="F1378" s="73">
        <v>43034</v>
      </c>
      <c r="G1378" s="73">
        <v>43065</v>
      </c>
      <c r="H1378">
        <v>6</v>
      </c>
      <c r="I1378">
        <v>2001</v>
      </c>
      <c r="J1378" t="s">
        <v>18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24</v>
      </c>
    </row>
    <row r="1379" spans="1:17" x14ac:dyDescent="0.3">
      <c r="A1379">
        <v>272</v>
      </c>
      <c r="B1379" t="s">
        <v>464</v>
      </c>
      <c r="C1379" t="s">
        <v>17</v>
      </c>
      <c r="D1379" t="s">
        <v>5</v>
      </c>
      <c r="E1379">
        <v>7.29</v>
      </c>
      <c r="F1379" s="73">
        <v>43034</v>
      </c>
      <c r="G1379" s="73">
        <v>43065</v>
      </c>
      <c r="H1379">
        <v>6</v>
      </c>
      <c r="I1379">
        <v>2001</v>
      </c>
      <c r="J1379" t="s">
        <v>18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25</v>
      </c>
    </row>
    <row r="1380" spans="1:17" x14ac:dyDescent="0.3">
      <c r="A1380">
        <v>272</v>
      </c>
      <c r="B1380" t="s">
        <v>464</v>
      </c>
      <c r="C1380" t="s">
        <v>17</v>
      </c>
      <c r="D1380" t="s">
        <v>5</v>
      </c>
      <c r="E1380">
        <v>7.29</v>
      </c>
      <c r="F1380" s="73">
        <v>43034</v>
      </c>
      <c r="G1380" s="73">
        <v>43065</v>
      </c>
      <c r="H1380">
        <v>6</v>
      </c>
      <c r="I1380">
        <v>2001</v>
      </c>
      <c r="J1380" t="s">
        <v>18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13</v>
      </c>
    </row>
    <row r="1381" spans="1:17" x14ac:dyDescent="0.3">
      <c r="A1381">
        <v>5158</v>
      </c>
      <c r="B1381" t="s">
        <v>465</v>
      </c>
      <c r="C1381" t="s">
        <v>70</v>
      </c>
      <c r="D1381"/>
      <c r="E1381">
        <v>4.67</v>
      </c>
      <c r="F1381" s="73">
        <v>44120</v>
      </c>
      <c r="G1381" s="73">
        <v>44120</v>
      </c>
      <c r="H1381">
        <v>6</v>
      </c>
      <c r="I1381">
        <v>2000</v>
      </c>
      <c r="J1381" t="s">
        <v>10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72</v>
      </c>
    </row>
    <row r="1382" spans="1:17" x14ac:dyDescent="0.3">
      <c r="A1382">
        <v>5158</v>
      </c>
      <c r="B1382" t="s">
        <v>465</v>
      </c>
      <c r="C1382" t="s">
        <v>70</v>
      </c>
      <c r="D1382"/>
      <c r="E1382">
        <v>4.67</v>
      </c>
      <c r="F1382" s="73">
        <v>44120</v>
      </c>
      <c r="G1382" s="73">
        <v>44120</v>
      </c>
      <c r="H1382">
        <v>6</v>
      </c>
      <c r="I1382">
        <v>2000</v>
      </c>
      <c r="J1382" t="s">
        <v>10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39</v>
      </c>
    </row>
    <row r="1383" spans="1:17" x14ac:dyDescent="0.3">
      <c r="A1383">
        <v>40178</v>
      </c>
      <c r="B1383" t="s">
        <v>466</v>
      </c>
      <c r="C1383" t="s">
        <v>4</v>
      </c>
      <c r="D1383" t="s">
        <v>99</v>
      </c>
      <c r="E1383">
        <v>6.39</v>
      </c>
      <c r="F1383" s="73">
        <v>44030</v>
      </c>
      <c r="G1383" s="73">
        <v>44033</v>
      </c>
      <c r="H1383">
        <v>5</v>
      </c>
      <c r="I1383">
        <v>2019</v>
      </c>
      <c r="J1383" t="s">
        <v>20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21</v>
      </c>
    </row>
    <row r="1384" spans="1:17" x14ac:dyDescent="0.3">
      <c r="A1384">
        <v>40178</v>
      </c>
      <c r="B1384" t="s">
        <v>466</v>
      </c>
      <c r="C1384" t="s">
        <v>4</v>
      </c>
      <c r="D1384" t="s">
        <v>99</v>
      </c>
      <c r="E1384">
        <v>6.39</v>
      </c>
      <c r="F1384" s="73">
        <v>44030</v>
      </c>
      <c r="G1384" s="73">
        <v>44033</v>
      </c>
      <c r="H1384">
        <v>5</v>
      </c>
      <c r="I1384">
        <v>2019</v>
      </c>
      <c r="J1384" t="s">
        <v>20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14</v>
      </c>
    </row>
    <row r="1385" spans="1:17" x14ac:dyDescent="0.3">
      <c r="A1385">
        <v>40932</v>
      </c>
      <c r="B1385" t="s">
        <v>467</v>
      </c>
      <c r="C1385" t="s">
        <v>9</v>
      </c>
      <c r="D1385" t="s">
        <v>5</v>
      </c>
      <c r="E1385">
        <v>5.6</v>
      </c>
      <c r="F1385" s="73">
        <v>44033</v>
      </c>
      <c r="G1385" s="73">
        <v>44033</v>
      </c>
      <c r="H1385">
        <v>5</v>
      </c>
      <c r="I1385">
        <v>2020</v>
      </c>
      <c r="J1385" t="s">
        <v>10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21</v>
      </c>
    </row>
    <row r="1386" spans="1:17" x14ac:dyDescent="0.3">
      <c r="A1386">
        <v>40932</v>
      </c>
      <c r="B1386" t="s">
        <v>467</v>
      </c>
      <c r="C1386" t="s">
        <v>9</v>
      </c>
      <c r="D1386" t="s">
        <v>5</v>
      </c>
      <c r="E1386">
        <v>5.6</v>
      </c>
      <c r="F1386" s="73">
        <v>44033</v>
      </c>
      <c r="G1386" s="73">
        <v>44033</v>
      </c>
      <c r="H1386">
        <v>5</v>
      </c>
      <c r="I1386">
        <v>2020</v>
      </c>
      <c r="J1386" t="s">
        <v>10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14</v>
      </c>
    </row>
    <row r="1387" spans="1:17" x14ac:dyDescent="0.3">
      <c r="A1387">
        <v>39583</v>
      </c>
      <c r="B1387" t="s">
        <v>468</v>
      </c>
      <c r="C1387" t="s">
        <v>17</v>
      </c>
      <c r="D1387" t="s">
        <v>5</v>
      </c>
      <c r="E1387">
        <v>6.73</v>
      </c>
      <c r="F1387" s="73">
        <v>44417</v>
      </c>
      <c r="G1387" s="73">
        <v>44440</v>
      </c>
      <c r="H1387">
        <v>6</v>
      </c>
      <c r="I1387">
        <v>2020</v>
      </c>
      <c r="J1387" t="s">
        <v>10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33</v>
      </c>
    </row>
    <row r="1388" spans="1:17" x14ac:dyDescent="0.3">
      <c r="A1388">
        <v>39583</v>
      </c>
      <c r="B1388" t="s">
        <v>468</v>
      </c>
      <c r="C1388" t="s">
        <v>17</v>
      </c>
      <c r="D1388" t="s">
        <v>5</v>
      </c>
      <c r="E1388">
        <v>6.73</v>
      </c>
      <c r="F1388" s="73">
        <v>44417</v>
      </c>
      <c r="G1388" s="73">
        <v>44440</v>
      </c>
      <c r="H1388">
        <v>6</v>
      </c>
      <c r="I1388">
        <v>2020</v>
      </c>
      <c r="J1388" t="s">
        <v>10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34</v>
      </c>
    </row>
    <row r="1389" spans="1:17" x14ac:dyDescent="0.3">
      <c r="A1389">
        <v>39583</v>
      </c>
      <c r="B1389" t="s">
        <v>468</v>
      </c>
      <c r="C1389" t="s">
        <v>17</v>
      </c>
      <c r="D1389" t="s">
        <v>5</v>
      </c>
      <c r="E1389">
        <v>6.73</v>
      </c>
      <c r="F1389" s="73">
        <v>44417</v>
      </c>
      <c r="G1389" s="73">
        <v>44440</v>
      </c>
      <c r="H1389">
        <v>6</v>
      </c>
      <c r="I1389">
        <v>2020</v>
      </c>
      <c r="J1389" t="s">
        <v>10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35</v>
      </c>
    </row>
    <row r="1390" spans="1:17" x14ac:dyDescent="0.3">
      <c r="A1390">
        <v>48641</v>
      </c>
      <c r="B1390" t="s">
        <v>469</v>
      </c>
      <c r="C1390" t="s">
        <v>4</v>
      </c>
      <c r="D1390" t="s">
        <v>109</v>
      </c>
      <c r="E1390">
        <v>7.19</v>
      </c>
      <c r="F1390" s="73">
        <v>44718</v>
      </c>
      <c r="G1390" s="73">
        <v>44732</v>
      </c>
      <c r="H1390">
        <v>5</v>
      </c>
      <c r="I1390">
        <v>2021</v>
      </c>
      <c r="J1390" t="s">
        <v>6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21</v>
      </c>
    </row>
    <row r="1391" spans="1:17" x14ac:dyDescent="0.3">
      <c r="A1391">
        <v>48641</v>
      </c>
      <c r="B1391" t="s">
        <v>469</v>
      </c>
      <c r="C1391" t="s">
        <v>4</v>
      </c>
      <c r="D1391" t="s">
        <v>109</v>
      </c>
      <c r="E1391">
        <v>7.19</v>
      </c>
      <c r="F1391" s="73">
        <v>44718</v>
      </c>
      <c r="G1391" s="73">
        <v>44732</v>
      </c>
      <c r="H1391">
        <v>5</v>
      </c>
      <c r="I1391">
        <v>2021</v>
      </c>
      <c r="J1391" t="s">
        <v>6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12</v>
      </c>
    </row>
    <row r="1392" spans="1:17" x14ac:dyDescent="0.3">
      <c r="A1392">
        <v>48641</v>
      </c>
      <c r="B1392" t="s">
        <v>469</v>
      </c>
      <c r="C1392" t="s">
        <v>4</v>
      </c>
      <c r="D1392" t="s">
        <v>109</v>
      </c>
      <c r="E1392">
        <v>7.19</v>
      </c>
      <c r="F1392" s="73">
        <v>44718</v>
      </c>
      <c r="G1392" s="73">
        <v>44732</v>
      </c>
      <c r="H1392">
        <v>5</v>
      </c>
      <c r="I1392">
        <v>2021</v>
      </c>
      <c r="J1392" t="s">
        <v>6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119</v>
      </c>
    </row>
    <row r="1393" spans="1:17" x14ac:dyDescent="0.3">
      <c r="A1393">
        <v>49755</v>
      </c>
      <c r="B1393" t="s">
        <v>470</v>
      </c>
      <c r="C1393" t="s">
        <v>9</v>
      </c>
      <c r="D1393" t="s">
        <v>109</v>
      </c>
      <c r="E1393">
        <v>7.03</v>
      </c>
      <c r="F1393" s="73">
        <v>44718</v>
      </c>
      <c r="G1393" s="73">
        <v>44718</v>
      </c>
      <c r="H1393">
        <v>4</v>
      </c>
      <c r="I1393">
        <v>2021</v>
      </c>
      <c r="J1393" t="s">
        <v>18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21</v>
      </c>
    </row>
    <row r="1394" spans="1:17" x14ac:dyDescent="0.3">
      <c r="A1394">
        <v>49755</v>
      </c>
      <c r="B1394" t="s">
        <v>470</v>
      </c>
      <c r="C1394" t="s">
        <v>9</v>
      </c>
      <c r="D1394" t="s">
        <v>109</v>
      </c>
      <c r="E1394">
        <v>7.03</v>
      </c>
      <c r="F1394" s="73">
        <v>44718</v>
      </c>
      <c r="G1394" s="73">
        <v>44718</v>
      </c>
      <c r="H1394">
        <v>4</v>
      </c>
      <c r="I1394">
        <v>2021</v>
      </c>
      <c r="J1394" t="s">
        <v>18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12</v>
      </c>
    </row>
    <row r="1395" spans="1:17" x14ac:dyDescent="0.3">
      <c r="A1395">
        <v>49755</v>
      </c>
      <c r="B1395" t="s">
        <v>470</v>
      </c>
      <c r="C1395" t="s">
        <v>9</v>
      </c>
      <c r="D1395" t="s">
        <v>109</v>
      </c>
      <c r="E1395">
        <v>7.03</v>
      </c>
      <c r="F1395" s="73">
        <v>44718</v>
      </c>
      <c r="G1395" s="73">
        <v>44718</v>
      </c>
      <c r="H1395">
        <v>4</v>
      </c>
      <c r="I1395">
        <v>2021</v>
      </c>
      <c r="J1395" t="s">
        <v>18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119</v>
      </c>
    </row>
    <row r="1396" spans="1:17" x14ac:dyDescent="0.3">
      <c r="A1396">
        <v>39609</v>
      </c>
      <c r="B1396" t="s">
        <v>471</v>
      </c>
      <c r="C1396" t="s">
        <v>17</v>
      </c>
      <c r="D1396" t="s">
        <v>106</v>
      </c>
      <c r="E1396">
        <v>6.78</v>
      </c>
      <c r="F1396" s="73">
        <v>44318</v>
      </c>
      <c r="G1396" s="73">
        <v>44347</v>
      </c>
      <c r="H1396">
        <v>6</v>
      </c>
      <c r="I1396">
        <v>2020</v>
      </c>
      <c r="J1396" t="s">
        <v>20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38</v>
      </c>
    </row>
    <row r="1397" spans="1:17" x14ac:dyDescent="0.3">
      <c r="A1397">
        <v>39609</v>
      </c>
      <c r="B1397" t="s">
        <v>471</v>
      </c>
      <c r="C1397" t="s">
        <v>17</v>
      </c>
      <c r="D1397" t="s">
        <v>106</v>
      </c>
      <c r="E1397">
        <v>6.78</v>
      </c>
      <c r="F1397" s="73">
        <v>44318</v>
      </c>
      <c r="G1397" s="73">
        <v>44347</v>
      </c>
      <c r="H1397">
        <v>6</v>
      </c>
      <c r="I1397">
        <v>2020</v>
      </c>
      <c r="J1397" t="s">
        <v>20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39</v>
      </c>
    </row>
    <row r="1398" spans="1:17" x14ac:dyDescent="0.3">
      <c r="A1398">
        <v>39609</v>
      </c>
      <c r="B1398" t="s">
        <v>471</v>
      </c>
      <c r="C1398" t="s">
        <v>17</v>
      </c>
      <c r="D1398" t="s">
        <v>106</v>
      </c>
      <c r="E1398">
        <v>6.78</v>
      </c>
      <c r="F1398" s="73">
        <v>44318</v>
      </c>
      <c r="G1398" s="73">
        <v>44347</v>
      </c>
      <c r="H1398">
        <v>6</v>
      </c>
      <c r="I1398">
        <v>2020</v>
      </c>
      <c r="J1398" t="s">
        <v>20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7</v>
      </c>
    </row>
    <row r="1399" spans="1:17" x14ac:dyDescent="0.3">
      <c r="A1399">
        <v>40136</v>
      </c>
      <c r="B1399" t="s">
        <v>472</v>
      </c>
      <c r="C1399" t="s">
        <v>17</v>
      </c>
      <c r="D1399" t="s">
        <v>23</v>
      </c>
      <c r="E1399">
        <v>6.59</v>
      </c>
      <c r="F1399" s="73">
        <v>44035</v>
      </c>
      <c r="G1399" s="73">
        <v>44040</v>
      </c>
      <c r="H1399">
        <v>5</v>
      </c>
      <c r="I1399">
        <v>2020</v>
      </c>
      <c r="J1399" t="s">
        <v>10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64</v>
      </c>
    </row>
    <row r="1400" spans="1:17" x14ac:dyDescent="0.3">
      <c r="A1400">
        <v>40136</v>
      </c>
      <c r="B1400" t="s">
        <v>472</v>
      </c>
      <c r="C1400" t="s">
        <v>17</v>
      </c>
      <c r="D1400" t="s">
        <v>23</v>
      </c>
      <c r="E1400">
        <v>6.59</v>
      </c>
      <c r="F1400" s="73">
        <v>44035</v>
      </c>
      <c r="G1400" s="73">
        <v>44040</v>
      </c>
      <c r="H1400">
        <v>5</v>
      </c>
      <c r="I1400">
        <v>2020</v>
      </c>
      <c r="J1400" t="s">
        <v>10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21</v>
      </c>
    </row>
    <row r="1401" spans="1:17" x14ac:dyDescent="0.3">
      <c r="A1401">
        <v>40136</v>
      </c>
      <c r="B1401" t="s">
        <v>472</v>
      </c>
      <c r="C1401" t="s">
        <v>17</v>
      </c>
      <c r="D1401" t="s">
        <v>23</v>
      </c>
      <c r="E1401">
        <v>6.59</v>
      </c>
      <c r="F1401" s="73">
        <v>44035</v>
      </c>
      <c r="G1401" s="73">
        <v>44040</v>
      </c>
      <c r="H1401">
        <v>5</v>
      </c>
      <c r="I1401">
        <v>2020</v>
      </c>
      <c r="J1401" t="s">
        <v>10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82</v>
      </c>
    </row>
    <row r="1402" spans="1:17" x14ac:dyDescent="0.3">
      <c r="A1402">
        <v>40136</v>
      </c>
      <c r="B1402" t="s">
        <v>472</v>
      </c>
      <c r="C1402" t="s">
        <v>17</v>
      </c>
      <c r="D1402" t="s">
        <v>23</v>
      </c>
      <c r="E1402">
        <v>6.59</v>
      </c>
      <c r="F1402" s="73">
        <v>44035</v>
      </c>
      <c r="G1402" s="73">
        <v>44040</v>
      </c>
      <c r="H1402">
        <v>5</v>
      </c>
      <c r="I1402">
        <v>2020</v>
      </c>
      <c r="J1402" t="s">
        <v>10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195</v>
      </c>
    </row>
    <row r="1403" spans="1:17" x14ac:dyDescent="0.3">
      <c r="A1403">
        <v>40136</v>
      </c>
      <c r="B1403" t="s">
        <v>472</v>
      </c>
      <c r="C1403" t="s">
        <v>17</v>
      </c>
      <c r="D1403" t="s">
        <v>23</v>
      </c>
      <c r="E1403">
        <v>6.59</v>
      </c>
      <c r="F1403" s="73">
        <v>44035</v>
      </c>
      <c r="G1403" s="73">
        <v>44040</v>
      </c>
      <c r="H1403">
        <v>5</v>
      </c>
      <c r="I1403">
        <v>2020</v>
      </c>
      <c r="J1403" t="s">
        <v>10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103</v>
      </c>
    </row>
    <row r="1404" spans="1:17" x14ac:dyDescent="0.3">
      <c r="A1404">
        <v>40136</v>
      </c>
      <c r="B1404" t="s">
        <v>472</v>
      </c>
      <c r="C1404" t="s">
        <v>17</v>
      </c>
      <c r="D1404" t="s">
        <v>23</v>
      </c>
      <c r="E1404">
        <v>6.59</v>
      </c>
      <c r="F1404" s="73">
        <v>44035</v>
      </c>
      <c r="G1404" s="73">
        <v>44040</v>
      </c>
      <c r="H1404">
        <v>5</v>
      </c>
      <c r="I1404">
        <v>2020</v>
      </c>
      <c r="J1404" t="s">
        <v>10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67</v>
      </c>
    </row>
    <row r="1405" spans="1:17" x14ac:dyDescent="0.3">
      <c r="A1405">
        <v>40136</v>
      </c>
      <c r="B1405" t="s">
        <v>472</v>
      </c>
      <c r="C1405" t="s">
        <v>17</v>
      </c>
      <c r="D1405" t="s">
        <v>23</v>
      </c>
      <c r="E1405">
        <v>6.59</v>
      </c>
      <c r="F1405" s="73">
        <v>44035</v>
      </c>
      <c r="G1405" s="73">
        <v>44040</v>
      </c>
      <c r="H1405">
        <v>5</v>
      </c>
      <c r="I1405">
        <v>2020</v>
      </c>
      <c r="J1405" t="s">
        <v>10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7</v>
      </c>
    </row>
    <row r="1406" spans="1:17" x14ac:dyDescent="0.3">
      <c r="A1406">
        <v>350</v>
      </c>
      <c r="B1406" t="s">
        <v>473</v>
      </c>
      <c r="C1406" t="s">
        <v>17</v>
      </c>
      <c r="D1406" t="s">
        <v>5</v>
      </c>
      <c r="E1406">
        <v>7.29</v>
      </c>
      <c r="F1406" s="73">
        <v>43955</v>
      </c>
      <c r="G1406" s="73">
        <v>43980</v>
      </c>
      <c r="H1406">
        <v>4</v>
      </c>
      <c r="I1406">
        <v>1999</v>
      </c>
      <c r="J1406" t="s">
        <v>10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21</v>
      </c>
    </row>
    <row r="1407" spans="1:17" x14ac:dyDescent="0.3">
      <c r="A1407">
        <v>351</v>
      </c>
      <c r="B1407" t="s">
        <v>474</v>
      </c>
      <c r="C1407" t="s">
        <v>17</v>
      </c>
      <c r="D1407" t="s">
        <v>5</v>
      </c>
      <c r="E1407">
        <v>7.42</v>
      </c>
      <c r="F1407" s="73">
        <v>44031</v>
      </c>
      <c r="G1407" s="73">
        <v>44127</v>
      </c>
      <c r="H1407">
        <v>4</v>
      </c>
      <c r="I1407">
        <v>2000</v>
      </c>
      <c r="J1407" t="s">
        <v>10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174</v>
      </c>
    </row>
    <row r="1408" spans="1:17" x14ac:dyDescent="0.3">
      <c r="A1408">
        <v>351</v>
      </c>
      <c r="B1408" t="s">
        <v>474</v>
      </c>
      <c r="C1408" t="s">
        <v>17</v>
      </c>
      <c r="D1408" t="s">
        <v>5</v>
      </c>
      <c r="E1408">
        <v>7.42</v>
      </c>
      <c r="F1408" s="73">
        <v>44031</v>
      </c>
      <c r="G1408" s="73">
        <v>44127</v>
      </c>
      <c r="H1408">
        <v>4</v>
      </c>
      <c r="I1408">
        <v>2000</v>
      </c>
      <c r="J1408" t="s">
        <v>10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21</v>
      </c>
    </row>
    <row r="1409" spans="1:17" x14ac:dyDescent="0.3">
      <c r="A1409">
        <v>351</v>
      </c>
      <c r="B1409" t="s">
        <v>474</v>
      </c>
      <c r="C1409" t="s">
        <v>17</v>
      </c>
      <c r="D1409" t="s">
        <v>5</v>
      </c>
      <c r="E1409">
        <v>7.42</v>
      </c>
      <c r="F1409" s="73">
        <v>44031</v>
      </c>
      <c r="G1409" s="73">
        <v>44127</v>
      </c>
      <c r="H1409">
        <v>4</v>
      </c>
      <c r="I1409">
        <v>2000</v>
      </c>
      <c r="J1409" t="s">
        <v>10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43</v>
      </c>
    </row>
    <row r="1410" spans="1:17" x14ac:dyDescent="0.3">
      <c r="A1410">
        <v>39165</v>
      </c>
      <c r="B1410" t="s">
        <v>475</v>
      </c>
      <c r="C1410" t="s">
        <v>70</v>
      </c>
      <c r="D1410" t="s">
        <v>5</v>
      </c>
      <c r="E1410">
        <v>7.46</v>
      </c>
      <c r="F1410" s="73">
        <v>43947</v>
      </c>
      <c r="G1410" s="73">
        <v>43947</v>
      </c>
      <c r="H1410">
        <v>8</v>
      </c>
      <c r="I1410">
        <v>2017</v>
      </c>
      <c r="J1410" t="s">
        <v>20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39</v>
      </c>
    </row>
    <row r="1411" spans="1:17" x14ac:dyDescent="0.3">
      <c r="A1411">
        <v>39753</v>
      </c>
      <c r="B1411" t="s">
        <v>476</v>
      </c>
      <c r="C1411" t="s">
        <v>86</v>
      </c>
      <c r="D1411" t="s">
        <v>23</v>
      </c>
      <c r="E1411">
        <v>7.27</v>
      </c>
      <c r="F1411" s="73">
        <v>44500</v>
      </c>
      <c r="G1411" s="73">
        <v>44501</v>
      </c>
      <c r="H1411">
        <v>7</v>
      </c>
      <c r="I1411">
        <v>2020</v>
      </c>
      <c r="J1411" t="s">
        <v>6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25</v>
      </c>
    </row>
    <row r="1412" spans="1:17" x14ac:dyDescent="0.3">
      <c r="A1412">
        <v>39753</v>
      </c>
      <c r="B1412" t="s">
        <v>476</v>
      </c>
      <c r="C1412" t="s">
        <v>86</v>
      </c>
      <c r="D1412" t="s">
        <v>23</v>
      </c>
      <c r="E1412">
        <v>7.27</v>
      </c>
      <c r="F1412" s="73">
        <v>44500</v>
      </c>
      <c r="G1412" s="73">
        <v>44501</v>
      </c>
      <c r="H1412">
        <v>7</v>
      </c>
      <c r="I1412">
        <v>2020</v>
      </c>
      <c r="J1412" t="s">
        <v>6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191</v>
      </c>
    </row>
    <row r="1413" spans="1:17" x14ac:dyDescent="0.3">
      <c r="A1413">
        <v>39753</v>
      </c>
      <c r="B1413" t="s">
        <v>476</v>
      </c>
      <c r="C1413" t="s">
        <v>86</v>
      </c>
      <c r="D1413" t="s">
        <v>23</v>
      </c>
      <c r="E1413">
        <v>7.27</v>
      </c>
      <c r="F1413" s="73">
        <v>44500</v>
      </c>
      <c r="G1413" s="73">
        <v>44501</v>
      </c>
      <c r="H1413">
        <v>7</v>
      </c>
      <c r="I1413">
        <v>2020</v>
      </c>
      <c r="J1413" t="s">
        <v>6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42</v>
      </c>
    </row>
    <row r="1414" spans="1:17" x14ac:dyDescent="0.3">
      <c r="A1414">
        <v>39753</v>
      </c>
      <c r="B1414" t="s">
        <v>476</v>
      </c>
      <c r="C1414" t="s">
        <v>86</v>
      </c>
      <c r="D1414" t="s">
        <v>23</v>
      </c>
      <c r="E1414">
        <v>7.27</v>
      </c>
      <c r="F1414" s="73">
        <v>44500</v>
      </c>
      <c r="G1414" s="73">
        <v>44501</v>
      </c>
      <c r="H1414">
        <v>7</v>
      </c>
      <c r="I1414">
        <v>2020</v>
      </c>
      <c r="J1414" t="s">
        <v>6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33</v>
      </c>
    </row>
    <row r="1415" spans="1:17" x14ac:dyDescent="0.3">
      <c r="A1415">
        <v>39753</v>
      </c>
      <c r="B1415" t="s">
        <v>476</v>
      </c>
      <c r="C1415" t="s">
        <v>86</v>
      </c>
      <c r="D1415" t="s">
        <v>23</v>
      </c>
      <c r="E1415">
        <v>7.27</v>
      </c>
      <c r="F1415" s="73">
        <v>44500</v>
      </c>
      <c r="G1415" s="73">
        <v>44501</v>
      </c>
      <c r="H1415">
        <v>7</v>
      </c>
      <c r="I1415">
        <v>2020</v>
      </c>
      <c r="J1415" t="s">
        <v>6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43</v>
      </c>
    </row>
    <row r="1416" spans="1:17" x14ac:dyDescent="0.3">
      <c r="A1416">
        <v>30276</v>
      </c>
      <c r="B1416" t="s">
        <v>477</v>
      </c>
      <c r="C1416" t="s">
        <v>17</v>
      </c>
      <c r="D1416" t="s">
        <v>63</v>
      </c>
      <c r="E1416">
        <v>8.5</v>
      </c>
      <c r="F1416" s="73">
        <v>42519</v>
      </c>
      <c r="G1416" s="73">
        <v>42520</v>
      </c>
      <c r="H1416">
        <v>10</v>
      </c>
      <c r="I1416">
        <v>2015</v>
      </c>
      <c r="J1416" t="s">
        <v>20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24</v>
      </c>
    </row>
    <row r="1417" spans="1:17" x14ac:dyDescent="0.3">
      <c r="A1417">
        <v>30276</v>
      </c>
      <c r="B1417" t="s">
        <v>477</v>
      </c>
      <c r="C1417" t="s">
        <v>17</v>
      </c>
      <c r="D1417" t="s">
        <v>63</v>
      </c>
      <c r="E1417">
        <v>8.5</v>
      </c>
      <c r="F1417" s="73">
        <v>42519</v>
      </c>
      <c r="G1417" s="73">
        <v>42520</v>
      </c>
      <c r="H1417">
        <v>10</v>
      </c>
      <c r="I1417">
        <v>2015</v>
      </c>
      <c r="J1417" t="s">
        <v>20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76</v>
      </c>
    </row>
    <row r="1418" spans="1:17" x14ac:dyDescent="0.3">
      <c r="A1418">
        <v>30276</v>
      </c>
      <c r="B1418" t="s">
        <v>477</v>
      </c>
      <c r="C1418" t="s">
        <v>17</v>
      </c>
      <c r="D1418" t="s">
        <v>63</v>
      </c>
      <c r="E1418">
        <v>8.5</v>
      </c>
      <c r="F1418" s="73">
        <v>42519</v>
      </c>
      <c r="G1418" s="73">
        <v>42520</v>
      </c>
      <c r="H1418">
        <v>10</v>
      </c>
      <c r="I1418">
        <v>2015</v>
      </c>
      <c r="J1418" t="s">
        <v>20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21</v>
      </c>
    </row>
    <row r="1419" spans="1:17" x14ac:dyDescent="0.3">
      <c r="A1419">
        <v>30276</v>
      </c>
      <c r="B1419" t="s">
        <v>477</v>
      </c>
      <c r="C1419" t="s">
        <v>17</v>
      </c>
      <c r="D1419" t="s">
        <v>63</v>
      </c>
      <c r="E1419">
        <v>8.5</v>
      </c>
      <c r="F1419" s="73">
        <v>42519</v>
      </c>
      <c r="G1419" s="73">
        <v>42520</v>
      </c>
      <c r="H1419">
        <v>10</v>
      </c>
      <c r="I1419">
        <v>2015</v>
      </c>
      <c r="J1419" t="s">
        <v>20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58</v>
      </c>
    </row>
    <row r="1420" spans="1:17" x14ac:dyDescent="0.3">
      <c r="A1420">
        <v>30276</v>
      </c>
      <c r="B1420" t="s">
        <v>477</v>
      </c>
      <c r="C1420" t="s">
        <v>17</v>
      </c>
      <c r="D1420" t="s">
        <v>63</v>
      </c>
      <c r="E1420">
        <v>8.5</v>
      </c>
      <c r="F1420" s="73">
        <v>42519</v>
      </c>
      <c r="G1420" s="73">
        <v>42520</v>
      </c>
      <c r="H1420">
        <v>10</v>
      </c>
      <c r="I1420">
        <v>2015</v>
      </c>
      <c r="J1420" t="s">
        <v>20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67</v>
      </c>
    </row>
    <row r="1421" spans="1:17" x14ac:dyDescent="0.3">
      <c r="A1421">
        <v>30276</v>
      </c>
      <c r="B1421" t="s">
        <v>477</v>
      </c>
      <c r="C1421" t="s">
        <v>17</v>
      </c>
      <c r="D1421" t="s">
        <v>63</v>
      </c>
      <c r="E1421">
        <v>8.5</v>
      </c>
      <c r="F1421" s="73">
        <v>42519</v>
      </c>
      <c r="G1421" s="73">
        <v>42520</v>
      </c>
      <c r="H1421">
        <v>10</v>
      </c>
      <c r="I1421">
        <v>2015</v>
      </c>
      <c r="J1421" t="s">
        <v>20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131</v>
      </c>
    </row>
    <row r="1422" spans="1:17" x14ac:dyDescent="0.3">
      <c r="A1422">
        <v>34134</v>
      </c>
      <c r="B1422" t="s">
        <v>478</v>
      </c>
      <c r="C1422" t="s">
        <v>17</v>
      </c>
      <c r="D1422" t="s">
        <v>63</v>
      </c>
      <c r="E1422">
        <v>7.5</v>
      </c>
      <c r="F1422" s="73">
        <v>43725</v>
      </c>
      <c r="G1422" s="73">
        <v>43726</v>
      </c>
      <c r="H1422">
        <v>8</v>
      </c>
      <c r="I1422">
        <v>2019</v>
      </c>
      <c r="J1422" t="s">
        <v>18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24</v>
      </c>
    </row>
    <row r="1423" spans="1:17" x14ac:dyDescent="0.3">
      <c r="A1423">
        <v>34134</v>
      </c>
      <c r="B1423" t="s">
        <v>478</v>
      </c>
      <c r="C1423" t="s">
        <v>17</v>
      </c>
      <c r="D1423" t="s">
        <v>63</v>
      </c>
      <c r="E1423">
        <v>7.5</v>
      </c>
      <c r="F1423" s="73">
        <v>43725</v>
      </c>
      <c r="G1423" s="73">
        <v>43726</v>
      </c>
      <c r="H1423">
        <v>8</v>
      </c>
      <c r="I1423">
        <v>2019</v>
      </c>
      <c r="J1423" t="s">
        <v>18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76</v>
      </c>
    </row>
    <row r="1424" spans="1:17" x14ac:dyDescent="0.3">
      <c r="A1424">
        <v>34134</v>
      </c>
      <c r="B1424" t="s">
        <v>478</v>
      </c>
      <c r="C1424" t="s">
        <v>17</v>
      </c>
      <c r="D1424" t="s">
        <v>63</v>
      </c>
      <c r="E1424">
        <v>7.5</v>
      </c>
      <c r="F1424" s="73">
        <v>43725</v>
      </c>
      <c r="G1424" s="73">
        <v>43726</v>
      </c>
      <c r="H1424">
        <v>8</v>
      </c>
      <c r="I1424">
        <v>2019</v>
      </c>
      <c r="J1424" t="s">
        <v>18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21</v>
      </c>
    </row>
    <row r="1425" spans="1:17" x14ac:dyDescent="0.3">
      <c r="A1425">
        <v>34134</v>
      </c>
      <c r="B1425" t="s">
        <v>478</v>
      </c>
      <c r="C1425" t="s">
        <v>17</v>
      </c>
      <c r="D1425" t="s">
        <v>63</v>
      </c>
      <c r="E1425">
        <v>7.5</v>
      </c>
      <c r="F1425" s="73">
        <v>43725</v>
      </c>
      <c r="G1425" s="73">
        <v>43726</v>
      </c>
      <c r="H1425">
        <v>8</v>
      </c>
      <c r="I1425">
        <v>2019</v>
      </c>
      <c r="J1425" t="s">
        <v>18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58</v>
      </c>
    </row>
    <row r="1426" spans="1:17" x14ac:dyDescent="0.3">
      <c r="A1426">
        <v>34134</v>
      </c>
      <c r="B1426" t="s">
        <v>478</v>
      </c>
      <c r="C1426" t="s">
        <v>17</v>
      </c>
      <c r="D1426" t="s">
        <v>63</v>
      </c>
      <c r="E1426">
        <v>7.5</v>
      </c>
      <c r="F1426" s="73">
        <v>43725</v>
      </c>
      <c r="G1426" s="73">
        <v>43726</v>
      </c>
      <c r="H1426">
        <v>8</v>
      </c>
      <c r="I1426">
        <v>2019</v>
      </c>
      <c r="J1426" t="s">
        <v>18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67</v>
      </c>
    </row>
    <row r="1427" spans="1:17" x14ac:dyDescent="0.3">
      <c r="A1427">
        <v>34134</v>
      </c>
      <c r="B1427" t="s">
        <v>478</v>
      </c>
      <c r="C1427" t="s">
        <v>17</v>
      </c>
      <c r="D1427" t="s">
        <v>63</v>
      </c>
      <c r="E1427">
        <v>7.5</v>
      </c>
      <c r="F1427" s="73">
        <v>43725</v>
      </c>
      <c r="G1427" s="73">
        <v>43726</v>
      </c>
      <c r="H1427">
        <v>8</v>
      </c>
      <c r="I1427">
        <v>2019</v>
      </c>
      <c r="J1427" t="s">
        <v>18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131</v>
      </c>
    </row>
    <row r="1428" spans="1:17" x14ac:dyDescent="0.3">
      <c r="A1428">
        <v>39705</v>
      </c>
      <c r="B1428" t="s">
        <v>479</v>
      </c>
      <c r="C1428" t="s">
        <v>9</v>
      </c>
      <c r="D1428" t="s">
        <v>63</v>
      </c>
      <c r="E1428">
        <v>7.39</v>
      </c>
      <c r="F1428" s="73">
        <v>44092</v>
      </c>
      <c r="G1428" s="73">
        <v>44096</v>
      </c>
      <c r="H1428">
        <v>7</v>
      </c>
      <c r="I1428">
        <v>2019</v>
      </c>
      <c r="J1428" t="s">
        <v>20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24</v>
      </c>
    </row>
    <row r="1429" spans="1:17" x14ac:dyDescent="0.3">
      <c r="A1429">
        <v>39705</v>
      </c>
      <c r="B1429" t="s">
        <v>479</v>
      </c>
      <c r="C1429" t="s">
        <v>9</v>
      </c>
      <c r="D1429" t="s">
        <v>63</v>
      </c>
      <c r="E1429">
        <v>7.39</v>
      </c>
      <c r="F1429" s="73">
        <v>44092</v>
      </c>
      <c r="G1429" s="73">
        <v>44096</v>
      </c>
      <c r="H1429">
        <v>7</v>
      </c>
      <c r="I1429">
        <v>2019</v>
      </c>
      <c r="J1429" t="s">
        <v>20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76</v>
      </c>
    </row>
    <row r="1430" spans="1:17" x14ac:dyDescent="0.3">
      <c r="A1430">
        <v>39705</v>
      </c>
      <c r="B1430" t="s">
        <v>479</v>
      </c>
      <c r="C1430" t="s">
        <v>9</v>
      </c>
      <c r="D1430" t="s">
        <v>63</v>
      </c>
      <c r="E1430">
        <v>7.39</v>
      </c>
      <c r="F1430" s="73">
        <v>44092</v>
      </c>
      <c r="G1430" s="73">
        <v>44096</v>
      </c>
      <c r="H1430">
        <v>7</v>
      </c>
      <c r="I1430">
        <v>2019</v>
      </c>
      <c r="J1430" t="s">
        <v>20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21</v>
      </c>
    </row>
    <row r="1431" spans="1:17" x14ac:dyDescent="0.3">
      <c r="A1431">
        <v>39705</v>
      </c>
      <c r="B1431" t="s">
        <v>479</v>
      </c>
      <c r="C1431" t="s">
        <v>9</v>
      </c>
      <c r="D1431" t="s">
        <v>63</v>
      </c>
      <c r="E1431">
        <v>7.39</v>
      </c>
      <c r="F1431" s="73">
        <v>44092</v>
      </c>
      <c r="G1431" s="73">
        <v>44096</v>
      </c>
      <c r="H1431">
        <v>7</v>
      </c>
      <c r="I1431">
        <v>2019</v>
      </c>
      <c r="J1431" t="s">
        <v>20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58</v>
      </c>
    </row>
    <row r="1432" spans="1:17" x14ac:dyDescent="0.3">
      <c r="A1432">
        <v>39705</v>
      </c>
      <c r="B1432" t="s">
        <v>479</v>
      </c>
      <c r="C1432" t="s">
        <v>9</v>
      </c>
      <c r="D1432" t="s">
        <v>63</v>
      </c>
      <c r="E1432">
        <v>7.39</v>
      </c>
      <c r="F1432" s="73">
        <v>44092</v>
      </c>
      <c r="G1432" s="73">
        <v>44096</v>
      </c>
      <c r="H1432">
        <v>7</v>
      </c>
      <c r="I1432">
        <v>2019</v>
      </c>
      <c r="J1432" t="s">
        <v>20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67</v>
      </c>
    </row>
    <row r="1433" spans="1:17" x14ac:dyDescent="0.3">
      <c r="A1433">
        <v>39705</v>
      </c>
      <c r="B1433" t="s">
        <v>479</v>
      </c>
      <c r="C1433" t="s">
        <v>9</v>
      </c>
      <c r="D1433" t="s">
        <v>63</v>
      </c>
      <c r="E1433">
        <v>7.39</v>
      </c>
      <c r="F1433" s="73">
        <v>44092</v>
      </c>
      <c r="G1433" s="73">
        <v>44096</v>
      </c>
      <c r="H1433">
        <v>7</v>
      </c>
      <c r="I1433">
        <v>2019</v>
      </c>
      <c r="J1433" t="s">
        <v>20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131</v>
      </c>
    </row>
    <row r="1434" spans="1:17" x14ac:dyDescent="0.3">
      <c r="A1434">
        <v>31772</v>
      </c>
      <c r="B1434" t="s">
        <v>480</v>
      </c>
      <c r="C1434" t="s">
        <v>9</v>
      </c>
      <c r="D1434" t="s">
        <v>63</v>
      </c>
      <c r="E1434">
        <v>7.7</v>
      </c>
      <c r="F1434" s="73">
        <v>43917</v>
      </c>
      <c r="G1434" s="73">
        <v>43917</v>
      </c>
      <c r="H1434">
        <v>7</v>
      </c>
      <c r="I1434">
        <v>2015</v>
      </c>
      <c r="J1434" t="s">
        <v>20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24</v>
      </c>
    </row>
    <row r="1435" spans="1:17" x14ac:dyDescent="0.3">
      <c r="A1435">
        <v>31772</v>
      </c>
      <c r="B1435" t="s">
        <v>480</v>
      </c>
      <c r="C1435" t="s">
        <v>9</v>
      </c>
      <c r="D1435" t="s">
        <v>63</v>
      </c>
      <c r="E1435">
        <v>7.7</v>
      </c>
      <c r="F1435" s="73">
        <v>43917</v>
      </c>
      <c r="G1435" s="73">
        <v>43917</v>
      </c>
      <c r="H1435">
        <v>7</v>
      </c>
      <c r="I1435">
        <v>2015</v>
      </c>
      <c r="J1435" t="s">
        <v>20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76</v>
      </c>
    </row>
    <row r="1436" spans="1:17" x14ac:dyDescent="0.3">
      <c r="A1436">
        <v>31772</v>
      </c>
      <c r="B1436" t="s">
        <v>480</v>
      </c>
      <c r="C1436" t="s">
        <v>9</v>
      </c>
      <c r="D1436" t="s">
        <v>63</v>
      </c>
      <c r="E1436">
        <v>7.7</v>
      </c>
      <c r="F1436" s="73">
        <v>43917</v>
      </c>
      <c r="G1436" s="73">
        <v>43917</v>
      </c>
      <c r="H1436">
        <v>7</v>
      </c>
      <c r="I1436">
        <v>2015</v>
      </c>
      <c r="J1436" t="s">
        <v>20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21</v>
      </c>
    </row>
    <row r="1437" spans="1:17" x14ac:dyDescent="0.3">
      <c r="A1437">
        <v>31772</v>
      </c>
      <c r="B1437" t="s">
        <v>480</v>
      </c>
      <c r="C1437" t="s">
        <v>9</v>
      </c>
      <c r="D1437" t="s">
        <v>63</v>
      </c>
      <c r="E1437">
        <v>7.7</v>
      </c>
      <c r="F1437" s="73">
        <v>43917</v>
      </c>
      <c r="G1437" s="73">
        <v>43917</v>
      </c>
      <c r="H1437">
        <v>7</v>
      </c>
      <c r="I1437">
        <v>2015</v>
      </c>
      <c r="J1437" t="s">
        <v>20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58</v>
      </c>
    </row>
    <row r="1438" spans="1:17" x14ac:dyDescent="0.3">
      <c r="A1438">
        <v>31772</v>
      </c>
      <c r="B1438" t="s">
        <v>480</v>
      </c>
      <c r="C1438" t="s">
        <v>9</v>
      </c>
      <c r="D1438" t="s">
        <v>63</v>
      </c>
      <c r="E1438">
        <v>7.7</v>
      </c>
      <c r="F1438" s="73">
        <v>43917</v>
      </c>
      <c r="G1438" s="73">
        <v>43917</v>
      </c>
      <c r="H1438">
        <v>7</v>
      </c>
      <c r="I1438">
        <v>2015</v>
      </c>
      <c r="J1438" t="s">
        <v>20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67</v>
      </c>
    </row>
    <row r="1439" spans="1:17" x14ac:dyDescent="0.3">
      <c r="A1439">
        <v>31772</v>
      </c>
      <c r="B1439" t="s">
        <v>480</v>
      </c>
      <c r="C1439" t="s">
        <v>9</v>
      </c>
      <c r="D1439" t="s">
        <v>63</v>
      </c>
      <c r="E1439">
        <v>7.7</v>
      </c>
      <c r="F1439" s="73">
        <v>43917</v>
      </c>
      <c r="G1439" s="73">
        <v>43917</v>
      </c>
      <c r="H1439">
        <v>7</v>
      </c>
      <c r="I1439">
        <v>2015</v>
      </c>
      <c r="J1439" t="s">
        <v>20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131</v>
      </c>
    </row>
    <row r="1440" spans="1:17" x14ac:dyDescent="0.3">
      <c r="A1440">
        <v>31704</v>
      </c>
      <c r="B1440" t="s">
        <v>481</v>
      </c>
      <c r="C1440" t="s">
        <v>51</v>
      </c>
      <c r="D1440" t="s">
        <v>63</v>
      </c>
      <c r="E1440">
        <v>7.7</v>
      </c>
      <c r="F1440" s="73">
        <v>43917</v>
      </c>
      <c r="G1440" s="73">
        <v>43917</v>
      </c>
      <c r="H1440">
        <v>8</v>
      </c>
      <c r="I1440">
        <v>2015</v>
      </c>
      <c r="J1440" t="s">
        <v>20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24</v>
      </c>
    </row>
    <row r="1441" spans="1:17" x14ac:dyDescent="0.3">
      <c r="A1441">
        <v>31704</v>
      </c>
      <c r="B1441" t="s">
        <v>481</v>
      </c>
      <c r="C1441" t="s">
        <v>51</v>
      </c>
      <c r="D1441" t="s">
        <v>63</v>
      </c>
      <c r="E1441">
        <v>7.7</v>
      </c>
      <c r="F1441" s="73">
        <v>43917</v>
      </c>
      <c r="G1441" s="73">
        <v>43917</v>
      </c>
      <c r="H1441">
        <v>8</v>
      </c>
      <c r="I1441">
        <v>2015</v>
      </c>
      <c r="J1441" t="s">
        <v>20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21</v>
      </c>
    </row>
    <row r="1442" spans="1:17" x14ac:dyDescent="0.3">
      <c r="A1442">
        <v>31704</v>
      </c>
      <c r="B1442" t="s">
        <v>481</v>
      </c>
      <c r="C1442" t="s">
        <v>51</v>
      </c>
      <c r="D1442" t="s">
        <v>63</v>
      </c>
      <c r="E1442">
        <v>7.7</v>
      </c>
      <c r="F1442" s="73">
        <v>43917</v>
      </c>
      <c r="G1442" s="73">
        <v>43917</v>
      </c>
      <c r="H1442">
        <v>8</v>
      </c>
      <c r="I1442">
        <v>2015</v>
      </c>
      <c r="J1442" t="s">
        <v>20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58</v>
      </c>
    </row>
    <row r="1443" spans="1:17" x14ac:dyDescent="0.3">
      <c r="A1443">
        <v>31704</v>
      </c>
      <c r="B1443" t="s">
        <v>481</v>
      </c>
      <c r="C1443" t="s">
        <v>51</v>
      </c>
      <c r="D1443" t="s">
        <v>63</v>
      </c>
      <c r="E1443">
        <v>7.7</v>
      </c>
      <c r="F1443" s="73">
        <v>43917</v>
      </c>
      <c r="G1443" s="73">
        <v>43917</v>
      </c>
      <c r="H1443">
        <v>8</v>
      </c>
      <c r="I1443">
        <v>2015</v>
      </c>
      <c r="J1443" t="s">
        <v>20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67</v>
      </c>
    </row>
    <row r="1444" spans="1:17" x14ac:dyDescent="0.3">
      <c r="A1444">
        <v>31704</v>
      </c>
      <c r="B1444" t="s">
        <v>481</v>
      </c>
      <c r="C1444" t="s">
        <v>51</v>
      </c>
      <c r="D1444" t="s">
        <v>63</v>
      </c>
      <c r="E1444">
        <v>7.7</v>
      </c>
      <c r="F1444" s="73">
        <v>43917</v>
      </c>
      <c r="G1444" s="73">
        <v>43917</v>
      </c>
      <c r="H1444">
        <v>8</v>
      </c>
      <c r="I1444">
        <v>2015</v>
      </c>
      <c r="J1444" t="s">
        <v>20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131</v>
      </c>
    </row>
    <row r="1445" spans="1:17" x14ac:dyDescent="0.3">
      <c r="A1445">
        <v>34392</v>
      </c>
      <c r="B1445" t="s">
        <v>482</v>
      </c>
      <c r="C1445" t="s">
        <v>17</v>
      </c>
      <c r="D1445" t="s">
        <v>5</v>
      </c>
      <c r="E1445">
        <v>5.56</v>
      </c>
      <c r="F1445" s="73">
        <v>44335</v>
      </c>
      <c r="G1445" s="73">
        <v>44340</v>
      </c>
      <c r="H1445">
        <v>5</v>
      </c>
      <c r="I1445">
        <v>2017</v>
      </c>
      <c r="J1445" t="s">
        <v>10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7</v>
      </c>
    </row>
    <row r="1446" spans="1:17" x14ac:dyDescent="0.3">
      <c r="A1446">
        <v>34733</v>
      </c>
      <c r="B1446" t="s">
        <v>483</v>
      </c>
      <c r="C1446" t="s">
        <v>9</v>
      </c>
      <c r="D1446" t="s">
        <v>5</v>
      </c>
      <c r="E1446">
        <v>5.49</v>
      </c>
      <c r="F1446" s="73">
        <v>44365</v>
      </c>
      <c r="G1446" s="73">
        <v>44365</v>
      </c>
      <c r="H1446">
        <v>4</v>
      </c>
      <c r="I1446">
        <v>2017</v>
      </c>
      <c r="J1446" t="s">
        <v>18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7</v>
      </c>
    </row>
    <row r="1447" spans="1:17" x14ac:dyDescent="0.3">
      <c r="A1447">
        <v>36431</v>
      </c>
      <c r="B1447" t="s">
        <v>484</v>
      </c>
      <c r="C1447" t="s">
        <v>17</v>
      </c>
      <c r="D1447" t="s">
        <v>5</v>
      </c>
      <c r="E1447">
        <v>6.1</v>
      </c>
      <c r="F1447" s="73">
        <v>44365</v>
      </c>
      <c r="G1447" s="73">
        <v>44381</v>
      </c>
      <c r="H1447">
        <v>6</v>
      </c>
      <c r="I1447">
        <v>2018</v>
      </c>
      <c r="J1447" t="s">
        <v>6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7</v>
      </c>
    </row>
    <row r="1448" spans="1:17" x14ac:dyDescent="0.3">
      <c r="A1448">
        <v>38061</v>
      </c>
      <c r="B1448" t="s">
        <v>485</v>
      </c>
      <c r="C1448" t="s">
        <v>9</v>
      </c>
      <c r="D1448" t="s">
        <v>5</v>
      </c>
      <c r="E1448">
        <v>5.78</v>
      </c>
      <c r="F1448" s="73">
        <v>44365</v>
      </c>
      <c r="G1448" s="73">
        <v>44365</v>
      </c>
      <c r="H1448">
        <v>4</v>
      </c>
      <c r="I1448">
        <v>2018</v>
      </c>
      <c r="J1448" t="s">
        <v>6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7</v>
      </c>
    </row>
    <row r="1449" spans="1:17" x14ac:dyDescent="0.3">
      <c r="A1449">
        <v>195</v>
      </c>
      <c r="B1449" t="s">
        <v>486</v>
      </c>
      <c r="C1449" t="s">
        <v>17</v>
      </c>
      <c r="D1449" t="s">
        <v>5</v>
      </c>
      <c r="E1449">
        <v>7.11</v>
      </c>
      <c r="F1449" s="73">
        <v>42668</v>
      </c>
      <c r="G1449" s="73">
        <v>42677</v>
      </c>
      <c r="H1449">
        <v>5</v>
      </c>
      <c r="I1449">
        <v>2002</v>
      </c>
      <c r="J1449" t="s">
        <v>10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25</v>
      </c>
    </row>
    <row r="1450" spans="1:17" x14ac:dyDescent="0.3">
      <c r="A1450">
        <v>195</v>
      </c>
      <c r="B1450" t="s">
        <v>486</v>
      </c>
      <c r="C1450" t="s">
        <v>17</v>
      </c>
      <c r="D1450" t="s">
        <v>5</v>
      </c>
      <c r="E1450">
        <v>7.11</v>
      </c>
      <c r="F1450" s="73">
        <v>42668</v>
      </c>
      <c r="G1450" s="73">
        <v>42677</v>
      </c>
      <c r="H1450">
        <v>5</v>
      </c>
      <c r="I1450">
        <v>2002</v>
      </c>
      <c r="J1450" t="s">
        <v>10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42</v>
      </c>
    </row>
    <row r="1451" spans="1:17" x14ac:dyDescent="0.3">
      <c r="A1451">
        <v>195</v>
      </c>
      <c r="B1451" t="s">
        <v>486</v>
      </c>
      <c r="C1451" t="s">
        <v>17</v>
      </c>
      <c r="D1451" t="s">
        <v>5</v>
      </c>
      <c r="E1451">
        <v>7.11</v>
      </c>
      <c r="F1451" s="73">
        <v>42668</v>
      </c>
      <c r="G1451" s="73">
        <v>42677</v>
      </c>
      <c r="H1451">
        <v>5</v>
      </c>
      <c r="I1451">
        <v>2002</v>
      </c>
      <c r="J1451" t="s">
        <v>10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33</v>
      </c>
    </row>
    <row r="1452" spans="1:17" x14ac:dyDescent="0.3">
      <c r="A1452">
        <v>195</v>
      </c>
      <c r="B1452" t="s">
        <v>486</v>
      </c>
      <c r="C1452" t="s">
        <v>17</v>
      </c>
      <c r="D1452" t="s">
        <v>5</v>
      </c>
      <c r="E1452">
        <v>7.11</v>
      </c>
      <c r="F1452" s="73">
        <v>42668</v>
      </c>
      <c r="G1452" s="73">
        <v>42677</v>
      </c>
      <c r="H1452">
        <v>5</v>
      </c>
      <c r="I1452">
        <v>2002</v>
      </c>
      <c r="J1452" t="s">
        <v>10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14</v>
      </c>
    </row>
    <row r="1453" spans="1:17" x14ac:dyDescent="0.3">
      <c r="A1453">
        <v>40331</v>
      </c>
      <c r="B1453" t="s">
        <v>487</v>
      </c>
      <c r="C1453" t="s">
        <v>86</v>
      </c>
      <c r="D1453" t="s">
        <v>23</v>
      </c>
      <c r="E1453">
        <v>7.55</v>
      </c>
      <c r="F1453" s="73">
        <v>44688</v>
      </c>
      <c r="G1453" s="73">
        <v>44688</v>
      </c>
      <c r="H1453">
        <v>6</v>
      </c>
      <c r="I1453">
        <v>2020</v>
      </c>
      <c r="J1453" t="s">
        <v>10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56</v>
      </c>
    </row>
    <row r="1454" spans="1:17" x14ac:dyDescent="0.3">
      <c r="A1454">
        <v>40331</v>
      </c>
      <c r="B1454" t="s">
        <v>487</v>
      </c>
      <c r="C1454" t="s">
        <v>86</v>
      </c>
      <c r="D1454" t="s">
        <v>23</v>
      </c>
      <c r="E1454">
        <v>7.55</v>
      </c>
      <c r="F1454" s="73">
        <v>44688</v>
      </c>
      <c r="G1454" s="73">
        <v>44688</v>
      </c>
      <c r="H1454">
        <v>6</v>
      </c>
      <c r="I1454">
        <v>2020</v>
      </c>
      <c r="J1454" t="s">
        <v>10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39</v>
      </c>
    </row>
    <row r="1455" spans="1:17" x14ac:dyDescent="0.3">
      <c r="A1455">
        <v>40331</v>
      </c>
      <c r="B1455" t="s">
        <v>487</v>
      </c>
      <c r="C1455" t="s">
        <v>86</v>
      </c>
      <c r="D1455" t="s">
        <v>23</v>
      </c>
      <c r="E1455">
        <v>7.55</v>
      </c>
      <c r="F1455" s="73">
        <v>44688</v>
      </c>
      <c r="G1455" s="73">
        <v>44688</v>
      </c>
      <c r="H1455">
        <v>6</v>
      </c>
      <c r="I1455">
        <v>2020</v>
      </c>
      <c r="J1455" t="s">
        <v>10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7</v>
      </c>
    </row>
    <row r="1456" spans="1:17" x14ac:dyDescent="0.3">
      <c r="A1456">
        <v>50955</v>
      </c>
      <c r="B1456" t="s">
        <v>488</v>
      </c>
      <c r="C1456" t="s">
        <v>17</v>
      </c>
      <c r="D1456" t="s">
        <v>5</v>
      </c>
      <c r="E1456">
        <v>6.52</v>
      </c>
      <c r="F1456" s="73">
        <v>45013</v>
      </c>
      <c r="G1456" s="73">
        <v>45037</v>
      </c>
      <c r="H1456">
        <v>6</v>
      </c>
      <c r="I1456">
        <v>2022</v>
      </c>
      <c r="J1456" t="s">
        <v>18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21</v>
      </c>
    </row>
    <row r="1457" spans="1:17" x14ac:dyDescent="0.3">
      <c r="A1457">
        <v>50955</v>
      </c>
      <c r="B1457" t="s">
        <v>488</v>
      </c>
      <c r="C1457" t="s">
        <v>17</v>
      </c>
      <c r="D1457" t="s">
        <v>5</v>
      </c>
      <c r="E1457">
        <v>6.52</v>
      </c>
      <c r="F1457" s="73">
        <v>45013</v>
      </c>
      <c r="G1457" s="73">
        <v>45037</v>
      </c>
      <c r="H1457">
        <v>6</v>
      </c>
      <c r="I1457">
        <v>2022</v>
      </c>
      <c r="J1457" t="s">
        <v>18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12</v>
      </c>
    </row>
    <row r="1458" spans="1:17" x14ac:dyDescent="0.3">
      <c r="A1458">
        <v>50955</v>
      </c>
      <c r="B1458" t="s">
        <v>488</v>
      </c>
      <c r="C1458" t="s">
        <v>17</v>
      </c>
      <c r="D1458" t="s">
        <v>5</v>
      </c>
      <c r="E1458">
        <v>6.52</v>
      </c>
      <c r="F1458" s="73">
        <v>45013</v>
      </c>
      <c r="G1458" s="73">
        <v>45037</v>
      </c>
      <c r="H1458">
        <v>6</v>
      </c>
      <c r="I1458">
        <v>2022</v>
      </c>
      <c r="J1458" t="s">
        <v>18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119</v>
      </c>
    </row>
    <row r="1459" spans="1:17" x14ac:dyDescent="0.3">
      <c r="A1459">
        <v>41899</v>
      </c>
      <c r="B1459" t="s">
        <v>489</v>
      </c>
      <c r="C1459" t="s">
        <v>17</v>
      </c>
      <c r="D1459" t="s">
        <v>60</v>
      </c>
      <c r="E1459">
        <v>6.3</v>
      </c>
      <c r="F1459" s="73">
        <v>44531</v>
      </c>
      <c r="G1459" s="73">
        <v>44540</v>
      </c>
      <c r="H1459">
        <v>4</v>
      </c>
      <c r="I1459">
        <v>2021</v>
      </c>
      <c r="J1459" t="s">
        <v>10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24</v>
      </c>
    </row>
    <row r="1460" spans="1:17" x14ac:dyDescent="0.3">
      <c r="A1460">
        <v>41899</v>
      </c>
      <c r="B1460" t="s">
        <v>489</v>
      </c>
      <c r="C1460" t="s">
        <v>17</v>
      </c>
      <c r="D1460" t="s">
        <v>60</v>
      </c>
      <c r="E1460">
        <v>6.3</v>
      </c>
      <c r="F1460" s="73">
        <v>44531</v>
      </c>
      <c r="G1460" s="73">
        <v>44540</v>
      </c>
      <c r="H1460">
        <v>4</v>
      </c>
      <c r="I1460">
        <v>2021</v>
      </c>
      <c r="J1460" t="s">
        <v>10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11</v>
      </c>
    </row>
    <row r="1461" spans="1:17" x14ac:dyDescent="0.3">
      <c r="A1461">
        <v>41899</v>
      </c>
      <c r="B1461" t="s">
        <v>489</v>
      </c>
      <c r="C1461" t="s">
        <v>17</v>
      </c>
      <c r="D1461" t="s">
        <v>60</v>
      </c>
      <c r="E1461">
        <v>6.3</v>
      </c>
      <c r="F1461" s="73">
        <v>44531</v>
      </c>
      <c r="G1461" s="73">
        <v>44540</v>
      </c>
      <c r="H1461">
        <v>4</v>
      </c>
      <c r="I1461">
        <v>2021</v>
      </c>
      <c r="J1461" t="s">
        <v>10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57</v>
      </c>
    </row>
    <row r="1462" spans="1:17" x14ac:dyDescent="0.3">
      <c r="A1462">
        <v>41899</v>
      </c>
      <c r="B1462" t="s">
        <v>489</v>
      </c>
      <c r="C1462" t="s">
        <v>17</v>
      </c>
      <c r="D1462" t="s">
        <v>60</v>
      </c>
      <c r="E1462">
        <v>6.3</v>
      </c>
      <c r="F1462" s="73">
        <v>44531</v>
      </c>
      <c r="G1462" s="73">
        <v>44540</v>
      </c>
      <c r="H1462">
        <v>4</v>
      </c>
      <c r="I1462">
        <v>2021</v>
      </c>
      <c r="J1462" t="s">
        <v>10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12</v>
      </c>
    </row>
    <row r="1463" spans="1:17" x14ac:dyDescent="0.3">
      <c r="A1463">
        <v>41899</v>
      </c>
      <c r="B1463" t="s">
        <v>489</v>
      </c>
      <c r="C1463" t="s">
        <v>17</v>
      </c>
      <c r="D1463" t="s">
        <v>60</v>
      </c>
      <c r="E1463">
        <v>6.3</v>
      </c>
      <c r="F1463" s="73">
        <v>44531</v>
      </c>
      <c r="G1463" s="73">
        <v>44540</v>
      </c>
      <c r="H1463">
        <v>4</v>
      </c>
      <c r="I1463">
        <v>2021</v>
      </c>
      <c r="J1463" t="s">
        <v>10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46</v>
      </c>
    </row>
    <row r="1464" spans="1:17" x14ac:dyDescent="0.3">
      <c r="A1464">
        <v>38483</v>
      </c>
      <c r="B1464" t="s">
        <v>490</v>
      </c>
      <c r="C1464" t="s">
        <v>17</v>
      </c>
      <c r="D1464" t="s">
        <v>60</v>
      </c>
      <c r="E1464">
        <v>7.32</v>
      </c>
      <c r="F1464" s="73">
        <v>43984</v>
      </c>
      <c r="G1464" s="73">
        <v>44004</v>
      </c>
      <c r="H1464">
        <v>8</v>
      </c>
      <c r="I1464">
        <v>2019</v>
      </c>
      <c r="J1464" t="s">
        <v>20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21</v>
      </c>
    </row>
    <row r="1465" spans="1:17" x14ac:dyDescent="0.3">
      <c r="A1465">
        <v>38483</v>
      </c>
      <c r="B1465" t="s">
        <v>490</v>
      </c>
      <c r="C1465" t="s">
        <v>17</v>
      </c>
      <c r="D1465" t="s">
        <v>60</v>
      </c>
      <c r="E1465">
        <v>7.32</v>
      </c>
      <c r="F1465" s="73">
        <v>43984</v>
      </c>
      <c r="G1465" s="73">
        <v>44004</v>
      </c>
      <c r="H1465">
        <v>8</v>
      </c>
      <c r="I1465">
        <v>2019</v>
      </c>
      <c r="J1465" t="s">
        <v>20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46</v>
      </c>
    </row>
    <row r="1466" spans="1:17" x14ac:dyDescent="0.3">
      <c r="A1466">
        <v>38483</v>
      </c>
      <c r="B1466" t="s">
        <v>490</v>
      </c>
      <c r="C1466" t="s">
        <v>17</v>
      </c>
      <c r="D1466" t="s">
        <v>60</v>
      </c>
      <c r="E1466">
        <v>7.32</v>
      </c>
      <c r="F1466" s="73">
        <v>43984</v>
      </c>
      <c r="G1466" s="73">
        <v>44004</v>
      </c>
      <c r="H1466">
        <v>8</v>
      </c>
      <c r="I1466">
        <v>2019</v>
      </c>
      <c r="J1466" t="s">
        <v>20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42</v>
      </c>
    </row>
    <row r="1467" spans="1:17" x14ac:dyDescent="0.3">
      <c r="A1467">
        <v>38483</v>
      </c>
      <c r="B1467" t="s">
        <v>490</v>
      </c>
      <c r="C1467" t="s">
        <v>17</v>
      </c>
      <c r="D1467" t="s">
        <v>60</v>
      </c>
      <c r="E1467">
        <v>7.32</v>
      </c>
      <c r="F1467" s="73">
        <v>43984</v>
      </c>
      <c r="G1467" s="73">
        <v>44004</v>
      </c>
      <c r="H1467">
        <v>8</v>
      </c>
      <c r="I1467">
        <v>2019</v>
      </c>
      <c r="J1467" t="s">
        <v>20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33</v>
      </c>
    </row>
    <row r="1468" spans="1:17" x14ac:dyDescent="0.3">
      <c r="A1468">
        <v>48252</v>
      </c>
      <c r="B1468" t="s">
        <v>491</v>
      </c>
      <c r="C1468" t="s">
        <v>17</v>
      </c>
      <c r="D1468" t="s">
        <v>23</v>
      </c>
      <c r="E1468">
        <v>6.97</v>
      </c>
      <c r="F1468" s="73">
        <v>44776</v>
      </c>
      <c r="G1468" s="73">
        <v>44776</v>
      </c>
      <c r="H1468">
        <v>7</v>
      </c>
      <c r="I1468">
        <v>2021</v>
      </c>
      <c r="J1468" t="s">
        <v>6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21</v>
      </c>
    </row>
    <row r="1469" spans="1:17" x14ac:dyDescent="0.3">
      <c r="A1469">
        <v>48252</v>
      </c>
      <c r="B1469" t="s">
        <v>491</v>
      </c>
      <c r="C1469" t="s">
        <v>17</v>
      </c>
      <c r="D1469" t="s">
        <v>23</v>
      </c>
      <c r="E1469">
        <v>6.97</v>
      </c>
      <c r="F1469" s="73">
        <v>44776</v>
      </c>
      <c r="G1469" s="73">
        <v>44776</v>
      </c>
      <c r="H1469">
        <v>7</v>
      </c>
      <c r="I1469">
        <v>2021</v>
      </c>
      <c r="J1469" t="s">
        <v>6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195</v>
      </c>
    </row>
    <row r="1470" spans="1:17" x14ac:dyDescent="0.3">
      <c r="A1470">
        <v>48252</v>
      </c>
      <c r="B1470" t="s">
        <v>491</v>
      </c>
      <c r="C1470" t="s">
        <v>17</v>
      </c>
      <c r="D1470" t="s">
        <v>23</v>
      </c>
      <c r="E1470">
        <v>6.97</v>
      </c>
      <c r="F1470" s="73">
        <v>44776</v>
      </c>
      <c r="G1470" s="73">
        <v>44776</v>
      </c>
      <c r="H1470">
        <v>7</v>
      </c>
      <c r="I1470">
        <v>2021</v>
      </c>
      <c r="J1470" t="s">
        <v>6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67</v>
      </c>
    </row>
    <row r="1471" spans="1:17" x14ac:dyDescent="0.3">
      <c r="A1471">
        <v>48252</v>
      </c>
      <c r="B1471" t="s">
        <v>491</v>
      </c>
      <c r="C1471" t="s">
        <v>17</v>
      </c>
      <c r="D1471" t="s">
        <v>23</v>
      </c>
      <c r="E1471">
        <v>6.97</v>
      </c>
      <c r="F1471" s="73">
        <v>44776</v>
      </c>
      <c r="G1471" s="73">
        <v>44776</v>
      </c>
      <c r="H1471">
        <v>7</v>
      </c>
      <c r="I1471">
        <v>2021</v>
      </c>
      <c r="J1471" t="s">
        <v>6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7</v>
      </c>
    </row>
    <row r="1472" spans="1:17" x14ac:dyDescent="0.3">
      <c r="A1472">
        <v>45560</v>
      </c>
      <c r="B1472" t="s">
        <v>492</v>
      </c>
      <c r="C1472" t="s">
        <v>17</v>
      </c>
      <c r="D1472" t="s">
        <v>23</v>
      </c>
      <c r="E1472">
        <v>6.6</v>
      </c>
      <c r="F1472" s="73">
        <v>44917</v>
      </c>
      <c r="G1472" s="73">
        <v>44945</v>
      </c>
      <c r="H1472">
        <v>6</v>
      </c>
      <c r="I1472">
        <v>2022</v>
      </c>
      <c r="J1472" t="s">
        <v>10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24</v>
      </c>
    </row>
    <row r="1473" spans="1:17" x14ac:dyDescent="0.3">
      <c r="A1473">
        <v>45560</v>
      </c>
      <c r="B1473" t="s">
        <v>492</v>
      </c>
      <c r="C1473" t="s">
        <v>17</v>
      </c>
      <c r="D1473" t="s">
        <v>23</v>
      </c>
      <c r="E1473">
        <v>6.6</v>
      </c>
      <c r="F1473" s="73">
        <v>44917</v>
      </c>
      <c r="G1473" s="73">
        <v>44945</v>
      </c>
      <c r="H1473">
        <v>6</v>
      </c>
      <c r="I1473">
        <v>2022</v>
      </c>
      <c r="J1473" t="s">
        <v>10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11</v>
      </c>
    </row>
    <row r="1474" spans="1:17" x14ac:dyDescent="0.3">
      <c r="A1474">
        <v>45560</v>
      </c>
      <c r="B1474" t="s">
        <v>492</v>
      </c>
      <c r="C1474" t="s">
        <v>17</v>
      </c>
      <c r="D1474" t="s">
        <v>23</v>
      </c>
      <c r="E1474">
        <v>6.6</v>
      </c>
      <c r="F1474" s="73">
        <v>44917</v>
      </c>
      <c r="G1474" s="73">
        <v>44945</v>
      </c>
      <c r="H1474">
        <v>6</v>
      </c>
      <c r="I1474">
        <v>2022</v>
      </c>
      <c r="J1474" t="s">
        <v>10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12</v>
      </c>
    </row>
    <row r="1475" spans="1:17" x14ac:dyDescent="0.3">
      <c r="A1475">
        <v>45560</v>
      </c>
      <c r="B1475" t="s">
        <v>492</v>
      </c>
      <c r="C1475" t="s">
        <v>17</v>
      </c>
      <c r="D1475" t="s">
        <v>23</v>
      </c>
      <c r="E1475">
        <v>6.6</v>
      </c>
      <c r="F1475" s="73">
        <v>44917</v>
      </c>
      <c r="G1475" s="73">
        <v>44945</v>
      </c>
      <c r="H1475">
        <v>6</v>
      </c>
      <c r="I1475">
        <v>2022</v>
      </c>
      <c r="J1475" t="s">
        <v>10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82</v>
      </c>
    </row>
    <row r="1476" spans="1:17" x14ac:dyDescent="0.3">
      <c r="A1476">
        <v>45560</v>
      </c>
      <c r="B1476" t="s">
        <v>492</v>
      </c>
      <c r="C1476" t="s">
        <v>17</v>
      </c>
      <c r="D1476" t="s">
        <v>23</v>
      </c>
      <c r="E1476">
        <v>6.6</v>
      </c>
      <c r="F1476" s="73">
        <v>44917</v>
      </c>
      <c r="G1476" s="73">
        <v>44945</v>
      </c>
      <c r="H1476">
        <v>6</v>
      </c>
      <c r="I1476">
        <v>2022</v>
      </c>
      <c r="J1476" t="s">
        <v>10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193</v>
      </c>
    </row>
    <row r="1477" spans="1:17" x14ac:dyDescent="0.3">
      <c r="A1477">
        <v>45560</v>
      </c>
      <c r="B1477" t="s">
        <v>492</v>
      </c>
      <c r="C1477" t="s">
        <v>17</v>
      </c>
      <c r="D1477" t="s">
        <v>23</v>
      </c>
      <c r="E1477">
        <v>6.6</v>
      </c>
      <c r="F1477" s="73">
        <v>44917</v>
      </c>
      <c r="G1477" s="73">
        <v>44945</v>
      </c>
      <c r="H1477">
        <v>6</v>
      </c>
      <c r="I1477">
        <v>2022</v>
      </c>
      <c r="J1477" t="s">
        <v>10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27</v>
      </c>
    </row>
    <row r="1478" spans="1:17" x14ac:dyDescent="0.3">
      <c r="A1478">
        <v>43007</v>
      </c>
      <c r="B1478" t="s">
        <v>493</v>
      </c>
      <c r="C1478" t="s">
        <v>17</v>
      </c>
      <c r="D1478" t="s">
        <v>60</v>
      </c>
      <c r="E1478">
        <v>6.07</v>
      </c>
      <c r="F1478" s="73">
        <v>44618</v>
      </c>
      <c r="G1478" s="73">
        <v>44631</v>
      </c>
      <c r="H1478">
        <v>3</v>
      </c>
      <c r="I1478">
        <v>2021</v>
      </c>
      <c r="J1478" t="s">
        <v>18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21</v>
      </c>
    </row>
    <row r="1479" spans="1:17" x14ac:dyDescent="0.3">
      <c r="A1479">
        <v>43007</v>
      </c>
      <c r="B1479" t="s">
        <v>493</v>
      </c>
      <c r="C1479" t="s">
        <v>17</v>
      </c>
      <c r="D1479" t="s">
        <v>60</v>
      </c>
      <c r="E1479">
        <v>6.07</v>
      </c>
      <c r="F1479" s="73">
        <v>44618</v>
      </c>
      <c r="G1479" s="73">
        <v>44631</v>
      </c>
      <c r="H1479">
        <v>3</v>
      </c>
      <c r="I1479">
        <v>2021</v>
      </c>
      <c r="J1479" t="s">
        <v>18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46</v>
      </c>
    </row>
    <row r="1480" spans="1:17" x14ac:dyDescent="0.3">
      <c r="A1480">
        <v>43007</v>
      </c>
      <c r="B1480" t="s">
        <v>493</v>
      </c>
      <c r="C1480" t="s">
        <v>17</v>
      </c>
      <c r="D1480" t="s">
        <v>60</v>
      </c>
      <c r="E1480">
        <v>6.07</v>
      </c>
      <c r="F1480" s="73">
        <v>44618</v>
      </c>
      <c r="G1480" s="73">
        <v>44631</v>
      </c>
      <c r="H1480">
        <v>3</v>
      </c>
      <c r="I1480">
        <v>2021</v>
      </c>
      <c r="J1480" t="s">
        <v>18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42</v>
      </c>
    </row>
    <row r="1481" spans="1:17" x14ac:dyDescent="0.3">
      <c r="A1481">
        <v>43007</v>
      </c>
      <c r="B1481" t="s">
        <v>493</v>
      </c>
      <c r="C1481" t="s">
        <v>17</v>
      </c>
      <c r="D1481" t="s">
        <v>60</v>
      </c>
      <c r="E1481">
        <v>6.07</v>
      </c>
      <c r="F1481" s="73">
        <v>44618</v>
      </c>
      <c r="G1481" s="73">
        <v>44631</v>
      </c>
      <c r="H1481">
        <v>3</v>
      </c>
      <c r="I1481">
        <v>2021</v>
      </c>
      <c r="J1481" t="s">
        <v>18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33</v>
      </c>
    </row>
    <row r="1482" spans="1:17" x14ac:dyDescent="0.3">
      <c r="A1482">
        <v>37890</v>
      </c>
      <c r="B1482" t="s">
        <v>494</v>
      </c>
      <c r="C1482" t="s">
        <v>17</v>
      </c>
      <c r="D1482" t="s">
        <v>23</v>
      </c>
      <c r="E1482">
        <v>7.43</v>
      </c>
      <c r="F1482" s="73">
        <v>44053</v>
      </c>
      <c r="G1482" s="73">
        <v>44064</v>
      </c>
      <c r="H1482">
        <v>7</v>
      </c>
      <c r="I1482">
        <v>2020</v>
      </c>
      <c r="J1482" t="s">
        <v>10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21</v>
      </c>
    </row>
    <row r="1483" spans="1:17" x14ac:dyDescent="0.3">
      <c r="A1483">
        <v>37890</v>
      </c>
      <c r="B1483" t="s">
        <v>494</v>
      </c>
      <c r="C1483" t="s">
        <v>17</v>
      </c>
      <c r="D1483" t="s">
        <v>23</v>
      </c>
      <c r="E1483">
        <v>7.43</v>
      </c>
      <c r="F1483" s="73">
        <v>44053</v>
      </c>
      <c r="G1483" s="73">
        <v>44064</v>
      </c>
      <c r="H1483">
        <v>7</v>
      </c>
      <c r="I1483">
        <v>2020</v>
      </c>
      <c r="J1483" t="s">
        <v>10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61</v>
      </c>
    </row>
    <row r="1484" spans="1:17" x14ac:dyDescent="0.3">
      <c r="A1484">
        <v>37890</v>
      </c>
      <c r="B1484" t="s">
        <v>494</v>
      </c>
      <c r="C1484" t="s">
        <v>17</v>
      </c>
      <c r="D1484" t="s">
        <v>23</v>
      </c>
      <c r="E1484">
        <v>7.43</v>
      </c>
      <c r="F1484" s="73">
        <v>44053</v>
      </c>
      <c r="G1484" s="73">
        <v>44064</v>
      </c>
      <c r="H1484">
        <v>7</v>
      </c>
      <c r="I1484">
        <v>2020</v>
      </c>
      <c r="J1484" t="s">
        <v>10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38</v>
      </c>
    </row>
    <row r="1485" spans="1:17" x14ac:dyDescent="0.3">
      <c r="A1485">
        <v>37890</v>
      </c>
      <c r="B1485" t="s">
        <v>494</v>
      </c>
      <c r="C1485" t="s">
        <v>17</v>
      </c>
      <c r="D1485" t="s">
        <v>23</v>
      </c>
      <c r="E1485">
        <v>7.43</v>
      </c>
      <c r="F1485" s="73">
        <v>44053</v>
      </c>
      <c r="G1485" s="73">
        <v>44064</v>
      </c>
      <c r="H1485">
        <v>7</v>
      </c>
      <c r="I1485">
        <v>2020</v>
      </c>
      <c r="J1485" t="s">
        <v>10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39</v>
      </c>
    </row>
    <row r="1486" spans="1:17" x14ac:dyDescent="0.3">
      <c r="A1486">
        <v>37890</v>
      </c>
      <c r="B1486" t="s">
        <v>494</v>
      </c>
      <c r="C1486" t="s">
        <v>17</v>
      </c>
      <c r="D1486" t="s">
        <v>23</v>
      </c>
      <c r="E1486">
        <v>7.43</v>
      </c>
      <c r="F1486" s="73">
        <v>44053</v>
      </c>
      <c r="G1486" s="73">
        <v>44064</v>
      </c>
      <c r="H1486">
        <v>7</v>
      </c>
      <c r="I1486">
        <v>2020</v>
      </c>
      <c r="J1486" t="s">
        <v>10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208</v>
      </c>
    </row>
    <row r="1487" spans="1:17" x14ac:dyDescent="0.3">
      <c r="A1487">
        <v>37890</v>
      </c>
      <c r="B1487" t="s">
        <v>494</v>
      </c>
      <c r="C1487" t="s">
        <v>17</v>
      </c>
      <c r="D1487" t="s">
        <v>23</v>
      </c>
      <c r="E1487">
        <v>7.43</v>
      </c>
      <c r="F1487" s="73">
        <v>44053</v>
      </c>
      <c r="G1487" s="73">
        <v>44064</v>
      </c>
      <c r="H1487">
        <v>7</v>
      </c>
      <c r="I1487">
        <v>2020</v>
      </c>
      <c r="J1487" t="s">
        <v>10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67</v>
      </c>
    </row>
    <row r="1488" spans="1:17" x14ac:dyDescent="0.3">
      <c r="A1488">
        <v>38395</v>
      </c>
      <c r="B1488" t="s">
        <v>495</v>
      </c>
      <c r="C1488" t="s">
        <v>4</v>
      </c>
      <c r="D1488" t="s">
        <v>106</v>
      </c>
      <c r="E1488">
        <v>5.6</v>
      </c>
      <c r="F1488" s="73">
        <v>44034</v>
      </c>
      <c r="G1488" s="73">
        <v>44035</v>
      </c>
      <c r="H1488">
        <v>5</v>
      </c>
      <c r="I1488">
        <v>2018</v>
      </c>
      <c r="J1488" t="s">
        <v>20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21</v>
      </c>
    </row>
    <row r="1489" spans="1:17" x14ac:dyDescent="0.3">
      <c r="A1489">
        <v>38395</v>
      </c>
      <c r="B1489" t="s">
        <v>495</v>
      </c>
      <c r="C1489" t="s">
        <v>4</v>
      </c>
      <c r="D1489" t="s">
        <v>106</v>
      </c>
      <c r="E1489">
        <v>5.6</v>
      </c>
      <c r="F1489" s="73">
        <v>44034</v>
      </c>
      <c r="G1489" s="73">
        <v>44035</v>
      </c>
      <c r="H1489">
        <v>5</v>
      </c>
      <c r="I1489">
        <v>2018</v>
      </c>
      <c r="J1489" t="s">
        <v>20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57</v>
      </c>
    </row>
    <row r="1490" spans="1:17" x14ac:dyDescent="0.3">
      <c r="A1490">
        <v>38395</v>
      </c>
      <c r="B1490" t="s">
        <v>495</v>
      </c>
      <c r="C1490" t="s">
        <v>4</v>
      </c>
      <c r="D1490" t="s">
        <v>106</v>
      </c>
      <c r="E1490">
        <v>5.6</v>
      </c>
      <c r="F1490" s="73">
        <v>44034</v>
      </c>
      <c r="G1490" s="73">
        <v>44035</v>
      </c>
      <c r="H1490">
        <v>5</v>
      </c>
      <c r="I1490">
        <v>2018</v>
      </c>
      <c r="J1490" t="s">
        <v>20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12</v>
      </c>
    </row>
    <row r="1491" spans="1:17" x14ac:dyDescent="0.3">
      <c r="A1491">
        <v>39325</v>
      </c>
      <c r="B1491" t="s">
        <v>496</v>
      </c>
      <c r="C1491" t="s">
        <v>4</v>
      </c>
      <c r="D1491" t="s">
        <v>106</v>
      </c>
      <c r="E1491">
        <v>5.44</v>
      </c>
      <c r="F1491" s="73">
        <v>44036</v>
      </c>
      <c r="G1491" s="73">
        <v>44036</v>
      </c>
      <c r="H1491">
        <v>5</v>
      </c>
      <c r="I1491">
        <v>2019</v>
      </c>
      <c r="J1491" t="s">
        <v>10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21</v>
      </c>
    </row>
    <row r="1492" spans="1:17" x14ac:dyDescent="0.3">
      <c r="A1492">
        <v>39325</v>
      </c>
      <c r="B1492" t="s">
        <v>496</v>
      </c>
      <c r="C1492" t="s">
        <v>4</v>
      </c>
      <c r="D1492" t="s">
        <v>106</v>
      </c>
      <c r="E1492">
        <v>5.44</v>
      </c>
      <c r="F1492" s="73">
        <v>44036</v>
      </c>
      <c r="G1492" s="73">
        <v>44036</v>
      </c>
      <c r="H1492">
        <v>5</v>
      </c>
      <c r="I1492">
        <v>2019</v>
      </c>
      <c r="J1492" t="s">
        <v>10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57</v>
      </c>
    </row>
    <row r="1493" spans="1:17" x14ac:dyDescent="0.3">
      <c r="A1493">
        <v>39325</v>
      </c>
      <c r="B1493" t="s">
        <v>496</v>
      </c>
      <c r="C1493" t="s">
        <v>4</v>
      </c>
      <c r="D1493" t="s">
        <v>106</v>
      </c>
      <c r="E1493">
        <v>5.44</v>
      </c>
      <c r="F1493" s="73">
        <v>44036</v>
      </c>
      <c r="G1493" s="73">
        <v>44036</v>
      </c>
      <c r="H1493">
        <v>5</v>
      </c>
      <c r="I1493">
        <v>2019</v>
      </c>
      <c r="J1493" t="s">
        <v>10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12</v>
      </c>
    </row>
    <row r="1494" spans="1:17" x14ac:dyDescent="0.3">
      <c r="A1494">
        <v>1141</v>
      </c>
      <c r="B1494" t="s">
        <v>497</v>
      </c>
      <c r="C1494" t="s">
        <v>86</v>
      </c>
      <c r="D1494"/>
      <c r="E1494">
        <v>6.55</v>
      </c>
      <c r="F1494" s="73">
        <v>44549</v>
      </c>
      <c r="G1494" s="73">
        <v>44549</v>
      </c>
      <c r="H1494">
        <v>7</v>
      </c>
      <c r="I1494">
        <v>2002</v>
      </c>
      <c r="J1494" t="s">
        <v>10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11</v>
      </c>
    </row>
    <row r="1495" spans="1:17" x14ac:dyDescent="0.3">
      <c r="A1495">
        <v>1141</v>
      </c>
      <c r="B1495" t="s">
        <v>497</v>
      </c>
      <c r="C1495" t="s">
        <v>86</v>
      </c>
      <c r="D1495"/>
      <c r="E1495">
        <v>6.55</v>
      </c>
      <c r="F1495" s="73">
        <v>44549</v>
      </c>
      <c r="G1495" s="73">
        <v>44549</v>
      </c>
      <c r="H1495">
        <v>7</v>
      </c>
      <c r="I1495">
        <v>2002</v>
      </c>
      <c r="J1495" t="s">
        <v>10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25</v>
      </c>
    </row>
    <row r="1496" spans="1:17" x14ac:dyDescent="0.3">
      <c r="A1496">
        <v>1141</v>
      </c>
      <c r="B1496" t="s">
        <v>497</v>
      </c>
      <c r="C1496" t="s">
        <v>86</v>
      </c>
      <c r="D1496"/>
      <c r="E1496">
        <v>6.55</v>
      </c>
      <c r="F1496" s="73">
        <v>44549</v>
      </c>
      <c r="G1496" s="73">
        <v>44549</v>
      </c>
      <c r="H1496">
        <v>7</v>
      </c>
      <c r="I1496">
        <v>2002</v>
      </c>
      <c r="J1496" t="s">
        <v>10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12</v>
      </c>
    </row>
    <row r="1497" spans="1:17" x14ac:dyDescent="0.3">
      <c r="A1497">
        <v>1141</v>
      </c>
      <c r="B1497" t="s">
        <v>497</v>
      </c>
      <c r="C1497" t="s">
        <v>86</v>
      </c>
      <c r="D1497"/>
      <c r="E1497">
        <v>6.55</v>
      </c>
      <c r="F1497" s="73">
        <v>44549</v>
      </c>
      <c r="G1497" s="73">
        <v>44549</v>
      </c>
      <c r="H1497">
        <v>7</v>
      </c>
      <c r="I1497">
        <v>2002</v>
      </c>
      <c r="J1497" t="s">
        <v>10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42</v>
      </c>
    </row>
    <row r="1498" spans="1:17" x14ac:dyDescent="0.3">
      <c r="A1498">
        <v>39249</v>
      </c>
      <c r="B1498" t="s">
        <v>498</v>
      </c>
      <c r="C1498" t="s">
        <v>86</v>
      </c>
      <c r="D1498" t="s">
        <v>37</v>
      </c>
      <c r="E1498">
        <v>6.14</v>
      </c>
      <c r="F1498" s="73">
        <v>44045</v>
      </c>
      <c r="G1498" s="73">
        <v>44046</v>
      </c>
      <c r="H1498">
        <v>5</v>
      </c>
      <c r="I1498">
        <v>2019</v>
      </c>
      <c r="J1498" t="s">
        <v>18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24</v>
      </c>
    </row>
    <row r="1499" spans="1:17" x14ac:dyDescent="0.3">
      <c r="A1499">
        <v>39249</v>
      </c>
      <c r="B1499" t="s">
        <v>498</v>
      </c>
      <c r="C1499" t="s">
        <v>86</v>
      </c>
      <c r="D1499" t="s">
        <v>37</v>
      </c>
      <c r="E1499">
        <v>6.14</v>
      </c>
      <c r="F1499" s="73">
        <v>44045</v>
      </c>
      <c r="G1499" s="73">
        <v>44046</v>
      </c>
      <c r="H1499">
        <v>5</v>
      </c>
      <c r="I1499">
        <v>2019</v>
      </c>
      <c r="J1499" t="s">
        <v>18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12</v>
      </c>
    </row>
    <row r="1500" spans="1:17" x14ac:dyDescent="0.3">
      <c r="A1500">
        <v>39249</v>
      </c>
      <c r="B1500" t="s">
        <v>498</v>
      </c>
      <c r="C1500" t="s">
        <v>86</v>
      </c>
      <c r="D1500" t="s">
        <v>37</v>
      </c>
      <c r="E1500">
        <v>6.14</v>
      </c>
      <c r="F1500" s="73">
        <v>44045</v>
      </c>
      <c r="G1500" s="73">
        <v>44046</v>
      </c>
      <c r="H1500">
        <v>5</v>
      </c>
      <c r="I1500">
        <v>2019</v>
      </c>
      <c r="J1500" t="s">
        <v>18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43</v>
      </c>
    </row>
    <row r="1501" spans="1:17" x14ac:dyDescent="0.3">
      <c r="A1501">
        <v>40200</v>
      </c>
      <c r="B1501" t="s">
        <v>499</v>
      </c>
      <c r="C1501" t="s">
        <v>70</v>
      </c>
      <c r="D1501" t="s">
        <v>5</v>
      </c>
      <c r="E1501">
        <v>6.59</v>
      </c>
      <c r="F1501" s="73">
        <v>44120</v>
      </c>
      <c r="G1501" s="73">
        <v>44120</v>
      </c>
      <c r="H1501">
        <v>7</v>
      </c>
      <c r="I1501">
        <v>2019</v>
      </c>
      <c r="J1501" t="s">
        <v>6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181</v>
      </c>
    </row>
    <row r="1502" spans="1:17" x14ac:dyDescent="0.3">
      <c r="A1502">
        <v>40200</v>
      </c>
      <c r="B1502" t="s">
        <v>499</v>
      </c>
      <c r="C1502" t="s">
        <v>70</v>
      </c>
      <c r="D1502" t="s">
        <v>5</v>
      </c>
      <c r="E1502">
        <v>6.59</v>
      </c>
      <c r="F1502" s="73">
        <v>44120</v>
      </c>
      <c r="G1502" s="73">
        <v>44120</v>
      </c>
      <c r="H1502">
        <v>7</v>
      </c>
      <c r="I1502">
        <v>2019</v>
      </c>
      <c r="J1502" t="s">
        <v>6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39</v>
      </c>
    </row>
    <row r="1503" spans="1:17" x14ac:dyDescent="0.3">
      <c r="A1503">
        <v>708</v>
      </c>
      <c r="B1503" t="s">
        <v>500</v>
      </c>
      <c r="C1503" t="s">
        <v>17</v>
      </c>
      <c r="D1503" t="s">
        <v>32</v>
      </c>
      <c r="E1503">
        <v>7.54</v>
      </c>
      <c r="F1503" s="73">
        <v>43551</v>
      </c>
      <c r="G1503" s="73">
        <v>43565</v>
      </c>
      <c r="H1503">
        <v>6</v>
      </c>
      <c r="I1503">
        <v>2002</v>
      </c>
      <c r="J1503" t="s">
        <v>10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11</v>
      </c>
    </row>
    <row r="1504" spans="1:17" x14ac:dyDescent="0.3">
      <c r="A1504">
        <v>708</v>
      </c>
      <c r="B1504" t="s">
        <v>500</v>
      </c>
      <c r="C1504" t="s">
        <v>17</v>
      </c>
      <c r="D1504" t="s">
        <v>32</v>
      </c>
      <c r="E1504">
        <v>7.54</v>
      </c>
      <c r="F1504" s="73">
        <v>43551</v>
      </c>
      <c r="G1504" s="73">
        <v>43565</v>
      </c>
      <c r="H1504">
        <v>6</v>
      </c>
      <c r="I1504">
        <v>2002</v>
      </c>
      <c r="J1504" t="s">
        <v>10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14</v>
      </c>
    </row>
    <row r="1505" spans="1:17" x14ac:dyDescent="0.3">
      <c r="A1505">
        <v>42627</v>
      </c>
      <c r="B1505" t="s">
        <v>501</v>
      </c>
      <c r="C1505" t="s">
        <v>17</v>
      </c>
      <c r="D1505" t="s">
        <v>23</v>
      </c>
      <c r="E1505">
        <v>6.25</v>
      </c>
      <c r="F1505" s="73">
        <v>44703</v>
      </c>
      <c r="G1505" s="73">
        <v>44704</v>
      </c>
      <c r="H1505">
        <v>6</v>
      </c>
      <c r="I1505">
        <v>2021</v>
      </c>
      <c r="J1505" t="s">
        <v>6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11</v>
      </c>
    </row>
    <row r="1506" spans="1:17" x14ac:dyDescent="0.3">
      <c r="A1506">
        <v>42627</v>
      </c>
      <c r="B1506" t="s">
        <v>501</v>
      </c>
      <c r="C1506" t="s">
        <v>17</v>
      </c>
      <c r="D1506" t="s">
        <v>23</v>
      </c>
      <c r="E1506">
        <v>6.25</v>
      </c>
      <c r="F1506" s="73">
        <v>44703</v>
      </c>
      <c r="G1506" s="73">
        <v>44704</v>
      </c>
      <c r="H1506">
        <v>6</v>
      </c>
      <c r="I1506">
        <v>2021</v>
      </c>
      <c r="J1506" t="s">
        <v>6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12</v>
      </c>
    </row>
    <row r="1507" spans="1:17" x14ac:dyDescent="0.3">
      <c r="A1507">
        <v>42627</v>
      </c>
      <c r="B1507" t="s">
        <v>501</v>
      </c>
      <c r="C1507" t="s">
        <v>17</v>
      </c>
      <c r="D1507" t="s">
        <v>23</v>
      </c>
      <c r="E1507">
        <v>6.25</v>
      </c>
      <c r="F1507" s="73">
        <v>44703</v>
      </c>
      <c r="G1507" s="73">
        <v>44704</v>
      </c>
      <c r="H1507">
        <v>6</v>
      </c>
      <c r="I1507">
        <v>2021</v>
      </c>
      <c r="J1507" t="s">
        <v>6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53</v>
      </c>
    </row>
    <row r="1508" spans="1:17" x14ac:dyDescent="0.3">
      <c r="A1508">
        <v>42627</v>
      </c>
      <c r="B1508" t="s">
        <v>501</v>
      </c>
      <c r="C1508" t="s">
        <v>17</v>
      </c>
      <c r="D1508" t="s">
        <v>23</v>
      </c>
      <c r="E1508">
        <v>6.25</v>
      </c>
      <c r="F1508" s="73">
        <v>44703</v>
      </c>
      <c r="G1508" s="73">
        <v>44704</v>
      </c>
      <c r="H1508">
        <v>6</v>
      </c>
      <c r="I1508">
        <v>2021</v>
      </c>
      <c r="J1508" t="s">
        <v>6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27</v>
      </c>
    </row>
    <row r="1509" spans="1:17" x14ac:dyDescent="0.3">
      <c r="A1509">
        <v>37522</v>
      </c>
      <c r="B1509" t="s">
        <v>502</v>
      </c>
      <c r="C1509" t="s">
        <v>17</v>
      </c>
      <c r="D1509" t="s">
        <v>23</v>
      </c>
      <c r="E1509">
        <v>6.45</v>
      </c>
      <c r="F1509" s="73">
        <v>44090</v>
      </c>
      <c r="G1509" s="73">
        <v>44093</v>
      </c>
      <c r="H1509">
        <v>5</v>
      </c>
      <c r="I1509">
        <v>2020</v>
      </c>
      <c r="J1509" t="s">
        <v>10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13</v>
      </c>
    </row>
    <row r="1510" spans="1:17" x14ac:dyDescent="0.3">
      <c r="A1510">
        <v>37522</v>
      </c>
      <c r="B1510" t="s">
        <v>502</v>
      </c>
      <c r="C1510" t="s">
        <v>17</v>
      </c>
      <c r="D1510" t="s">
        <v>23</v>
      </c>
      <c r="E1510">
        <v>6.45</v>
      </c>
      <c r="F1510" s="73">
        <v>44090</v>
      </c>
      <c r="G1510" s="73">
        <v>44093</v>
      </c>
      <c r="H1510">
        <v>5</v>
      </c>
      <c r="I1510">
        <v>2020</v>
      </c>
      <c r="J1510" t="s">
        <v>10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48</v>
      </c>
    </row>
    <row r="1511" spans="1:17" x14ac:dyDescent="0.3">
      <c r="A1511">
        <v>37522</v>
      </c>
      <c r="B1511" t="s">
        <v>502</v>
      </c>
      <c r="C1511" t="s">
        <v>17</v>
      </c>
      <c r="D1511" t="s">
        <v>23</v>
      </c>
      <c r="E1511">
        <v>6.45</v>
      </c>
      <c r="F1511" s="73">
        <v>44090</v>
      </c>
      <c r="G1511" s="73">
        <v>44093</v>
      </c>
      <c r="H1511">
        <v>5</v>
      </c>
      <c r="I1511">
        <v>2020</v>
      </c>
      <c r="J1511" t="s">
        <v>10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67</v>
      </c>
    </row>
    <row r="1512" spans="1:17" x14ac:dyDescent="0.3">
      <c r="A1512">
        <v>37522</v>
      </c>
      <c r="B1512" t="s">
        <v>502</v>
      </c>
      <c r="C1512" t="s">
        <v>17</v>
      </c>
      <c r="D1512" t="s">
        <v>23</v>
      </c>
      <c r="E1512">
        <v>6.45</v>
      </c>
      <c r="F1512" s="73">
        <v>44090</v>
      </c>
      <c r="G1512" s="73">
        <v>44093</v>
      </c>
      <c r="H1512">
        <v>5</v>
      </c>
      <c r="I1512">
        <v>2020</v>
      </c>
      <c r="J1512" t="s">
        <v>10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104</v>
      </c>
    </row>
    <row r="1513" spans="1:17" x14ac:dyDescent="0.3">
      <c r="A1513">
        <v>40436</v>
      </c>
      <c r="B1513" t="s">
        <v>503</v>
      </c>
      <c r="C1513" t="s">
        <v>17</v>
      </c>
      <c r="D1513" t="s">
        <v>23</v>
      </c>
      <c r="E1513">
        <v>5.52</v>
      </c>
      <c r="F1513" s="73">
        <v>44411</v>
      </c>
      <c r="G1513" s="73">
        <v>44431</v>
      </c>
      <c r="H1513">
        <v>6</v>
      </c>
      <c r="I1513">
        <v>2020</v>
      </c>
      <c r="J1513" t="s">
        <v>6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21</v>
      </c>
    </row>
    <row r="1514" spans="1:17" x14ac:dyDescent="0.3">
      <c r="A1514">
        <v>40436</v>
      </c>
      <c r="B1514" t="s">
        <v>503</v>
      </c>
      <c r="C1514" t="s">
        <v>17</v>
      </c>
      <c r="D1514" t="s">
        <v>23</v>
      </c>
      <c r="E1514">
        <v>5.52</v>
      </c>
      <c r="F1514" s="73">
        <v>44411</v>
      </c>
      <c r="G1514" s="73">
        <v>44431</v>
      </c>
      <c r="H1514">
        <v>6</v>
      </c>
      <c r="I1514">
        <v>2020</v>
      </c>
      <c r="J1514" t="s">
        <v>6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57</v>
      </c>
    </row>
    <row r="1515" spans="1:17" x14ac:dyDescent="0.3">
      <c r="A1515">
        <v>40436</v>
      </c>
      <c r="B1515" t="s">
        <v>503</v>
      </c>
      <c r="C1515" t="s">
        <v>17</v>
      </c>
      <c r="D1515" t="s">
        <v>23</v>
      </c>
      <c r="E1515">
        <v>5.52</v>
      </c>
      <c r="F1515" s="73">
        <v>44411</v>
      </c>
      <c r="G1515" s="73">
        <v>44431</v>
      </c>
      <c r="H1515">
        <v>6</v>
      </c>
      <c r="I1515">
        <v>2020</v>
      </c>
      <c r="J1515" t="s">
        <v>6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12</v>
      </c>
    </row>
    <row r="1516" spans="1:17" x14ac:dyDescent="0.3">
      <c r="A1516">
        <v>40436</v>
      </c>
      <c r="B1516" t="s">
        <v>503</v>
      </c>
      <c r="C1516" t="s">
        <v>17</v>
      </c>
      <c r="D1516" t="s">
        <v>23</v>
      </c>
      <c r="E1516">
        <v>5.52</v>
      </c>
      <c r="F1516" s="73">
        <v>44411</v>
      </c>
      <c r="G1516" s="73">
        <v>44431</v>
      </c>
      <c r="H1516">
        <v>6</v>
      </c>
      <c r="I1516">
        <v>2020</v>
      </c>
      <c r="J1516" t="s">
        <v>6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46</v>
      </c>
    </row>
    <row r="1517" spans="1:17" x14ac:dyDescent="0.3">
      <c r="A1517">
        <v>41217</v>
      </c>
      <c r="B1517" t="s">
        <v>504</v>
      </c>
      <c r="C1517" t="s">
        <v>4</v>
      </c>
      <c r="D1517" t="s">
        <v>5</v>
      </c>
      <c r="E1517">
        <v>6.33</v>
      </c>
      <c r="F1517" s="73">
        <v>44192</v>
      </c>
      <c r="G1517" s="73">
        <v>44192</v>
      </c>
      <c r="H1517">
        <v>5</v>
      </c>
      <c r="I1517">
        <v>2020</v>
      </c>
      <c r="J1517" t="s">
        <v>10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12</v>
      </c>
    </row>
    <row r="1518" spans="1:17" x14ac:dyDescent="0.3">
      <c r="A1518">
        <v>41217</v>
      </c>
      <c r="B1518" t="s">
        <v>504</v>
      </c>
      <c r="C1518" t="s">
        <v>4</v>
      </c>
      <c r="D1518" t="s">
        <v>5</v>
      </c>
      <c r="E1518">
        <v>6.33</v>
      </c>
      <c r="F1518" s="73">
        <v>44192</v>
      </c>
      <c r="G1518" s="73">
        <v>44192</v>
      </c>
      <c r="H1518">
        <v>5</v>
      </c>
      <c r="I1518">
        <v>2020</v>
      </c>
      <c r="J1518" t="s">
        <v>10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39</v>
      </c>
    </row>
    <row r="1519" spans="1:17" x14ac:dyDescent="0.3">
      <c r="A1519">
        <v>41217</v>
      </c>
      <c r="B1519" t="s">
        <v>504</v>
      </c>
      <c r="C1519" t="s">
        <v>4</v>
      </c>
      <c r="D1519" t="s">
        <v>5</v>
      </c>
      <c r="E1519">
        <v>6.33</v>
      </c>
      <c r="F1519" s="73">
        <v>44192</v>
      </c>
      <c r="G1519" s="73">
        <v>44192</v>
      </c>
      <c r="H1519">
        <v>5</v>
      </c>
      <c r="I1519">
        <v>2020</v>
      </c>
      <c r="J1519" t="s">
        <v>10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119</v>
      </c>
    </row>
    <row r="1520" spans="1:17" x14ac:dyDescent="0.3">
      <c r="A1520">
        <v>41217</v>
      </c>
      <c r="B1520" t="s">
        <v>504</v>
      </c>
      <c r="C1520" t="s">
        <v>4</v>
      </c>
      <c r="D1520" t="s">
        <v>5</v>
      </c>
      <c r="E1520">
        <v>6.33</v>
      </c>
      <c r="F1520" s="73">
        <v>44192</v>
      </c>
      <c r="G1520" s="73">
        <v>44192</v>
      </c>
      <c r="H1520">
        <v>5</v>
      </c>
      <c r="I1520">
        <v>2020</v>
      </c>
      <c r="J1520" t="s">
        <v>10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48</v>
      </c>
    </row>
    <row r="1521" spans="1:17" x14ac:dyDescent="0.3">
      <c r="A1521">
        <v>611</v>
      </c>
      <c r="B1521" t="s">
        <v>505</v>
      </c>
      <c r="C1521" t="s">
        <v>17</v>
      </c>
      <c r="D1521" t="s">
        <v>32</v>
      </c>
      <c r="E1521">
        <v>5.66</v>
      </c>
      <c r="F1521" s="73">
        <v>44144</v>
      </c>
      <c r="G1521" s="73">
        <v>44304</v>
      </c>
      <c r="H1521">
        <v>3</v>
      </c>
      <c r="I1521">
        <v>2002</v>
      </c>
      <c r="J1521" t="s">
        <v>20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14</v>
      </c>
    </row>
    <row r="1522" spans="1:17" x14ac:dyDescent="0.3">
      <c r="A1522">
        <v>611</v>
      </c>
      <c r="B1522" t="s">
        <v>505</v>
      </c>
      <c r="C1522" t="s">
        <v>17</v>
      </c>
      <c r="D1522" t="s">
        <v>32</v>
      </c>
      <c r="E1522">
        <v>5.66</v>
      </c>
      <c r="F1522" s="73">
        <v>44144</v>
      </c>
      <c r="G1522" s="73">
        <v>44304</v>
      </c>
      <c r="H1522">
        <v>3</v>
      </c>
      <c r="I1522">
        <v>2002</v>
      </c>
      <c r="J1522" t="s">
        <v>20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7</v>
      </c>
    </row>
    <row r="1523" spans="1:17" x14ac:dyDescent="0.3">
      <c r="A1523">
        <v>5492</v>
      </c>
      <c r="B1523" t="s">
        <v>506</v>
      </c>
      <c r="C1523" t="s">
        <v>9</v>
      </c>
      <c r="D1523" t="s">
        <v>32</v>
      </c>
      <c r="E1523">
        <v>5.56</v>
      </c>
      <c r="F1523" s="73">
        <v>44304</v>
      </c>
      <c r="G1523" s="73">
        <v>44304</v>
      </c>
      <c r="H1523">
        <v>3</v>
      </c>
      <c r="I1523">
        <v>2003</v>
      </c>
      <c r="J1523" t="s">
        <v>6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14</v>
      </c>
    </row>
    <row r="1524" spans="1:17" x14ac:dyDescent="0.3">
      <c r="A1524">
        <v>5492</v>
      </c>
      <c r="B1524" t="s">
        <v>506</v>
      </c>
      <c r="C1524" t="s">
        <v>9</v>
      </c>
      <c r="D1524" t="s">
        <v>32</v>
      </c>
      <c r="E1524">
        <v>5.56</v>
      </c>
      <c r="F1524" s="73">
        <v>44304</v>
      </c>
      <c r="G1524" s="73">
        <v>44304</v>
      </c>
      <c r="H1524">
        <v>3</v>
      </c>
      <c r="I1524">
        <v>2003</v>
      </c>
      <c r="J1524" t="s">
        <v>6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7</v>
      </c>
    </row>
    <row r="1525" spans="1:17" x14ac:dyDescent="0.3">
      <c r="A1525">
        <v>37345</v>
      </c>
      <c r="B1525" t="s">
        <v>507</v>
      </c>
      <c r="C1525" t="s">
        <v>17</v>
      </c>
      <c r="D1525" t="s">
        <v>23</v>
      </c>
      <c r="E1525">
        <v>6.62</v>
      </c>
      <c r="F1525" s="73">
        <v>44097</v>
      </c>
      <c r="G1525" s="73">
        <v>44104</v>
      </c>
      <c r="H1525">
        <v>5</v>
      </c>
      <c r="I1525">
        <v>2020</v>
      </c>
      <c r="J1525" t="s">
        <v>10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24</v>
      </c>
    </row>
    <row r="1526" spans="1:17" x14ac:dyDescent="0.3">
      <c r="A1526">
        <v>37345</v>
      </c>
      <c r="B1526" t="s">
        <v>507</v>
      </c>
      <c r="C1526" t="s">
        <v>17</v>
      </c>
      <c r="D1526" t="s">
        <v>23</v>
      </c>
      <c r="E1526">
        <v>6.62</v>
      </c>
      <c r="F1526" s="73">
        <v>44097</v>
      </c>
      <c r="G1526" s="73">
        <v>44104</v>
      </c>
      <c r="H1526">
        <v>5</v>
      </c>
      <c r="I1526">
        <v>2020</v>
      </c>
      <c r="J1526" t="s">
        <v>10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57</v>
      </c>
    </row>
    <row r="1527" spans="1:17" x14ac:dyDescent="0.3">
      <c r="A1527">
        <v>37345</v>
      </c>
      <c r="B1527" t="s">
        <v>507</v>
      </c>
      <c r="C1527" t="s">
        <v>17</v>
      </c>
      <c r="D1527" t="s">
        <v>23</v>
      </c>
      <c r="E1527">
        <v>6.62</v>
      </c>
      <c r="F1527" s="73">
        <v>44097</v>
      </c>
      <c r="G1527" s="73">
        <v>44104</v>
      </c>
      <c r="H1527">
        <v>5</v>
      </c>
      <c r="I1527">
        <v>2020</v>
      </c>
      <c r="J1527" t="s">
        <v>10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12</v>
      </c>
    </row>
    <row r="1528" spans="1:17" x14ac:dyDescent="0.3">
      <c r="A1528">
        <v>37345</v>
      </c>
      <c r="B1528" t="s">
        <v>507</v>
      </c>
      <c r="C1528" t="s">
        <v>17</v>
      </c>
      <c r="D1528" t="s">
        <v>23</v>
      </c>
      <c r="E1528">
        <v>6.62</v>
      </c>
      <c r="F1528" s="73">
        <v>44097</v>
      </c>
      <c r="G1528" s="73">
        <v>44104</v>
      </c>
      <c r="H1528">
        <v>5</v>
      </c>
      <c r="I1528">
        <v>2020</v>
      </c>
      <c r="J1528" t="s">
        <v>10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89</v>
      </c>
    </row>
    <row r="1529" spans="1:17" x14ac:dyDescent="0.3">
      <c r="A1529">
        <v>37345</v>
      </c>
      <c r="B1529" t="s">
        <v>507</v>
      </c>
      <c r="C1529" t="s">
        <v>17</v>
      </c>
      <c r="D1529" t="s">
        <v>23</v>
      </c>
      <c r="E1529">
        <v>6.62</v>
      </c>
      <c r="F1529" s="73">
        <v>44097</v>
      </c>
      <c r="G1529" s="73">
        <v>44104</v>
      </c>
      <c r="H1529">
        <v>5</v>
      </c>
      <c r="I1529">
        <v>2020</v>
      </c>
      <c r="J1529" t="s">
        <v>10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42</v>
      </c>
    </row>
    <row r="1530" spans="1:17" x14ac:dyDescent="0.3">
      <c r="A1530">
        <v>37345</v>
      </c>
      <c r="B1530" t="s">
        <v>507</v>
      </c>
      <c r="C1530" t="s">
        <v>17</v>
      </c>
      <c r="D1530" t="s">
        <v>23</v>
      </c>
      <c r="E1530">
        <v>6.62</v>
      </c>
      <c r="F1530" s="73">
        <v>44097</v>
      </c>
      <c r="G1530" s="73">
        <v>44104</v>
      </c>
      <c r="H1530">
        <v>5</v>
      </c>
      <c r="I1530">
        <v>2020</v>
      </c>
      <c r="J1530" t="s">
        <v>10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27</v>
      </c>
    </row>
    <row r="1531" spans="1:17" x14ac:dyDescent="0.3">
      <c r="A1531">
        <v>6560</v>
      </c>
      <c r="B1531" t="s">
        <v>508</v>
      </c>
      <c r="C1531" t="s">
        <v>17</v>
      </c>
      <c r="D1531" t="s">
        <v>5</v>
      </c>
      <c r="E1531">
        <v>7.23</v>
      </c>
      <c r="F1531" s="73">
        <v>43848</v>
      </c>
      <c r="G1531" s="73">
        <v>43888</v>
      </c>
      <c r="H1531">
        <v>8</v>
      </c>
      <c r="I1531">
        <v>2000</v>
      </c>
      <c r="J1531" t="s">
        <v>10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72</v>
      </c>
    </row>
    <row r="1532" spans="1:17" x14ac:dyDescent="0.3">
      <c r="A1532">
        <v>6560</v>
      </c>
      <c r="B1532" t="s">
        <v>508</v>
      </c>
      <c r="C1532" t="s">
        <v>17</v>
      </c>
      <c r="D1532" t="s">
        <v>5</v>
      </c>
      <c r="E1532">
        <v>7.23</v>
      </c>
      <c r="F1532" s="73">
        <v>43848</v>
      </c>
      <c r="G1532" s="73">
        <v>43888</v>
      </c>
      <c r="H1532">
        <v>8</v>
      </c>
      <c r="I1532">
        <v>2000</v>
      </c>
      <c r="J1532" t="s">
        <v>10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21</v>
      </c>
    </row>
    <row r="1533" spans="1:17" x14ac:dyDescent="0.3">
      <c r="A1533">
        <v>39292</v>
      </c>
      <c r="B1533" t="s">
        <v>509</v>
      </c>
      <c r="C1533" t="s">
        <v>17</v>
      </c>
      <c r="D1533" t="s">
        <v>109</v>
      </c>
      <c r="E1533">
        <v>7.05</v>
      </c>
      <c r="F1533" s="73">
        <v>44209</v>
      </c>
      <c r="G1533" s="73">
        <v>44251</v>
      </c>
      <c r="H1533">
        <v>7</v>
      </c>
      <c r="I1533">
        <v>2020</v>
      </c>
      <c r="J1533" t="s">
        <v>18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11</v>
      </c>
    </row>
    <row r="1534" spans="1:17" x14ac:dyDescent="0.3">
      <c r="A1534">
        <v>39292</v>
      </c>
      <c r="B1534" t="s">
        <v>509</v>
      </c>
      <c r="C1534" t="s">
        <v>17</v>
      </c>
      <c r="D1534" t="s">
        <v>109</v>
      </c>
      <c r="E1534">
        <v>7.05</v>
      </c>
      <c r="F1534" s="73">
        <v>44209</v>
      </c>
      <c r="G1534" s="73">
        <v>44251</v>
      </c>
      <c r="H1534">
        <v>7</v>
      </c>
      <c r="I1534">
        <v>2020</v>
      </c>
      <c r="J1534" t="s">
        <v>18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21</v>
      </c>
    </row>
    <row r="1535" spans="1:17" x14ac:dyDescent="0.3">
      <c r="A1535">
        <v>39292</v>
      </c>
      <c r="B1535" t="s">
        <v>509</v>
      </c>
      <c r="C1535" t="s">
        <v>17</v>
      </c>
      <c r="D1535" t="s">
        <v>109</v>
      </c>
      <c r="E1535">
        <v>7.05</v>
      </c>
      <c r="F1535" s="73">
        <v>44209</v>
      </c>
      <c r="G1535" s="73">
        <v>44251</v>
      </c>
      <c r="H1535">
        <v>7</v>
      </c>
      <c r="I1535">
        <v>2020</v>
      </c>
      <c r="J1535" t="s">
        <v>18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12</v>
      </c>
    </row>
    <row r="1536" spans="1:17" x14ac:dyDescent="0.3">
      <c r="A1536">
        <v>39292</v>
      </c>
      <c r="B1536" t="s">
        <v>509</v>
      </c>
      <c r="C1536" t="s">
        <v>17</v>
      </c>
      <c r="D1536" t="s">
        <v>109</v>
      </c>
      <c r="E1536">
        <v>7.05</v>
      </c>
      <c r="F1536" s="73">
        <v>44209</v>
      </c>
      <c r="G1536" s="73">
        <v>44251</v>
      </c>
      <c r="H1536">
        <v>7</v>
      </c>
      <c r="I1536">
        <v>2020</v>
      </c>
      <c r="J1536" t="s">
        <v>18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284</v>
      </c>
    </row>
    <row r="1537" spans="1:17" x14ac:dyDescent="0.3">
      <c r="A1537">
        <v>721</v>
      </c>
      <c r="B1537" t="s">
        <v>510</v>
      </c>
      <c r="C1537" t="s">
        <v>17</v>
      </c>
      <c r="D1537" t="s">
        <v>5</v>
      </c>
      <c r="E1537">
        <v>8.1300000000000008</v>
      </c>
      <c r="F1537" s="73">
        <v>43009</v>
      </c>
      <c r="G1537" s="73">
        <v>43023</v>
      </c>
      <c r="H1537">
        <v>5</v>
      </c>
      <c r="I1537">
        <v>2002</v>
      </c>
      <c r="J1537" t="s">
        <v>6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21</v>
      </c>
    </row>
    <row r="1538" spans="1:17" x14ac:dyDescent="0.3">
      <c r="A1538">
        <v>721</v>
      </c>
      <c r="B1538" t="s">
        <v>510</v>
      </c>
      <c r="C1538" t="s">
        <v>17</v>
      </c>
      <c r="D1538" t="s">
        <v>5</v>
      </c>
      <c r="E1538">
        <v>8.1300000000000008</v>
      </c>
      <c r="F1538" s="73">
        <v>43009</v>
      </c>
      <c r="G1538" s="73">
        <v>43023</v>
      </c>
      <c r="H1538">
        <v>5</v>
      </c>
      <c r="I1538">
        <v>2002</v>
      </c>
      <c r="J1538" t="s">
        <v>6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25</v>
      </c>
    </row>
    <row r="1539" spans="1:17" x14ac:dyDescent="0.3">
      <c r="A1539">
        <v>721</v>
      </c>
      <c r="B1539" t="s">
        <v>510</v>
      </c>
      <c r="C1539" t="s">
        <v>17</v>
      </c>
      <c r="D1539" t="s">
        <v>5</v>
      </c>
      <c r="E1539">
        <v>8.1300000000000008</v>
      </c>
      <c r="F1539" s="73">
        <v>43009</v>
      </c>
      <c r="G1539" s="73">
        <v>43023</v>
      </c>
      <c r="H1539">
        <v>5</v>
      </c>
      <c r="I1539">
        <v>2002</v>
      </c>
      <c r="J1539" t="s">
        <v>6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12</v>
      </c>
    </row>
    <row r="1540" spans="1:17" x14ac:dyDescent="0.3">
      <c r="A1540">
        <v>721</v>
      </c>
      <c r="B1540" t="s">
        <v>510</v>
      </c>
      <c r="C1540" t="s">
        <v>17</v>
      </c>
      <c r="D1540" t="s">
        <v>5</v>
      </c>
      <c r="E1540">
        <v>8.1300000000000008</v>
      </c>
      <c r="F1540" s="73">
        <v>43009</v>
      </c>
      <c r="G1540" s="73">
        <v>43023</v>
      </c>
      <c r="H1540">
        <v>5</v>
      </c>
      <c r="I1540">
        <v>2002</v>
      </c>
      <c r="J1540" t="s">
        <v>6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246</v>
      </c>
    </row>
    <row r="1541" spans="1:17" x14ac:dyDescent="0.3">
      <c r="A1541">
        <v>721</v>
      </c>
      <c r="B1541" t="s">
        <v>510</v>
      </c>
      <c r="C1541" t="s">
        <v>17</v>
      </c>
      <c r="D1541" t="s">
        <v>5</v>
      </c>
      <c r="E1541">
        <v>8.1300000000000008</v>
      </c>
      <c r="F1541" s="73">
        <v>43009</v>
      </c>
      <c r="G1541" s="73">
        <v>43023</v>
      </c>
      <c r="H1541">
        <v>5</v>
      </c>
      <c r="I1541">
        <v>2002</v>
      </c>
      <c r="J1541" t="s">
        <v>6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13</v>
      </c>
    </row>
    <row r="1542" spans="1:17" x14ac:dyDescent="0.3">
      <c r="A1542">
        <v>721</v>
      </c>
      <c r="B1542" t="s">
        <v>510</v>
      </c>
      <c r="C1542" t="s">
        <v>17</v>
      </c>
      <c r="D1542" t="s">
        <v>5</v>
      </c>
      <c r="E1542">
        <v>8.1300000000000008</v>
      </c>
      <c r="F1542" s="73">
        <v>43009</v>
      </c>
      <c r="G1542" s="73">
        <v>43023</v>
      </c>
      <c r="H1542">
        <v>5</v>
      </c>
      <c r="I1542">
        <v>2002</v>
      </c>
      <c r="J1542" t="s">
        <v>6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116</v>
      </c>
    </row>
    <row r="1543" spans="1:17" x14ac:dyDescent="0.3">
      <c r="A1543">
        <v>721</v>
      </c>
      <c r="B1543" t="s">
        <v>510</v>
      </c>
      <c r="C1543" t="s">
        <v>17</v>
      </c>
      <c r="D1543" t="s">
        <v>5</v>
      </c>
      <c r="E1543">
        <v>8.1300000000000008</v>
      </c>
      <c r="F1543" s="73">
        <v>43009</v>
      </c>
      <c r="G1543" s="73">
        <v>43023</v>
      </c>
      <c r="H1543">
        <v>5</v>
      </c>
      <c r="I1543">
        <v>2002</v>
      </c>
      <c r="J1543" t="s">
        <v>6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42</v>
      </c>
    </row>
    <row r="1544" spans="1:17" x14ac:dyDescent="0.3">
      <c r="A1544">
        <v>1492</v>
      </c>
      <c r="B1544" t="s">
        <v>511</v>
      </c>
      <c r="C1544" t="s">
        <v>17</v>
      </c>
      <c r="D1544" t="s">
        <v>23</v>
      </c>
      <c r="E1544">
        <v>6.94</v>
      </c>
      <c r="F1544" s="73">
        <v>43676</v>
      </c>
      <c r="G1544" s="73">
        <v>43683</v>
      </c>
      <c r="H1544">
        <v>6</v>
      </c>
      <c r="I1544">
        <v>2001</v>
      </c>
      <c r="J1544" t="s">
        <v>18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24</v>
      </c>
    </row>
    <row r="1545" spans="1:17" x14ac:dyDescent="0.3">
      <c r="A1545">
        <v>1492</v>
      </c>
      <c r="B1545" t="s">
        <v>511</v>
      </c>
      <c r="C1545" t="s">
        <v>17</v>
      </c>
      <c r="D1545" t="s">
        <v>23</v>
      </c>
      <c r="E1545">
        <v>6.94</v>
      </c>
      <c r="F1545" s="73">
        <v>43676</v>
      </c>
      <c r="G1545" s="73">
        <v>43683</v>
      </c>
      <c r="H1545">
        <v>6</v>
      </c>
      <c r="I1545">
        <v>2001</v>
      </c>
      <c r="J1545" t="s">
        <v>18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199</v>
      </c>
    </row>
    <row r="1546" spans="1:17" x14ac:dyDescent="0.3">
      <c r="A1546">
        <v>1492</v>
      </c>
      <c r="B1546" t="s">
        <v>511</v>
      </c>
      <c r="C1546" t="s">
        <v>17</v>
      </c>
      <c r="D1546" t="s">
        <v>23</v>
      </c>
      <c r="E1546">
        <v>6.94</v>
      </c>
      <c r="F1546" s="73">
        <v>43676</v>
      </c>
      <c r="G1546" s="73">
        <v>43683</v>
      </c>
      <c r="H1546">
        <v>6</v>
      </c>
      <c r="I1546">
        <v>2001</v>
      </c>
      <c r="J1546" t="s">
        <v>18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27</v>
      </c>
    </row>
    <row r="1547" spans="1:17" x14ac:dyDescent="0.3">
      <c r="A1547">
        <v>1492</v>
      </c>
      <c r="B1547" t="s">
        <v>511</v>
      </c>
      <c r="C1547" t="s">
        <v>17</v>
      </c>
      <c r="D1547" t="s">
        <v>23</v>
      </c>
      <c r="E1547">
        <v>6.94</v>
      </c>
      <c r="F1547" s="73">
        <v>43676</v>
      </c>
      <c r="G1547" s="73">
        <v>43683</v>
      </c>
      <c r="H1547">
        <v>6</v>
      </c>
      <c r="I1547">
        <v>2001</v>
      </c>
      <c r="J1547" t="s">
        <v>18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131</v>
      </c>
    </row>
    <row r="1548" spans="1:17" x14ac:dyDescent="0.3">
      <c r="A1548">
        <v>1493</v>
      </c>
      <c r="B1548" t="s">
        <v>512</v>
      </c>
      <c r="C1548" t="s">
        <v>17</v>
      </c>
      <c r="D1548" t="s">
        <v>23</v>
      </c>
      <c r="E1548">
        <v>7</v>
      </c>
      <c r="F1548" s="73">
        <v>43694</v>
      </c>
      <c r="G1548" s="73">
        <v>43709</v>
      </c>
      <c r="H1548">
        <v>5</v>
      </c>
      <c r="I1548">
        <v>2001</v>
      </c>
      <c r="J1548" t="s">
        <v>20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24</v>
      </c>
    </row>
    <row r="1549" spans="1:17" x14ac:dyDescent="0.3">
      <c r="A1549">
        <v>1493</v>
      </c>
      <c r="B1549" t="s">
        <v>512</v>
      </c>
      <c r="C1549" t="s">
        <v>17</v>
      </c>
      <c r="D1549" t="s">
        <v>23</v>
      </c>
      <c r="E1549">
        <v>7</v>
      </c>
      <c r="F1549" s="73">
        <v>43694</v>
      </c>
      <c r="G1549" s="73">
        <v>43709</v>
      </c>
      <c r="H1549">
        <v>5</v>
      </c>
      <c r="I1549">
        <v>2001</v>
      </c>
      <c r="J1549" t="s">
        <v>20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12</v>
      </c>
    </row>
    <row r="1550" spans="1:17" x14ac:dyDescent="0.3">
      <c r="A1550">
        <v>1493</v>
      </c>
      <c r="B1550" t="s">
        <v>512</v>
      </c>
      <c r="C1550" t="s">
        <v>17</v>
      </c>
      <c r="D1550" t="s">
        <v>23</v>
      </c>
      <c r="E1550">
        <v>7</v>
      </c>
      <c r="F1550" s="73">
        <v>43694</v>
      </c>
      <c r="G1550" s="73">
        <v>43709</v>
      </c>
      <c r="H1550">
        <v>5</v>
      </c>
      <c r="I1550">
        <v>2001</v>
      </c>
      <c r="J1550" t="s">
        <v>20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199</v>
      </c>
    </row>
    <row r="1551" spans="1:17" x14ac:dyDescent="0.3">
      <c r="A1551">
        <v>1493</v>
      </c>
      <c r="B1551" t="s">
        <v>512</v>
      </c>
      <c r="C1551" t="s">
        <v>17</v>
      </c>
      <c r="D1551" t="s">
        <v>23</v>
      </c>
      <c r="E1551">
        <v>7</v>
      </c>
      <c r="F1551" s="73">
        <v>43694</v>
      </c>
      <c r="G1551" s="73">
        <v>43709</v>
      </c>
      <c r="H1551">
        <v>5</v>
      </c>
      <c r="I1551">
        <v>2001</v>
      </c>
      <c r="J1551" t="s">
        <v>20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33</v>
      </c>
    </row>
    <row r="1552" spans="1:17" x14ac:dyDescent="0.3">
      <c r="A1552">
        <v>1493</v>
      </c>
      <c r="B1552" t="s">
        <v>512</v>
      </c>
      <c r="C1552" t="s">
        <v>17</v>
      </c>
      <c r="D1552" t="s">
        <v>23</v>
      </c>
      <c r="E1552">
        <v>7</v>
      </c>
      <c r="F1552" s="73">
        <v>43694</v>
      </c>
      <c r="G1552" s="73">
        <v>43709</v>
      </c>
      <c r="H1552">
        <v>5</v>
      </c>
      <c r="I1552">
        <v>2001</v>
      </c>
      <c r="J1552" t="s">
        <v>20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27</v>
      </c>
    </row>
    <row r="1553" spans="1:17" x14ac:dyDescent="0.3">
      <c r="A1553">
        <v>1493</v>
      </c>
      <c r="B1553" t="s">
        <v>512</v>
      </c>
      <c r="C1553" t="s">
        <v>17</v>
      </c>
      <c r="D1553" t="s">
        <v>23</v>
      </c>
      <c r="E1553">
        <v>7</v>
      </c>
      <c r="F1553" s="73">
        <v>43694</v>
      </c>
      <c r="G1553" s="73">
        <v>43709</v>
      </c>
      <c r="H1553">
        <v>5</v>
      </c>
      <c r="I1553">
        <v>2001</v>
      </c>
      <c r="J1553" t="s">
        <v>20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131</v>
      </c>
    </row>
    <row r="1554" spans="1:17" x14ac:dyDescent="0.3">
      <c r="A1554">
        <v>337</v>
      </c>
      <c r="B1554" t="s">
        <v>513</v>
      </c>
      <c r="C1554" t="s">
        <v>17</v>
      </c>
      <c r="D1554" t="s">
        <v>23</v>
      </c>
      <c r="E1554">
        <v>6.2</v>
      </c>
      <c r="F1554" s="73">
        <v>44857</v>
      </c>
      <c r="G1554" s="73">
        <v>44866</v>
      </c>
      <c r="H1554">
        <v>4</v>
      </c>
      <c r="I1554">
        <v>2002</v>
      </c>
      <c r="J1554" t="s">
        <v>18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21</v>
      </c>
    </row>
    <row r="1555" spans="1:17" x14ac:dyDescent="0.3">
      <c r="A1555">
        <v>337</v>
      </c>
      <c r="B1555" t="s">
        <v>513</v>
      </c>
      <c r="C1555" t="s">
        <v>17</v>
      </c>
      <c r="D1555" t="s">
        <v>23</v>
      </c>
      <c r="E1555">
        <v>6.2</v>
      </c>
      <c r="F1555" s="73">
        <v>44857</v>
      </c>
      <c r="G1555" s="73">
        <v>44866</v>
      </c>
      <c r="H1555">
        <v>4</v>
      </c>
      <c r="I1555">
        <v>2002</v>
      </c>
      <c r="J1555" t="s">
        <v>18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191</v>
      </c>
    </row>
    <row r="1556" spans="1:17" x14ac:dyDescent="0.3">
      <c r="A1556">
        <v>337</v>
      </c>
      <c r="B1556" t="s">
        <v>513</v>
      </c>
      <c r="C1556" t="s">
        <v>17</v>
      </c>
      <c r="D1556" t="s">
        <v>23</v>
      </c>
      <c r="E1556">
        <v>6.2</v>
      </c>
      <c r="F1556" s="73">
        <v>44857</v>
      </c>
      <c r="G1556" s="73">
        <v>44866</v>
      </c>
      <c r="H1556">
        <v>4</v>
      </c>
      <c r="I1556">
        <v>2002</v>
      </c>
      <c r="J1556" t="s">
        <v>18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42</v>
      </c>
    </row>
    <row r="1557" spans="1:17" x14ac:dyDescent="0.3">
      <c r="A1557">
        <v>337</v>
      </c>
      <c r="B1557" t="s">
        <v>513</v>
      </c>
      <c r="C1557" t="s">
        <v>17</v>
      </c>
      <c r="D1557" t="s">
        <v>23</v>
      </c>
      <c r="E1557">
        <v>6.2</v>
      </c>
      <c r="F1557" s="73">
        <v>44857</v>
      </c>
      <c r="G1557" s="73">
        <v>44866</v>
      </c>
      <c r="H1557">
        <v>4</v>
      </c>
      <c r="I1557">
        <v>2002</v>
      </c>
      <c r="J1557" t="s">
        <v>18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104</v>
      </c>
    </row>
    <row r="1558" spans="1:17" x14ac:dyDescent="0.3">
      <c r="A1558">
        <v>28617</v>
      </c>
      <c r="B1558" t="s">
        <v>514</v>
      </c>
      <c r="C1558" t="s">
        <v>17</v>
      </c>
      <c r="D1558" t="s">
        <v>5</v>
      </c>
      <c r="E1558">
        <v>6.91</v>
      </c>
      <c r="F1558" s="73">
        <v>44366</v>
      </c>
      <c r="G1558" s="73">
        <v>44382</v>
      </c>
      <c r="H1558">
        <v>8</v>
      </c>
      <c r="I1558">
        <v>2015</v>
      </c>
      <c r="J1558" t="s">
        <v>18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21</v>
      </c>
    </row>
    <row r="1559" spans="1:17" x14ac:dyDescent="0.3">
      <c r="A1559">
        <v>28617</v>
      </c>
      <c r="B1559" t="s">
        <v>514</v>
      </c>
      <c r="C1559" t="s">
        <v>17</v>
      </c>
      <c r="D1559" t="s">
        <v>5</v>
      </c>
      <c r="E1559">
        <v>6.91</v>
      </c>
      <c r="F1559" s="73">
        <v>44366</v>
      </c>
      <c r="G1559" s="73">
        <v>44382</v>
      </c>
      <c r="H1559">
        <v>8</v>
      </c>
      <c r="I1559">
        <v>2015</v>
      </c>
      <c r="J1559" t="s">
        <v>18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57</v>
      </c>
    </row>
    <row r="1560" spans="1:17" x14ac:dyDescent="0.3">
      <c r="A1560">
        <v>28617</v>
      </c>
      <c r="B1560" t="s">
        <v>514</v>
      </c>
      <c r="C1560" t="s">
        <v>17</v>
      </c>
      <c r="D1560" t="s">
        <v>5</v>
      </c>
      <c r="E1560">
        <v>6.91</v>
      </c>
      <c r="F1560" s="73">
        <v>44366</v>
      </c>
      <c r="G1560" s="73">
        <v>44382</v>
      </c>
      <c r="H1560">
        <v>8</v>
      </c>
      <c r="I1560">
        <v>2015</v>
      </c>
      <c r="J1560" t="s">
        <v>18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14</v>
      </c>
    </row>
    <row r="1561" spans="1:17" x14ac:dyDescent="0.3">
      <c r="A1561">
        <v>28617</v>
      </c>
      <c r="B1561" t="s">
        <v>514</v>
      </c>
      <c r="C1561" t="s">
        <v>17</v>
      </c>
      <c r="D1561" t="s">
        <v>5</v>
      </c>
      <c r="E1561">
        <v>6.91</v>
      </c>
      <c r="F1561" s="73">
        <v>44366</v>
      </c>
      <c r="G1561" s="73">
        <v>44382</v>
      </c>
      <c r="H1561">
        <v>8</v>
      </c>
      <c r="I1561">
        <v>2015</v>
      </c>
      <c r="J1561" t="s">
        <v>18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131</v>
      </c>
    </row>
    <row r="1562" spans="1:17" x14ac:dyDescent="0.3">
      <c r="A1562">
        <v>28617</v>
      </c>
      <c r="B1562" t="s">
        <v>514</v>
      </c>
      <c r="C1562" t="s">
        <v>17</v>
      </c>
      <c r="D1562" t="s">
        <v>5</v>
      </c>
      <c r="E1562">
        <v>6.91</v>
      </c>
      <c r="F1562" s="73">
        <v>44366</v>
      </c>
      <c r="G1562" s="73">
        <v>44382</v>
      </c>
      <c r="H1562">
        <v>8</v>
      </c>
      <c r="I1562">
        <v>2015</v>
      </c>
      <c r="J1562" t="s">
        <v>18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104</v>
      </c>
    </row>
    <row r="1563" spans="1:17" x14ac:dyDescent="0.3">
      <c r="A1563">
        <v>44059</v>
      </c>
      <c r="B1563" t="s">
        <v>515</v>
      </c>
      <c r="C1563" t="s">
        <v>4</v>
      </c>
      <c r="D1563" t="s">
        <v>5</v>
      </c>
      <c r="E1563">
        <v>7.62</v>
      </c>
      <c r="F1563" s="73">
        <v>44207</v>
      </c>
      <c r="G1563" s="73">
        <v>44207</v>
      </c>
      <c r="H1563">
        <v>7</v>
      </c>
      <c r="I1563">
        <v>2020</v>
      </c>
      <c r="J1563" t="s">
        <v>20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72</v>
      </c>
    </row>
    <row r="1564" spans="1:17" x14ac:dyDescent="0.3">
      <c r="A1564">
        <v>165</v>
      </c>
      <c r="B1564" t="s">
        <v>516</v>
      </c>
      <c r="C1564" t="s">
        <v>17</v>
      </c>
      <c r="D1564" t="s">
        <v>5</v>
      </c>
      <c r="E1564">
        <v>7.39</v>
      </c>
      <c r="F1564" s="73">
        <v>43023</v>
      </c>
      <c r="G1564" s="73">
        <v>43034</v>
      </c>
      <c r="H1564">
        <v>7</v>
      </c>
      <c r="I1564">
        <v>2002</v>
      </c>
      <c r="J1564" t="s">
        <v>10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24</v>
      </c>
    </row>
    <row r="1565" spans="1:17" x14ac:dyDescent="0.3">
      <c r="A1565">
        <v>165</v>
      </c>
      <c r="B1565" t="s">
        <v>516</v>
      </c>
      <c r="C1565" t="s">
        <v>17</v>
      </c>
      <c r="D1565" t="s">
        <v>5</v>
      </c>
      <c r="E1565">
        <v>7.39</v>
      </c>
      <c r="F1565" s="73">
        <v>43023</v>
      </c>
      <c r="G1565" s="73">
        <v>43034</v>
      </c>
      <c r="H1565">
        <v>7</v>
      </c>
      <c r="I1565">
        <v>2002</v>
      </c>
      <c r="J1565" t="s">
        <v>10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56</v>
      </c>
    </row>
    <row r="1566" spans="1:17" x14ac:dyDescent="0.3">
      <c r="A1566">
        <v>165</v>
      </c>
      <c r="B1566" t="s">
        <v>516</v>
      </c>
      <c r="C1566" t="s">
        <v>17</v>
      </c>
      <c r="D1566" t="s">
        <v>5</v>
      </c>
      <c r="E1566">
        <v>7.39</v>
      </c>
      <c r="F1566" s="73">
        <v>43023</v>
      </c>
      <c r="G1566" s="73">
        <v>43034</v>
      </c>
      <c r="H1566">
        <v>7</v>
      </c>
      <c r="I1566">
        <v>2002</v>
      </c>
      <c r="J1566" t="s">
        <v>10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25</v>
      </c>
    </row>
    <row r="1567" spans="1:17" x14ac:dyDescent="0.3">
      <c r="A1567">
        <v>165</v>
      </c>
      <c r="B1567" t="s">
        <v>516</v>
      </c>
      <c r="C1567" t="s">
        <v>17</v>
      </c>
      <c r="D1567" t="s">
        <v>5</v>
      </c>
      <c r="E1567">
        <v>7.39</v>
      </c>
      <c r="F1567" s="73">
        <v>43023</v>
      </c>
      <c r="G1567" s="73">
        <v>43034</v>
      </c>
      <c r="H1567">
        <v>7</v>
      </c>
      <c r="I1567">
        <v>2002</v>
      </c>
      <c r="J1567" t="s">
        <v>10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88</v>
      </c>
    </row>
    <row r="1568" spans="1:17" x14ac:dyDescent="0.3">
      <c r="A1568">
        <v>165</v>
      </c>
      <c r="B1568" t="s">
        <v>516</v>
      </c>
      <c r="C1568" t="s">
        <v>17</v>
      </c>
      <c r="D1568" t="s">
        <v>5</v>
      </c>
      <c r="E1568">
        <v>7.39</v>
      </c>
      <c r="F1568" s="73">
        <v>43023</v>
      </c>
      <c r="G1568" s="73">
        <v>43034</v>
      </c>
      <c r="H1568">
        <v>7</v>
      </c>
      <c r="I1568">
        <v>2002</v>
      </c>
      <c r="J1568" t="s">
        <v>10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39</v>
      </c>
    </row>
    <row r="1569" spans="1:17" x14ac:dyDescent="0.3">
      <c r="A1569">
        <v>165</v>
      </c>
      <c r="B1569" t="s">
        <v>516</v>
      </c>
      <c r="C1569" t="s">
        <v>17</v>
      </c>
      <c r="D1569" t="s">
        <v>5</v>
      </c>
      <c r="E1569">
        <v>7.39</v>
      </c>
      <c r="F1569" s="73">
        <v>43023</v>
      </c>
      <c r="G1569" s="73">
        <v>43034</v>
      </c>
      <c r="H1569">
        <v>7</v>
      </c>
      <c r="I1569">
        <v>2002</v>
      </c>
      <c r="J1569" t="s">
        <v>10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13</v>
      </c>
    </row>
    <row r="1570" spans="1:17" x14ac:dyDescent="0.3">
      <c r="A1570">
        <v>165</v>
      </c>
      <c r="B1570" t="s">
        <v>516</v>
      </c>
      <c r="C1570" t="s">
        <v>17</v>
      </c>
      <c r="D1570" t="s">
        <v>5</v>
      </c>
      <c r="E1570">
        <v>7.39</v>
      </c>
      <c r="F1570" s="73">
        <v>43023</v>
      </c>
      <c r="G1570" s="73">
        <v>43034</v>
      </c>
      <c r="H1570">
        <v>7</v>
      </c>
      <c r="I1570">
        <v>2002</v>
      </c>
      <c r="J1570" t="s">
        <v>10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48</v>
      </c>
    </row>
    <row r="1571" spans="1:17" x14ac:dyDescent="0.3">
      <c r="A1571">
        <v>165</v>
      </c>
      <c r="B1571" t="s">
        <v>516</v>
      </c>
      <c r="C1571" t="s">
        <v>17</v>
      </c>
      <c r="D1571" t="s">
        <v>5</v>
      </c>
      <c r="E1571">
        <v>7.39</v>
      </c>
      <c r="F1571" s="73">
        <v>43023</v>
      </c>
      <c r="G1571" s="73">
        <v>43034</v>
      </c>
      <c r="H1571">
        <v>7</v>
      </c>
      <c r="I1571">
        <v>2002</v>
      </c>
      <c r="J1571" t="s">
        <v>10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42</v>
      </c>
    </row>
    <row r="1572" spans="1:17" x14ac:dyDescent="0.3">
      <c r="A1572">
        <v>165</v>
      </c>
      <c r="B1572" t="s">
        <v>516</v>
      </c>
      <c r="C1572" t="s">
        <v>17</v>
      </c>
      <c r="D1572" t="s">
        <v>5</v>
      </c>
      <c r="E1572">
        <v>7.39</v>
      </c>
      <c r="F1572" s="73">
        <v>43023</v>
      </c>
      <c r="G1572" s="73">
        <v>43034</v>
      </c>
      <c r="H1572">
        <v>7</v>
      </c>
      <c r="I1572">
        <v>2002</v>
      </c>
      <c r="J1572" t="s">
        <v>10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14</v>
      </c>
    </row>
    <row r="1573" spans="1:17" x14ac:dyDescent="0.3">
      <c r="A1573">
        <v>30296</v>
      </c>
      <c r="B1573" t="s">
        <v>517</v>
      </c>
      <c r="C1573" t="s">
        <v>17</v>
      </c>
      <c r="D1573" t="s">
        <v>60</v>
      </c>
      <c r="E1573">
        <v>7.45</v>
      </c>
      <c r="F1573" s="73">
        <v>44214</v>
      </c>
      <c r="G1573" s="73">
        <v>44236</v>
      </c>
      <c r="H1573">
        <v>6</v>
      </c>
      <c r="I1573">
        <v>2015</v>
      </c>
      <c r="J1573" t="s">
        <v>20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24</v>
      </c>
    </row>
    <row r="1574" spans="1:17" x14ac:dyDescent="0.3">
      <c r="A1574">
        <v>30296</v>
      </c>
      <c r="B1574" t="s">
        <v>517</v>
      </c>
      <c r="C1574" t="s">
        <v>17</v>
      </c>
      <c r="D1574" t="s">
        <v>60</v>
      </c>
      <c r="E1574">
        <v>7.45</v>
      </c>
      <c r="F1574" s="73">
        <v>44214</v>
      </c>
      <c r="G1574" s="73">
        <v>44236</v>
      </c>
      <c r="H1574">
        <v>6</v>
      </c>
      <c r="I1574">
        <v>2015</v>
      </c>
      <c r="J1574" t="s">
        <v>20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57</v>
      </c>
    </row>
    <row r="1575" spans="1:17" x14ac:dyDescent="0.3">
      <c r="A1575">
        <v>30296</v>
      </c>
      <c r="B1575" t="s">
        <v>517</v>
      </c>
      <c r="C1575" t="s">
        <v>17</v>
      </c>
      <c r="D1575" t="s">
        <v>60</v>
      </c>
      <c r="E1575">
        <v>7.45</v>
      </c>
      <c r="F1575" s="73">
        <v>44214</v>
      </c>
      <c r="G1575" s="73">
        <v>44236</v>
      </c>
      <c r="H1575">
        <v>6</v>
      </c>
      <c r="I1575">
        <v>2015</v>
      </c>
      <c r="J1575" t="s">
        <v>20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12</v>
      </c>
    </row>
    <row r="1576" spans="1:17" x14ac:dyDescent="0.3">
      <c r="A1576">
        <v>30296</v>
      </c>
      <c r="B1576" t="s">
        <v>517</v>
      </c>
      <c r="C1576" t="s">
        <v>17</v>
      </c>
      <c r="D1576" t="s">
        <v>60</v>
      </c>
      <c r="E1576">
        <v>7.45</v>
      </c>
      <c r="F1576" s="73">
        <v>44214</v>
      </c>
      <c r="G1576" s="73">
        <v>44236</v>
      </c>
      <c r="H1576">
        <v>6</v>
      </c>
      <c r="I1576">
        <v>2015</v>
      </c>
      <c r="J1576" t="s">
        <v>20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42</v>
      </c>
    </row>
    <row r="1577" spans="1:17" x14ac:dyDescent="0.3">
      <c r="A1577">
        <v>30296</v>
      </c>
      <c r="B1577" t="s">
        <v>517</v>
      </c>
      <c r="C1577" t="s">
        <v>17</v>
      </c>
      <c r="D1577" t="s">
        <v>60</v>
      </c>
      <c r="E1577">
        <v>7.45</v>
      </c>
      <c r="F1577" s="73">
        <v>44214</v>
      </c>
      <c r="G1577" s="73">
        <v>44236</v>
      </c>
      <c r="H1577">
        <v>6</v>
      </c>
      <c r="I1577">
        <v>2015</v>
      </c>
      <c r="J1577" t="s">
        <v>20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33</v>
      </c>
    </row>
    <row r="1578" spans="1:17" x14ac:dyDescent="0.3">
      <c r="A1578">
        <v>48406</v>
      </c>
      <c r="B1578" t="s">
        <v>518</v>
      </c>
      <c r="C1578" t="s">
        <v>17</v>
      </c>
      <c r="D1578" t="s">
        <v>5</v>
      </c>
      <c r="E1578">
        <v>7.21</v>
      </c>
      <c r="F1578" s="73">
        <v>44707</v>
      </c>
      <c r="G1578" s="73">
        <v>44709</v>
      </c>
      <c r="H1578">
        <v>7</v>
      </c>
      <c r="I1578">
        <v>2021</v>
      </c>
      <c r="J1578" t="s">
        <v>6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33</v>
      </c>
    </row>
    <row r="1579" spans="1:17" x14ac:dyDescent="0.3">
      <c r="A1579">
        <v>48406</v>
      </c>
      <c r="B1579" t="s">
        <v>518</v>
      </c>
      <c r="C1579" t="s">
        <v>17</v>
      </c>
      <c r="D1579" t="s">
        <v>5</v>
      </c>
      <c r="E1579">
        <v>7.21</v>
      </c>
      <c r="F1579" s="73">
        <v>44707</v>
      </c>
      <c r="G1579" s="73">
        <v>44709</v>
      </c>
      <c r="H1579">
        <v>7</v>
      </c>
      <c r="I1579">
        <v>2021</v>
      </c>
      <c r="J1579" t="s">
        <v>6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34</v>
      </c>
    </row>
    <row r="1580" spans="1:17" x14ac:dyDescent="0.3">
      <c r="A1580">
        <v>48406</v>
      </c>
      <c r="B1580" t="s">
        <v>518</v>
      </c>
      <c r="C1580" t="s">
        <v>17</v>
      </c>
      <c r="D1580" t="s">
        <v>5</v>
      </c>
      <c r="E1580">
        <v>7.21</v>
      </c>
      <c r="F1580" s="73">
        <v>44707</v>
      </c>
      <c r="G1580" s="73">
        <v>44709</v>
      </c>
      <c r="H1580">
        <v>7</v>
      </c>
      <c r="I1580">
        <v>2021</v>
      </c>
      <c r="J1580" t="s">
        <v>6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35</v>
      </c>
    </row>
    <row r="1581" spans="1:17" x14ac:dyDescent="0.3">
      <c r="A1581">
        <v>37436</v>
      </c>
      <c r="B1581" t="s">
        <v>519</v>
      </c>
      <c r="C1581" t="s">
        <v>17</v>
      </c>
      <c r="D1581" t="s">
        <v>5</v>
      </c>
      <c r="E1581">
        <v>6.03</v>
      </c>
      <c r="F1581" s="73">
        <v>43601</v>
      </c>
      <c r="G1581" s="73">
        <v>43609</v>
      </c>
      <c r="H1581">
        <v>3</v>
      </c>
      <c r="I1581">
        <v>2019</v>
      </c>
      <c r="J1581" t="s">
        <v>10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24</v>
      </c>
    </row>
    <row r="1582" spans="1:17" x14ac:dyDescent="0.3">
      <c r="A1582">
        <v>37436</v>
      </c>
      <c r="B1582" t="s">
        <v>519</v>
      </c>
      <c r="C1582" t="s">
        <v>17</v>
      </c>
      <c r="D1582" t="s">
        <v>5</v>
      </c>
      <c r="E1582">
        <v>6.03</v>
      </c>
      <c r="F1582" s="73">
        <v>43601</v>
      </c>
      <c r="G1582" s="73">
        <v>43609</v>
      </c>
      <c r="H1582">
        <v>3</v>
      </c>
      <c r="I1582">
        <v>2019</v>
      </c>
      <c r="J1582" t="s">
        <v>10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88</v>
      </c>
    </row>
    <row r="1583" spans="1:17" x14ac:dyDescent="0.3">
      <c r="A1583">
        <v>37436</v>
      </c>
      <c r="B1583" t="s">
        <v>519</v>
      </c>
      <c r="C1583" t="s">
        <v>17</v>
      </c>
      <c r="D1583" t="s">
        <v>5</v>
      </c>
      <c r="E1583">
        <v>6.03</v>
      </c>
      <c r="F1583" s="73">
        <v>43601</v>
      </c>
      <c r="G1583" s="73">
        <v>43609</v>
      </c>
      <c r="H1583">
        <v>3</v>
      </c>
      <c r="I1583">
        <v>2019</v>
      </c>
      <c r="J1583" t="s">
        <v>10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14</v>
      </c>
    </row>
    <row r="1584" spans="1:17" x14ac:dyDescent="0.3">
      <c r="A1584">
        <v>917</v>
      </c>
      <c r="B1584" t="s">
        <v>520</v>
      </c>
      <c r="C1584" t="s">
        <v>51</v>
      </c>
      <c r="D1584" t="s">
        <v>23</v>
      </c>
      <c r="E1584">
        <v>7.07</v>
      </c>
      <c r="F1584" s="73">
        <v>44974</v>
      </c>
      <c r="G1584" s="73">
        <v>44974</v>
      </c>
      <c r="H1584">
        <v>7</v>
      </c>
      <c r="I1584">
        <v>1989</v>
      </c>
      <c r="J1584" t="s">
        <v>10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24</v>
      </c>
    </row>
    <row r="1585" spans="1:17" x14ac:dyDescent="0.3">
      <c r="A1585">
        <v>917</v>
      </c>
      <c r="B1585" t="s">
        <v>520</v>
      </c>
      <c r="C1585" t="s">
        <v>51</v>
      </c>
      <c r="D1585" t="s">
        <v>23</v>
      </c>
      <c r="E1585">
        <v>7.07</v>
      </c>
      <c r="F1585" s="73">
        <v>44974</v>
      </c>
      <c r="G1585" s="73">
        <v>44974</v>
      </c>
      <c r="H1585">
        <v>7</v>
      </c>
      <c r="I1585">
        <v>1989</v>
      </c>
      <c r="J1585" t="s">
        <v>10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52</v>
      </c>
    </row>
    <row r="1586" spans="1:17" x14ac:dyDescent="0.3">
      <c r="A1586">
        <v>917</v>
      </c>
      <c r="B1586" t="s">
        <v>520</v>
      </c>
      <c r="C1586" t="s">
        <v>51</v>
      </c>
      <c r="D1586" t="s">
        <v>23</v>
      </c>
      <c r="E1586">
        <v>7.07</v>
      </c>
      <c r="F1586" s="73">
        <v>44974</v>
      </c>
      <c r="G1586" s="73">
        <v>44974</v>
      </c>
      <c r="H1586">
        <v>7</v>
      </c>
      <c r="I1586">
        <v>1989</v>
      </c>
      <c r="J1586" t="s">
        <v>10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83</v>
      </c>
    </row>
    <row r="1587" spans="1:17" x14ac:dyDescent="0.3">
      <c r="A1587">
        <v>917</v>
      </c>
      <c r="B1587" t="s">
        <v>520</v>
      </c>
      <c r="C1587" t="s">
        <v>51</v>
      </c>
      <c r="D1587" t="s">
        <v>23</v>
      </c>
      <c r="E1587">
        <v>7.07</v>
      </c>
      <c r="F1587" s="73">
        <v>44974</v>
      </c>
      <c r="G1587" s="73">
        <v>44974</v>
      </c>
      <c r="H1587">
        <v>7</v>
      </c>
      <c r="I1587">
        <v>1989</v>
      </c>
      <c r="J1587" t="s">
        <v>10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67</v>
      </c>
    </row>
    <row r="1588" spans="1:17" x14ac:dyDescent="0.3">
      <c r="A1588">
        <v>38529</v>
      </c>
      <c r="B1588" t="s">
        <v>521</v>
      </c>
      <c r="C1588" t="s">
        <v>17</v>
      </c>
      <c r="D1588" t="s">
        <v>106</v>
      </c>
      <c r="E1588">
        <v>6.18</v>
      </c>
      <c r="F1588" s="73">
        <v>43987</v>
      </c>
      <c r="G1588" s="73">
        <v>43994</v>
      </c>
      <c r="H1588">
        <v>4</v>
      </c>
      <c r="I1588">
        <v>2019</v>
      </c>
      <c r="J1588" t="s">
        <v>20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74</v>
      </c>
    </row>
    <row r="1589" spans="1:17" x14ac:dyDescent="0.3">
      <c r="A1589">
        <v>38529</v>
      </c>
      <c r="B1589" t="s">
        <v>521</v>
      </c>
      <c r="C1589" t="s">
        <v>17</v>
      </c>
      <c r="D1589" t="s">
        <v>106</v>
      </c>
      <c r="E1589">
        <v>6.18</v>
      </c>
      <c r="F1589" s="73">
        <v>43987</v>
      </c>
      <c r="G1589" s="73">
        <v>43994</v>
      </c>
      <c r="H1589">
        <v>4</v>
      </c>
      <c r="I1589">
        <v>2019</v>
      </c>
      <c r="J1589" t="s">
        <v>20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21</v>
      </c>
    </row>
    <row r="1590" spans="1:17" x14ac:dyDescent="0.3">
      <c r="A1590">
        <v>38529</v>
      </c>
      <c r="B1590" t="s">
        <v>521</v>
      </c>
      <c r="C1590" t="s">
        <v>17</v>
      </c>
      <c r="D1590" t="s">
        <v>106</v>
      </c>
      <c r="E1590">
        <v>6.18</v>
      </c>
      <c r="F1590" s="73">
        <v>43987</v>
      </c>
      <c r="G1590" s="73">
        <v>43994</v>
      </c>
      <c r="H1590">
        <v>4</v>
      </c>
      <c r="I1590">
        <v>2019</v>
      </c>
      <c r="J1590" t="s">
        <v>20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33</v>
      </c>
    </row>
    <row r="1591" spans="1:17" x14ac:dyDescent="0.3">
      <c r="A1591">
        <v>38529</v>
      </c>
      <c r="B1591" t="s">
        <v>521</v>
      </c>
      <c r="C1591" t="s">
        <v>17</v>
      </c>
      <c r="D1591" t="s">
        <v>106</v>
      </c>
      <c r="E1591">
        <v>6.18</v>
      </c>
      <c r="F1591" s="73">
        <v>43987</v>
      </c>
      <c r="G1591" s="73">
        <v>43994</v>
      </c>
      <c r="H1591">
        <v>4</v>
      </c>
      <c r="I1591">
        <v>2019</v>
      </c>
      <c r="J1591" t="s">
        <v>20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67</v>
      </c>
    </row>
    <row r="1592" spans="1:17" x14ac:dyDescent="0.3">
      <c r="A1592">
        <v>38529</v>
      </c>
      <c r="B1592" t="s">
        <v>521</v>
      </c>
      <c r="C1592" t="s">
        <v>17</v>
      </c>
      <c r="D1592" t="s">
        <v>106</v>
      </c>
      <c r="E1592">
        <v>6.18</v>
      </c>
      <c r="F1592" s="73">
        <v>43987</v>
      </c>
      <c r="G1592" s="73">
        <v>43994</v>
      </c>
      <c r="H1592">
        <v>4</v>
      </c>
      <c r="I1592">
        <v>2019</v>
      </c>
      <c r="J1592" t="s">
        <v>20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34</v>
      </c>
    </row>
    <row r="1593" spans="1:17" x14ac:dyDescent="0.3">
      <c r="A1593">
        <v>38529</v>
      </c>
      <c r="B1593" t="s">
        <v>521</v>
      </c>
      <c r="C1593" t="s">
        <v>17</v>
      </c>
      <c r="D1593" t="s">
        <v>106</v>
      </c>
      <c r="E1593">
        <v>6.18</v>
      </c>
      <c r="F1593" s="73">
        <v>43987</v>
      </c>
      <c r="G1593" s="73">
        <v>43994</v>
      </c>
      <c r="H1593">
        <v>4</v>
      </c>
      <c r="I1593">
        <v>2019</v>
      </c>
      <c r="J1593" t="s">
        <v>20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35</v>
      </c>
    </row>
    <row r="1594" spans="1:17" x14ac:dyDescent="0.3">
      <c r="A1594">
        <v>39018</v>
      </c>
      <c r="B1594" t="s">
        <v>522</v>
      </c>
      <c r="C1594" t="s">
        <v>4</v>
      </c>
      <c r="D1594" t="s">
        <v>5</v>
      </c>
      <c r="E1594">
        <v>5.69</v>
      </c>
      <c r="F1594" s="73">
        <v>44975</v>
      </c>
      <c r="G1594" s="73">
        <v>44975</v>
      </c>
      <c r="H1594">
        <v>6</v>
      </c>
      <c r="I1594">
        <v>2013</v>
      </c>
      <c r="J1594" t="s">
        <v>20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12</v>
      </c>
    </row>
    <row r="1595" spans="1:17" x14ac:dyDescent="0.3">
      <c r="A1595">
        <v>39018</v>
      </c>
      <c r="B1595" t="s">
        <v>522</v>
      </c>
      <c r="C1595" t="s">
        <v>4</v>
      </c>
      <c r="D1595" t="s">
        <v>5</v>
      </c>
      <c r="E1595">
        <v>5.69</v>
      </c>
      <c r="F1595" s="73">
        <v>44975</v>
      </c>
      <c r="G1595" s="73">
        <v>44975</v>
      </c>
      <c r="H1595">
        <v>6</v>
      </c>
      <c r="I1595">
        <v>2013</v>
      </c>
      <c r="J1595" t="s">
        <v>20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104</v>
      </c>
    </row>
    <row r="1596" spans="1:17" x14ac:dyDescent="0.3">
      <c r="A1596">
        <v>38992</v>
      </c>
      <c r="B1596" t="s">
        <v>523</v>
      </c>
      <c r="C1596" t="s">
        <v>17</v>
      </c>
      <c r="D1596" t="s">
        <v>63</v>
      </c>
      <c r="E1596">
        <v>7.36</v>
      </c>
      <c r="F1596" s="73">
        <v>44825</v>
      </c>
      <c r="G1596" s="73">
        <v>44831</v>
      </c>
      <c r="H1596">
        <v>8</v>
      </c>
      <c r="I1596">
        <v>2020</v>
      </c>
      <c r="J1596" t="s">
        <v>10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76</v>
      </c>
    </row>
    <row r="1597" spans="1:17" x14ac:dyDescent="0.3">
      <c r="A1597">
        <v>38992</v>
      </c>
      <c r="B1597" t="s">
        <v>523</v>
      </c>
      <c r="C1597" t="s">
        <v>17</v>
      </c>
      <c r="D1597" t="s">
        <v>63</v>
      </c>
      <c r="E1597">
        <v>7.36</v>
      </c>
      <c r="F1597" s="73">
        <v>44825</v>
      </c>
      <c r="G1597" s="73">
        <v>44831</v>
      </c>
      <c r="H1597">
        <v>8</v>
      </c>
      <c r="I1597">
        <v>2020</v>
      </c>
      <c r="J1597" t="s">
        <v>10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21</v>
      </c>
    </row>
    <row r="1598" spans="1:17" x14ac:dyDescent="0.3">
      <c r="A1598">
        <v>38992</v>
      </c>
      <c r="B1598" t="s">
        <v>523</v>
      </c>
      <c r="C1598" t="s">
        <v>17</v>
      </c>
      <c r="D1598" t="s">
        <v>63</v>
      </c>
      <c r="E1598">
        <v>7.36</v>
      </c>
      <c r="F1598" s="73">
        <v>44825</v>
      </c>
      <c r="G1598" s="73">
        <v>44831</v>
      </c>
      <c r="H1598">
        <v>8</v>
      </c>
      <c r="I1598">
        <v>2020</v>
      </c>
      <c r="J1598" t="s">
        <v>10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42</v>
      </c>
    </row>
    <row r="1599" spans="1:17" x14ac:dyDescent="0.3">
      <c r="A1599">
        <v>38162</v>
      </c>
      <c r="B1599" t="s">
        <v>524</v>
      </c>
      <c r="C1599" t="s">
        <v>17</v>
      </c>
      <c r="D1599" t="s">
        <v>106</v>
      </c>
      <c r="E1599">
        <v>5.54</v>
      </c>
      <c r="F1599" s="73">
        <v>44042</v>
      </c>
      <c r="G1599" s="73">
        <v>44043</v>
      </c>
      <c r="H1599">
        <v>5</v>
      </c>
      <c r="I1599">
        <v>2019</v>
      </c>
      <c r="J1599" t="s">
        <v>10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21</v>
      </c>
    </row>
    <row r="1600" spans="1:17" x14ac:dyDescent="0.3">
      <c r="A1600">
        <v>38162</v>
      </c>
      <c r="B1600" t="s">
        <v>524</v>
      </c>
      <c r="C1600" t="s">
        <v>17</v>
      </c>
      <c r="D1600" t="s">
        <v>106</v>
      </c>
      <c r="E1600">
        <v>5.54</v>
      </c>
      <c r="F1600" s="73">
        <v>44042</v>
      </c>
      <c r="G1600" s="73">
        <v>44043</v>
      </c>
      <c r="H1600">
        <v>5</v>
      </c>
      <c r="I1600">
        <v>2019</v>
      </c>
      <c r="J1600" t="s">
        <v>10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67</v>
      </c>
    </row>
    <row r="1601" spans="1:17" x14ac:dyDescent="0.3">
      <c r="A1601">
        <v>38162</v>
      </c>
      <c r="B1601" t="s">
        <v>524</v>
      </c>
      <c r="C1601" t="s">
        <v>17</v>
      </c>
      <c r="D1601" t="s">
        <v>106</v>
      </c>
      <c r="E1601">
        <v>5.54</v>
      </c>
      <c r="F1601" s="73">
        <v>44042</v>
      </c>
      <c r="G1601" s="73">
        <v>44043</v>
      </c>
      <c r="H1601">
        <v>5</v>
      </c>
      <c r="I1601">
        <v>2019</v>
      </c>
      <c r="J1601" t="s">
        <v>10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7</v>
      </c>
    </row>
    <row r="1602" spans="1:17" x14ac:dyDescent="0.3">
      <c r="A1602">
        <v>38707</v>
      </c>
      <c r="B1602" t="s">
        <v>525</v>
      </c>
      <c r="C1602" t="s">
        <v>17</v>
      </c>
      <c r="D1602" t="s">
        <v>5</v>
      </c>
      <c r="E1602">
        <v>6.53</v>
      </c>
      <c r="F1602" s="73">
        <v>43650</v>
      </c>
      <c r="G1602" s="73">
        <v>43656</v>
      </c>
      <c r="H1602">
        <v>6</v>
      </c>
      <c r="I1602">
        <v>2019</v>
      </c>
      <c r="J1602" t="s">
        <v>18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11</v>
      </c>
    </row>
    <row r="1603" spans="1:17" x14ac:dyDescent="0.3">
      <c r="A1603">
        <v>38707</v>
      </c>
      <c r="B1603" t="s">
        <v>525</v>
      </c>
      <c r="C1603" t="s">
        <v>17</v>
      </c>
      <c r="D1603" t="s">
        <v>5</v>
      </c>
      <c r="E1603">
        <v>6.53</v>
      </c>
      <c r="F1603" s="73">
        <v>43650</v>
      </c>
      <c r="G1603" s="73">
        <v>43656</v>
      </c>
      <c r="H1603">
        <v>6</v>
      </c>
      <c r="I1603">
        <v>2019</v>
      </c>
      <c r="J1603" t="s">
        <v>18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21</v>
      </c>
    </row>
    <row r="1604" spans="1:17" x14ac:dyDescent="0.3">
      <c r="A1604">
        <v>38707</v>
      </c>
      <c r="B1604" t="s">
        <v>525</v>
      </c>
      <c r="C1604" t="s">
        <v>17</v>
      </c>
      <c r="D1604" t="s">
        <v>5</v>
      </c>
      <c r="E1604">
        <v>6.53</v>
      </c>
      <c r="F1604" s="73">
        <v>43650</v>
      </c>
      <c r="G1604" s="73">
        <v>43656</v>
      </c>
      <c r="H1604">
        <v>6</v>
      </c>
      <c r="I1604">
        <v>2019</v>
      </c>
      <c r="J1604" t="s">
        <v>18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14</v>
      </c>
    </row>
    <row r="1605" spans="1:17" x14ac:dyDescent="0.3">
      <c r="A1605">
        <v>38707</v>
      </c>
      <c r="B1605" t="s">
        <v>525</v>
      </c>
      <c r="C1605" t="s">
        <v>17</v>
      </c>
      <c r="D1605" t="s">
        <v>5</v>
      </c>
      <c r="E1605">
        <v>6.53</v>
      </c>
      <c r="F1605" s="73">
        <v>43650</v>
      </c>
      <c r="G1605" s="73">
        <v>43656</v>
      </c>
      <c r="H1605">
        <v>6</v>
      </c>
      <c r="I1605">
        <v>2019</v>
      </c>
      <c r="J1605" t="s">
        <v>18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160</v>
      </c>
    </row>
    <row r="1606" spans="1:17" x14ac:dyDescent="0.3">
      <c r="A1606">
        <v>48363</v>
      </c>
      <c r="B1606" t="s">
        <v>526</v>
      </c>
      <c r="C1606" t="s">
        <v>17</v>
      </c>
      <c r="D1606" t="s">
        <v>106</v>
      </c>
      <c r="E1606">
        <v>6.73</v>
      </c>
      <c r="F1606" s="73">
        <v>44997</v>
      </c>
      <c r="G1606" s="73">
        <v>45019</v>
      </c>
      <c r="H1606">
        <v>4</v>
      </c>
      <c r="I1606">
        <v>2022</v>
      </c>
      <c r="J1606" t="s">
        <v>18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74</v>
      </c>
    </row>
    <row r="1607" spans="1:17" x14ac:dyDescent="0.3">
      <c r="A1607">
        <v>48363</v>
      </c>
      <c r="B1607" t="s">
        <v>526</v>
      </c>
      <c r="C1607" t="s">
        <v>17</v>
      </c>
      <c r="D1607" t="s">
        <v>106</v>
      </c>
      <c r="E1607">
        <v>6.73</v>
      </c>
      <c r="F1607" s="73">
        <v>44997</v>
      </c>
      <c r="G1607" s="73">
        <v>45019</v>
      </c>
      <c r="H1607">
        <v>4</v>
      </c>
      <c r="I1607">
        <v>2022</v>
      </c>
      <c r="J1607" t="s">
        <v>18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21</v>
      </c>
    </row>
    <row r="1608" spans="1:17" x14ac:dyDescent="0.3">
      <c r="A1608">
        <v>48363</v>
      </c>
      <c r="B1608" t="s">
        <v>526</v>
      </c>
      <c r="C1608" t="s">
        <v>17</v>
      </c>
      <c r="D1608" t="s">
        <v>106</v>
      </c>
      <c r="E1608">
        <v>6.73</v>
      </c>
      <c r="F1608" s="73">
        <v>44997</v>
      </c>
      <c r="G1608" s="73">
        <v>45019</v>
      </c>
      <c r="H1608">
        <v>4</v>
      </c>
      <c r="I1608">
        <v>2022</v>
      </c>
      <c r="J1608" t="s">
        <v>18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12</v>
      </c>
    </row>
    <row r="1609" spans="1:17" x14ac:dyDescent="0.3">
      <c r="A1609">
        <v>40392</v>
      </c>
      <c r="B1609" t="s">
        <v>527</v>
      </c>
      <c r="C1609" t="s">
        <v>17</v>
      </c>
      <c r="D1609" t="s">
        <v>23</v>
      </c>
      <c r="E1609">
        <v>7.58</v>
      </c>
      <c r="F1609" s="73">
        <v>44118</v>
      </c>
      <c r="G1609" s="73">
        <v>44122</v>
      </c>
      <c r="H1609">
        <v>7</v>
      </c>
      <c r="I1609">
        <v>2020</v>
      </c>
      <c r="J1609" t="s">
        <v>10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25</v>
      </c>
    </row>
    <row r="1610" spans="1:17" x14ac:dyDescent="0.3">
      <c r="A1610">
        <v>40392</v>
      </c>
      <c r="B1610" t="s">
        <v>527</v>
      </c>
      <c r="C1610" t="s">
        <v>17</v>
      </c>
      <c r="D1610" t="s">
        <v>23</v>
      </c>
      <c r="E1610">
        <v>7.58</v>
      </c>
      <c r="F1610" s="73">
        <v>44118</v>
      </c>
      <c r="G1610" s="73">
        <v>44122</v>
      </c>
      <c r="H1610">
        <v>7</v>
      </c>
      <c r="I1610">
        <v>2020</v>
      </c>
      <c r="J1610" t="s">
        <v>10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33</v>
      </c>
    </row>
    <row r="1611" spans="1:17" x14ac:dyDescent="0.3">
      <c r="A1611">
        <v>40392</v>
      </c>
      <c r="B1611" t="s">
        <v>527</v>
      </c>
      <c r="C1611" t="s">
        <v>17</v>
      </c>
      <c r="D1611" t="s">
        <v>23</v>
      </c>
      <c r="E1611">
        <v>7.58</v>
      </c>
      <c r="F1611" s="73">
        <v>44118</v>
      </c>
      <c r="G1611" s="73">
        <v>44122</v>
      </c>
      <c r="H1611">
        <v>7</v>
      </c>
      <c r="I1611">
        <v>2020</v>
      </c>
      <c r="J1611" t="s">
        <v>10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27</v>
      </c>
    </row>
    <row r="1612" spans="1:17" x14ac:dyDescent="0.3">
      <c r="A1612">
        <v>40392</v>
      </c>
      <c r="B1612" t="s">
        <v>527</v>
      </c>
      <c r="C1612" t="s">
        <v>17</v>
      </c>
      <c r="D1612" t="s">
        <v>23</v>
      </c>
      <c r="E1612">
        <v>7.58</v>
      </c>
      <c r="F1612" s="73">
        <v>44118</v>
      </c>
      <c r="G1612" s="73">
        <v>44122</v>
      </c>
      <c r="H1612">
        <v>7</v>
      </c>
      <c r="I1612">
        <v>2020</v>
      </c>
      <c r="J1612" t="s">
        <v>10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206</v>
      </c>
    </row>
    <row r="1613" spans="1:17" x14ac:dyDescent="0.3">
      <c r="A1613">
        <v>40392</v>
      </c>
      <c r="B1613" t="s">
        <v>527</v>
      </c>
      <c r="C1613" t="s">
        <v>17</v>
      </c>
      <c r="D1613" t="s">
        <v>23</v>
      </c>
      <c r="E1613">
        <v>7.58</v>
      </c>
      <c r="F1613" s="73">
        <v>44118</v>
      </c>
      <c r="G1613" s="73">
        <v>44122</v>
      </c>
      <c r="H1613">
        <v>7</v>
      </c>
      <c r="I1613">
        <v>2020</v>
      </c>
      <c r="J1613" t="s">
        <v>10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126</v>
      </c>
    </row>
    <row r="1614" spans="1:17" x14ac:dyDescent="0.3">
      <c r="A1614">
        <v>50185</v>
      </c>
      <c r="B1614" t="s">
        <v>528</v>
      </c>
      <c r="C1614" t="s">
        <v>17</v>
      </c>
      <c r="D1614" t="s">
        <v>5</v>
      </c>
      <c r="E1614">
        <v>7.37</v>
      </c>
      <c r="F1614" s="73">
        <v>44954</v>
      </c>
      <c r="G1614" s="73">
        <v>44971</v>
      </c>
      <c r="H1614">
        <v>7</v>
      </c>
      <c r="I1614">
        <v>2022</v>
      </c>
      <c r="J1614" t="s">
        <v>10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76</v>
      </c>
    </row>
    <row r="1615" spans="1:17" x14ac:dyDescent="0.3">
      <c r="A1615">
        <v>50185</v>
      </c>
      <c r="B1615" t="s">
        <v>528</v>
      </c>
      <c r="C1615" t="s">
        <v>17</v>
      </c>
      <c r="D1615" t="s">
        <v>5</v>
      </c>
      <c r="E1615">
        <v>7.37</v>
      </c>
      <c r="F1615" s="73">
        <v>44954</v>
      </c>
      <c r="G1615" s="73">
        <v>44971</v>
      </c>
      <c r="H1615">
        <v>7</v>
      </c>
      <c r="I1615">
        <v>2022</v>
      </c>
      <c r="J1615" t="s">
        <v>10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34</v>
      </c>
    </row>
    <row r="1616" spans="1:17" x14ac:dyDescent="0.3">
      <c r="A1616">
        <v>50185</v>
      </c>
      <c r="B1616" t="s">
        <v>528</v>
      </c>
      <c r="C1616" t="s">
        <v>17</v>
      </c>
      <c r="D1616" t="s">
        <v>5</v>
      </c>
      <c r="E1616">
        <v>7.37</v>
      </c>
      <c r="F1616" s="73">
        <v>44954</v>
      </c>
      <c r="G1616" s="73">
        <v>44971</v>
      </c>
      <c r="H1616">
        <v>7</v>
      </c>
      <c r="I1616">
        <v>2022</v>
      </c>
      <c r="J1616" t="s">
        <v>10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65</v>
      </c>
    </row>
    <row r="1617" spans="1:17" x14ac:dyDescent="0.3">
      <c r="A1617">
        <v>168</v>
      </c>
      <c r="B1617" t="s">
        <v>529</v>
      </c>
      <c r="C1617" t="s">
        <v>17</v>
      </c>
      <c r="D1617" t="s">
        <v>5</v>
      </c>
      <c r="E1617">
        <v>7.36</v>
      </c>
      <c r="F1617" s="73">
        <v>43056</v>
      </c>
      <c r="G1617" s="73">
        <v>43097</v>
      </c>
      <c r="H1617">
        <v>7</v>
      </c>
      <c r="I1617">
        <v>2001</v>
      </c>
      <c r="J1617" t="s">
        <v>6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24</v>
      </c>
    </row>
    <row r="1618" spans="1:17" x14ac:dyDescent="0.3">
      <c r="A1618">
        <v>168</v>
      </c>
      <c r="B1618" t="s">
        <v>529</v>
      </c>
      <c r="C1618" t="s">
        <v>17</v>
      </c>
      <c r="D1618" t="s">
        <v>5</v>
      </c>
      <c r="E1618">
        <v>7.36</v>
      </c>
      <c r="F1618" s="73">
        <v>43056</v>
      </c>
      <c r="G1618" s="73">
        <v>43097</v>
      </c>
      <c r="H1618">
        <v>7</v>
      </c>
      <c r="I1618">
        <v>2001</v>
      </c>
      <c r="J1618" t="s">
        <v>6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11</v>
      </c>
    </row>
    <row r="1619" spans="1:17" x14ac:dyDescent="0.3">
      <c r="A1619">
        <v>168</v>
      </c>
      <c r="B1619" t="s">
        <v>529</v>
      </c>
      <c r="C1619" t="s">
        <v>17</v>
      </c>
      <c r="D1619" t="s">
        <v>5</v>
      </c>
      <c r="E1619">
        <v>7.36</v>
      </c>
      <c r="F1619" s="73">
        <v>43056</v>
      </c>
      <c r="G1619" s="73">
        <v>43097</v>
      </c>
      <c r="H1619">
        <v>7</v>
      </c>
      <c r="I1619">
        <v>2001</v>
      </c>
      <c r="J1619" t="s">
        <v>6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25</v>
      </c>
    </row>
    <row r="1620" spans="1:17" x14ac:dyDescent="0.3">
      <c r="A1620">
        <v>168</v>
      </c>
      <c r="B1620" t="s">
        <v>529</v>
      </c>
      <c r="C1620" t="s">
        <v>17</v>
      </c>
      <c r="D1620" t="s">
        <v>5</v>
      </c>
      <c r="E1620">
        <v>7.36</v>
      </c>
      <c r="F1620" s="73">
        <v>43056</v>
      </c>
      <c r="G1620" s="73">
        <v>43097</v>
      </c>
      <c r="H1620">
        <v>7</v>
      </c>
      <c r="I1620">
        <v>2001</v>
      </c>
      <c r="J1620" t="s">
        <v>6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14</v>
      </c>
    </row>
    <row r="1621" spans="1:17" x14ac:dyDescent="0.3">
      <c r="A1621">
        <v>168</v>
      </c>
      <c r="B1621" t="s">
        <v>529</v>
      </c>
      <c r="C1621" t="s">
        <v>17</v>
      </c>
      <c r="D1621" t="s">
        <v>5</v>
      </c>
      <c r="E1621">
        <v>7.36</v>
      </c>
      <c r="F1621" s="73">
        <v>43056</v>
      </c>
      <c r="G1621" s="73">
        <v>43097</v>
      </c>
      <c r="H1621">
        <v>7</v>
      </c>
      <c r="I1621">
        <v>2001</v>
      </c>
      <c r="J1621" t="s">
        <v>6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131</v>
      </c>
    </row>
    <row r="1622" spans="1:17" x14ac:dyDescent="0.3">
      <c r="A1622">
        <v>48761</v>
      </c>
      <c r="B1622" t="s">
        <v>530</v>
      </c>
      <c r="C1622" t="s">
        <v>17</v>
      </c>
      <c r="D1622" t="s">
        <v>60</v>
      </c>
      <c r="E1622">
        <v>6.84</v>
      </c>
      <c r="F1622" s="73">
        <v>44791</v>
      </c>
      <c r="G1622" s="73">
        <v>44798</v>
      </c>
      <c r="H1622">
        <v>5</v>
      </c>
      <c r="I1622">
        <v>2021</v>
      </c>
      <c r="J1622" t="s">
        <v>20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24</v>
      </c>
    </row>
    <row r="1623" spans="1:17" x14ac:dyDescent="0.3">
      <c r="A1623">
        <v>48761</v>
      </c>
      <c r="B1623" t="s">
        <v>530</v>
      </c>
      <c r="C1623" t="s">
        <v>17</v>
      </c>
      <c r="D1623" t="s">
        <v>60</v>
      </c>
      <c r="E1623">
        <v>6.84</v>
      </c>
      <c r="F1623" s="73">
        <v>44791</v>
      </c>
      <c r="G1623" s="73">
        <v>44798</v>
      </c>
      <c r="H1623">
        <v>5</v>
      </c>
      <c r="I1623">
        <v>2021</v>
      </c>
      <c r="J1623" t="s">
        <v>20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11</v>
      </c>
    </row>
    <row r="1624" spans="1:17" x14ac:dyDescent="0.3">
      <c r="A1624">
        <v>48761</v>
      </c>
      <c r="B1624" t="s">
        <v>530</v>
      </c>
      <c r="C1624" t="s">
        <v>17</v>
      </c>
      <c r="D1624" t="s">
        <v>60</v>
      </c>
      <c r="E1624">
        <v>6.84</v>
      </c>
      <c r="F1624" s="73">
        <v>44791</v>
      </c>
      <c r="G1624" s="73">
        <v>44798</v>
      </c>
      <c r="H1624">
        <v>5</v>
      </c>
      <c r="I1624">
        <v>2021</v>
      </c>
      <c r="J1624" t="s">
        <v>20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12</v>
      </c>
    </row>
    <row r="1625" spans="1:17" x14ac:dyDescent="0.3">
      <c r="A1625">
        <v>48761</v>
      </c>
      <c r="B1625" t="s">
        <v>530</v>
      </c>
      <c r="C1625" t="s">
        <v>17</v>
      </c>
      <c r="D1625" t="s">
        <v>60</v>
      </c>
      <c r="E1625">
        <v>6.84</v>
      </c>
      <c r="F1625" s="73">
        <v>44791</v>
      </c>
      <c r="G1625" s="73">
        <v>44798</v>
      </c>
      <c r="H1625">
        <v>5</v>
      </c>
      <c r="I1625">
        <v>2021</v>
      </c>
      <c r="J1625" t="s">
        <v>20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26</v>
      </c>
    </row>
    <row r="1626" spans="1:17" x14ac:dyDescent="0.3">
      <c r="A1626">
        <v>48761</v>
      </c>
      <c r="B1626" t="s">
        <v>530</v>
      </c>
      <c r="C1626" t="s">
        <v>17</v>
      </c>
      <c r="D1626" t="s">
        <v>60</v>
      </c>
      <c r="E1626">
        <v>6.84</v>
      </c>
      <c r="F1626" s="73">
        <v>44791</v>
      </c>
      <c r="G1626" s="73">
        <v>44798</v>
      </c>
      <c r="H1626">
        <v>5</v>
      </c>
      <c r="I1626">
        <v>2021</v>
      </c>
      <c r="J1626" t="s">
        <v>20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103</v>
      </c>
    </row>
    <row r="1627" spans="1:17" x14ac:dyDescent="0.3">
      <c r="A1627">
        <v>529</v>
      </c>
      <c r="B1627" t="s">
        <v>531</v>
      </c>
      <c r="C1627" t="s">
        <v>17</v>
      </c>
      <c r="D1627" t="s">
        <v>23</v>
      </c>
      <c r="E1627">
        <v>7.14</v>
      </c>
      <c r="F1627" s="73">
        <v>43160</v>
      </c>
      <c r="G1627" s="73">
        <v>43177</v>
      </c>
      <c r="H1627">
        <v>5</v>
      </c>
      <c r="I1627">
        <v>2002</v>
      </c>
      <c r="J1627" t="s">
        <v>6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25</v>
      </c>
    </row>
    <row r="1628" spans="1:17" x14ac:dyDescent="0.3">
      <c r="A1628">
        <v>529</v>
      </c>
      <c r="B1628" t="s">
        <v>531</v>
      </c>
      <c r="C1628" t="s">
        <v>17</v>
      </c>
      <c r="D1628" t="s">
        <v>23</v>
      </c>
      <c r="E1628">
        <v>7.14</v>
      </c>
      <c r="F1628" s="73">
        <v>43160</v>
      </c>
      <c r="G1628" s="73">
        <v>43177</v>
      </c>
      <c r="H1628">
        <v>5</v>
      </c>
      <c r="I1628">
        <v>2002</v>
      </c>
      <c r="J1628" t="s">
        <v>6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89</v>
      </c>
    </row>
    <row r="1629" spans="1:17" x14ac:dyDescent="0.3">
      <c r="A1629">
        <v>529</v>
      </c>
      <c r="B1629" t="s">
        <v>531</v>
      </c>
      <c r="C1629" t="s">
        <v>17</v>
      </c>
      <c r="D1629" t="s">
        <v>23</v>
      </c>
      <c r="E1629">
        <v>7.14</v>
      </c>
      <c r="F1629" s="73">
        <v>43160</v>
      </c>
      <c r="G1629" s="73">
        <v>43177</v>
      </c>
      <c r="H1629">
        <v>5</v>
      </c>
      <c r="I1629">
        <v>2002</v>
      </c>
      <c r="J1629" t="s">
        <v>6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42</v>
      </c>
    </row>
    <row r="1630" spans="1:17" x14ac:dyDescent="0.3">
      <c r="A1630">
        <v>529</v>
      </c>
      <c r="B1630" t="s">
        <v>531</v>
      </c>
      <c r="C1630" t="s">
        <v>17</v>
      </c>
      <c r="D1630" t="s">
        <v>23</v>
      </c>
      <c r="E1630">
        <v>7.14</v>
      </c>
      <c r="F1630" s="73">
        <v>43160</v>
      </c>
      <c r="G1630" s="73">
        <v>43177</v>
      </c>
      <c r="H1630">
        <v>5</v>
      </c>
      <c r="I1630">
        <v>2002</v>
      </c>
      <c r="J1630" t="s">
        <v>6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33</v>
      </c>
    </row>
    <row r="1631" spans="1:17" x14ac:dyDescent="0.3">
      <c r="A1631">
        <v>529</v>
      </c>
      <c r="B1631" t="s">
        <v>531</v>
      </c>
      <c r="C1631" t="s">
        <v>17</v>
      </c>
      <c r="D1631" t="s">
        <v>23</v>
      </c>
      <c r="E1631">
        <v>7.14</v>
      </c>
      <c r="F1631" s="73">
        <v>43160</v>
      </c>
      <c r="G1631" s="73">
        <v>43177</v>
      </c>
      <c r="H1631">
        <v>5</v>
      </c>
      <c r="I1631">
        <v>2002</v>
      </c>
      <c r="J1631" t="s">
        <v>6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14</v>
      </c>
    </row>
    <row r="1632" spans="1:17" x14ac:dyDescent="0.3">
      <c r="A1632">
        <v>609</v>
      </c>
      <c r="B1632" t="s">
        <v>532</v>
      </c>
      <c r="C1632" t="s">
        <v>51</v>
      </c>
      <c r="D1632" t="s">
        <v>23</v>
      </c>
      <c r="E1632">
        <v>7.07</v>
      </c>
      <c r="F1632" s="73">
        <v>43178</v>
      </c>
      <c r="G1632" s="73">
        <v>43178</v>
      </c>
      <c r="H1632">
        <v>4</v>
      </c>
      <c r="I1632">
        <v>2005</v>
      </c>
      <c r="J1632" t="s">
        <v>6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25</v>
      </c>
    </row>
    <row r="1633" spans="1:17" x14ac:dyDescent="0.3">
      <c r="A1633">
        <v>609</v>
      </c>
      <c r="B1633" t="s">
        <v>532</v>
      </c>
      <c r="C1633" t="s">
        <v>51</v>
      </c>
      <c r="D1633" t="s">
        <v>23</v>
      </c>
      <c r="E1633">
        <v>7.07</v>
      </c>
      <c r="F1633" s="73">
        <v>43178</v>
      </c>
      <c r="G1633" s="73">
        <v>43178</v>
      </c>
      <c r="H1633">
        <v>4</v>
      </c>
      <c r="I1633">
        <v>2005</v>
      </c>
      <c r="J1633" t="s">
        <v>6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42</v>
      </c>
    </row>
    <row r="1634" spans="1:17" x14ac:dyDescent="0.3">
      <c r="A1634">
        <v>609</v>
      </c>
      <c r="B1634" t="s">
        <v>532</v>
      </c>
      <c r="C1634" t="s">
        <v>51</v>
      </c>
      <c r="D1634" t="s">
        <v>23</v>
      </c>
      <c r="E1634">
        <v>7.07</v>
      </c>
      <c r="F1634" s="73">
        <v>43178</v>
      </c>
      <c r="G1634" s="73">
        <v>43178</v>
      </c>
      <c r="H1634">
        <v>4</v>
      </c>
      <c r="I1634">
        <v>2005</v>
      </c>
      <c r="J1634" t="s">
        <v>6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14</v>
      </c>
    </row>
    <row r="1635" spans="1:17" x14ac:dyDescent="0.3">
      <c r="A1635">
        <v>130</v>
      </c>
      <c r="B1635" t="s">
        <v>533</v>
      </c>
      <c r="C1635" t="s">
        <v>17</v>
      </c>
      <c r="D1635" t="s">
        <v>23</v>
      </c>
      <c r="E1635">
        <v>7.37</v>
      </c>
      <c r="F1635" s="73">
        <v>43423</v>
      </c>
      <c r="G1635" s="73">
        <v>43440</v>
      </c>
      <c r="H1635">
        <v>7</v>
      </c>
      <c r="I1635">
        <v>2003</v>
      </c>
      <c r="J1635" t="s">
        <v>20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24</v>
      </c>
    </row>
    <row r="1636" spans="1:17" x14ac:dyDescent="0.3">
      <c r="A1636">
        <v>130</v>
      </c>
      <c r="B1636" t="s">
        <v>533</v>
      </c>
      <c r="C1636" t="s">
        <v>17</v>
      </c>
      <c r="D1636" t="s">
        <v>23</v>
      </c>
      <c r="E1636">
        <v>7.37</v>
      </c>
      <c r="F1636" s="73">
        <v>43423</v>
      </c>
      <c r="G1636" s="73">
        <v>43440</v>
      </c>
      <c r="H1636">
        <v>7</v>
      </c>
      <c r="I1636">
        <v>2003</v>
      </c>
      <c r="J1636" t="s">
        <v>20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11</v>
      </c>
    </row>
    <row r="1637" spans="1:17" x14ac:dyDescent="0.3">
      <c r="A1637">
        <v>130</v>
      </c>
      <c r="B1637" t="s">
        <v>533</v>
      </c>
      <c r="C1637" t="s">
        <v>17</v>
      </c>
      <c r="D1637" t="s">
        <v>23</v>
      </c>
      <c r="E1637">
        <v>7.37</v>
      </c>
      <c r="F1637" s="73">
        <v>43423</v>
      </c>
      <c r="G1637" s="73">
        <v>43440</v>
      </c>
      <c r="H1637">
        <v>7</v>
      </c>
      <c r="I1637">
        <v>2003</v>
      </c>
      <c r="J1637" t="s">
        <v>20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21</v>
      </c>
    </row>
    <row r="1638" spans="1:17" x14ac:dyDescent="0.3">
      <c r="A1638">
        <v>130</v>
      </c>
      <c r="B1638" t="s">
        <v>533</v>
      </c>
      <c r="C1638" t="s">
        <v>17</v>
      </c>
      <c r="D1638" t="s">
        <v>23</v>
      </c>
      <c r="E1638">
        <v>7.37</v>
      </c>
      <c r="F1638" s="73">
        <v>43423</v>
      </c>
      <c r="G1638" s="73">
        <v>43440</v>
      </c>
      <c r="H1638">
        <v>7</v>
      </c>
      <c r="I1638">
        <v>2003</v>
      </c>
      <c r="J1638" t="s">
        <v>20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25</v>
      </c>
    </row>
    <row r="1639" spans="1:17" x14ac:dyDescent="0.3">
      <c r="A1639">
        <v>130</v>
      </c>
      <c r="B1639" t="s">
        <v>533</v>
      </c>
      <c r="C1639" t="s">
        <v>17</v>
      </c>
      <c r="D1639" t="s">
        <v>23</v>
      </c>
      <c r="E1639">
        <v>7.37</v>
      </c>
      <c r="F1639" s="73">
        <v>43423</v>
      </c>
      <c r="G1639" s="73">
        <v>43440</v>
      </c>
      <c r="H1639">
        <v>7</v>
      </c>
      <c r="I1639">
        <v>2003</v>
      </c>
      <c r="J1639" t="s">
        <v>20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133</v>
      </c>
    </row>
    <row r="1640" spans="1:17" x14ac:dyDescent="0.3">
      <c r="A1640">
        <v>130</v>
      </c>
      <c r="B1640" t="s">
        <v>533</v>
      </c>
      <c r="C1640" t="s">
        <v>17</v>
      </c>
      <c r="D1640" t="s">
        <v>23</v>
      </c>
      <c r="E1640">
        <v>7.37</v>
      </c>
      <c r="F1640" s="73">
        <v>43423</v>
      </c>
      <c r="G1640" s="73">
        <v>43440</v>
      </c>
      <c r="H1640">
        <v>7</v>
      </c>
      <c r="I1640">
        <v>2003</v>
      </c>
      <c r="J1640" t="s">
        <v>20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119</v>
      </c>
    </row>
    <row r="1641" spans="1:17" x14ac:dyDescent="0.3">
      <c r="A1641">
        <v>130</v>
      </c>
      <c r="B1641" t="s">
        <v>533</v>
      </c>
      <c r="C1641" t="s">
        <v>17</v>
      </c>
      <c r="D1641" t="s">
        <v>23</v>
      </c>
      <c r="E1641">
        <v>7.37</v>
      </c>
      <c r="F1641" s="73">
        <v>43423</v>
      </c>
      <c r="G1641" s="73">
        <v>43440</v>
      </c>
      <c r="H1641">
        <v>7</v>
      </c>
      <c r="I1641">
        <v>2003</v>
      </c>
      <c r="J1641" t="s">
        <v>20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104</v>
      </c>
    </row>
    <row r="1642" spans="1:17" x14ac:dyDescent="0.3">
      <c r="A1642">
        <v>131</v>
      </c>
      <c r="B1642" t="s">
        <v>534</v>
      </c>
      <c r="C1642" t="s">
        <v>17</v>
      </c>
      <c r="D1642" t="s">
        <v>23</v>
      </c>
      <c r="E1642">
        <v>7.38</v>
      </c>
      <c r="F1642" s="73">
        <v>43466</v>
      </c>
      <c r="G1642" s="73">
        <v>43525</v>
      </c>
      <c r="H1642">
        <v>7</v>
      </c>
      <c r="I1642">
        <v>2004</v>
      </c>
      <c r="J1642" t="s">
        <v>18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24</v>
      </c>
    </row>
    <row r="1643" spans="1:17" x14ac:dyDescent="0.3">
      <c r="A1643">
        <v>131</v>
      </c>
      <c r="B1643" t="s">
        <v>534</v>
      </c>
      <c r="C1643" t="s">
        <v>17</v>
      </c>
      <c r="D1643" t="s">
        <v>23</v>
      </c>
      <c r="E1643">
        <v>7.38</v>
      </c>
      <c r="F1643" s="73">
        <v>43466</v>
      </c>
      <c r="G1643" s="73">
        <v>43525</v>
      </c>
      <c r="H1643">
        <v>7</v>
      </c>
      <c r="I1643">
        <v>2004</v>
      </c>
      <c r="J1643" t="s">
        <v>18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11</v>
      </c>
    </row>
    <row r="1644" spans="1:17" x14ac:dyDescent="0.3">
      <c r="A1644">
        <v>131</v>
      </c>
      <c r="B1644" t="s">
        <v>534</v>
      </c>
      <c r="C1644" t="s">
        <v>17</v>
      </c>
      <c r="D1644" t="s">
        <v>23</v>
      </c>
      <c r="E1644">
        <v>7.38</v>
      </c>
      <c r="F1644" s="73">
        <v>43466</v>
      </c>
      <c r="G1644" s="73">
        <v>43525</v>
      </c>
      <c r="H1644">
        <v>7</v>
      </c>
      <c r="I1644">
        <v>2004</v>
      </c>
      <c r="J1644" t="s">
        <v>18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21</v>
      </c>
    </row>
    <row r="1645" spans="1:17" x14ac:dyDescent="0.3">
      <c r="A1645">
        <v>131</v>
      </c>
      <c r="B1645" t="s">
        <v>534</v>
      </c>
      <c r="C1645" t="s">
        <v>17</v>
      </c>
      <c r="D1645" t="s">
        <v>23</v>
      </c>
      <c r="E1645">
        <v>7.38</v>
      </c>
      <c r="F1645" s="73">
        <v>43466</v>
      </c>
      <c r="G1645" s="73">
        <v>43525</v>
      </c>
      <c r="H1645">
        <v>7</v>
      </c>
      <c r="I1645">
        <v>2004</v>
      </c>
      <c r="J1645" t="s">
        <v>18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25</v>
      </c>
    </row>
    <row r="1646" spans="1:17" x14ac:dyDescent="0.3">
      <c r="A1646">
        <v>131</v>
      </c>
      <c r="B1646" t="s">
        <v>534</v>
      </c>
      <c r="C1646" t="s">
        <v>17</v>
      </c>
      <c r="D1646" t="s">
        <v>23</v>
      </c>
      <c r="E1646">
        <v>7.38</v>
      </c>
      <c r="F1646" s="73">
        <v>43466</v>
      </c>
      <c r="G1646" s="73">
        <v>43525</v>
      </c>
      <c r="H1646">
        <v>7</v>
      </c>
      <c r="I1646">
        <v>2004</v>
      </c>
      <c r="J1646" t="s">
        <v>18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133</v>
      </c>
    </row>
    <row r="1647" spans="1:17" x14ac:dyDescent="0.3">
      <c r="A1647">
        <v>131</v>
      </c>
      <c r="B1647" t="s">
        <v>534</v>
      </c>
      <c r="C1647" t="s">
        <v>17</v>
      </c>
      <c r="D1647" t="s">
        <v>23</v>
      </c>
      <c r="E1647">
        <v>7.38</v>
      </c>
      <c r="F1647" s="73">
        <v>43466</v>
      </c>
      <c r="G1647" s="73">
        <v>43525</v>
      </c>
      <c r="H1647">
        <v>7</v>
      </c>
      <c r="I1647">
        <v>2004</v>
      </c>
      <c r="J1647" t="s">
        <v>18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119</v>
      </c>
    </row>
    <row r="1648" spans="1:17" x14ac:dyDescent="0.3">
      <c r="A1648">
        <v>131</v>
      </c>
      <c r="B1648" t="s">
        <v>534</v>
      </c>
      <c r="C1648" t="s">
        <v>17</v>
      </c>
      <c r="D1648" t="s">
        <v>23</v>
      </c>
      <c r="E1648">
        <v>7.38</v>
      </c>
      <c r="F1648" s="73">
        <v>43466</v>
      </c>
      <c r="G1648" s="73">
        <v>43525</v>
      </c>
      <c r="H1648">
        <v>7</v>
      </c>
      <c r="I1648">
        <v>2004</v>
      </c>
      <c r="J1648" t="s">
        <v>18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104</v>
      </c>
    </row>
    <row r="1649" spans="1:17" x14ac:dyDescent="0.3">
      <c r="A1649">
        <v>2143</v>
      </c>
      <c r="B1649" t="s">
        <v>535</v>
      </c>
      <c r="C1649" t="s">
        <v>51</v>
      </c>
      <c r="D1649" t="s">
        <v>23</v>
      </c>
      <c r="E1649">
        <v>7.76</v>
      </c>
      <c r="F1649" s="73">
        <v>43537</v>
      </c>
      <c r="G1649" s="73">
        <v>43538</v>
      </c>
      <c r="H1649">
        <v>8</v>
      </c>
      <c r="I1649">
        <v>2007</v>
      </c>
      <c r="J1649" t="s">
        <v>18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24</v>
      </c>
    </row>
    <row r="1650" spans="1:17" x14ac:dyDescent="0.3">
      <c r="A1650">
        <v>2143</v>
      </c>
      <c r="B1650" t="s">
        <v>535</v>
      </c>
      <c r="C1650" t="s">
        <v>51</v>
      </c>
      <c r="D1650" t="s">
        <v>23</v>
      </c>
      <c r="E1650">
        <v>7.76</v>
      </c>
      <c r="F1650" s="73">
        <v>43537</v>
      </c>
      <c r="G1650" s="73">
        <v>43538</v>
      </c>
      <c r="H1650">
        <v>8</v>
      </c>
      <c r="I1650">
        <v>2007</v>
      </c>
      <c r="J1650" t="s">
        <v>18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11</v>
      </c>
    </row>
    <row r="1651" spans="1:17" x14ac:dyDescent="0.3">
      <c r="A1651">
        <v>2143</v>
      </c>
      <c r="B1651" t="s">
        <v>535</v>
      </c>
      <c r="C1651" t="s">
        <v>51</v>
      </c>
      <c r="D1651" t="s">
        <v>23</v>
      </c>
      <c r="E1651">
        <v>7.76</v>
      </c>
      <c r="F1651" s="73">
        <v>43537</v>
      </c>
      <c r="G1651" s="73">
        <v>43538</v>
      </c>
      <c r="H1651">
        <v>8</v>
      </c>
      <c r="I1651">
        <v>2007</v>
      </c>
      <c r="J1651" t="s">
        <v>18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25</v>
      </c>
    </row>
    <row r="1652" spans="1:17" x14ac:dyDescent="0.3">
      <c r="A1652">
        <v>2143</v>
      </c>
      <c r="B1652" t="s">
        <v>535</v>
      </c>
      <c r="C1652" t="s">
        <v>51</v>
      </c>
      <c r="D1652" t="s">
        <v>23</v>
      </c>
      <c r="E1652">
        <v>7.76</v>
      </c>
      <c r="F1652" s="73">
        <v>43537</v>
      </c>
      <c r="G1652" s="73">
        <v>43538</v>
      </c>
      <c r="H1652">
        <v>8</v>
      </c>
      <c r="I1652">
        <v>2007</v>
      </c>
      <c r="J1652" t="s">
        <v>18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12</v>
      </c>
    </row>
    <row r="1653" spans="1:17" x14ac:dyDescent="0.3">
      <c r="A1653">
        <v>2143</v>
      </c>
      <c r="B1653" t="s">
        <v>535</v>
      </c>
      <c r="C1653" t="s">
        <v>51</v>
      </c>
      <c r="D1653" t="s">
        <v>23</v>
      </c>
      <c r="E1653">
        <v>7.76</v>
      </c>
      <c r="F1653" s="73">
        <v>43537</v>
      </c>
      <c r="G1653" s="73">
        <v>43538</v>
      </c>
      <c r="H1653">
        <v>8</v>
      </c>
      <c r="I1653">
        <v>2007</v>
      </c>
      <c r="J1653" t="s">
        <v>18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119</v>
      </c>
    </row>
    <row r="1654" spans="1:17" x14ac:dyDescent="0.3">
      <c r="A1654">
        <v>2143</v>
      </c>
      <c r="B1654" t="s">
        <v>535</v>
      </c>
      <c r="C1654" t="s">
        <v>51</v>
      </c>
      <c r="D1654" t="s">
        <v>23</v>
      </c>
      <c r="E1654">
        <v>7.76</v>
      </c>
      <c r="F1654" s="73">
        <v>43537</v>
      </c>
      <c r="G1654" s="73">
        <v>43538</v>
      </c>
      <c r="H1654">
        <v>8</v>
      </c>
      <c r="I1654">
        <v>2007</v>
      </c>
      <c r="J1654" t="s">
        <v>18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43</v>
      </c>
    </row>
    <row r="1655" spans="1:17" x14ac:dyDescent="0.3">
      <c r="A1655">
        <v>38192</v>
      </c>
      <c r="B1655" t="s">
        <v>536</v>
      </c>
      <c r="C1655" t="s">
        <v>17</v>
      </c>
      <c r="D1655" t="s">
        <v>32</v>
      </c>
      <c r="E1655">
        <v>6.51</v>
      </c>
      <c r="F1655" s="73">
        <v>44804</v>
      </c>
      <c r="G1655" s="73">
        <v>44824</v>
      </c>
      <c r="H1655">
        <v>5</v>
      </c>
      <c r="I1655">
        <v>2021</v>
      </c>
      <c r="J1655" t="s">
        <v>20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11</v>
      </c>
    </row>
    <row r="1656" spans="1:17" x14ac:dyDescent="0.3">
      <c r="A1656">
        <v>38192</v>
      </c>
      <c r="B1656" t="s">
        <v>536</v>
      </c>
      <c r="C1656" t="s">
        <v>17</v>
      </c>
      <c r="D1656" t="s">
        <v>32</v>
      </c>
      <c r="E1656">
        <v>6.51</v>
      </c>
      <c r="F1656" s="73">
        <v>44804</v>
      </c>
      <c r="G1656" s="73">
        <v>44824</v>
      </c>
      <c r="H1656">
        <v>5</v>
      </c>
      <c r="I1656">
        <v>2021</v>
      </c>
      <c r="J1656" t="s">
        <v>20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174</v>
      </c>
    </row>
    <row r="1657" spans="1:17" x14ac:dyDescent="0.3">
      <c r="A1657">
        <v>38192</v>
      </c>
      <c r="B1657" t="s">
        <v>536</v>
      </c>
      <c r="C1657" t="s">
        <v>17</v>
      </c>
      <c r="D1657" t="s">
        <v>32</v>
      </c>
      <c r="E1657">
        <v>6.51</v>
      </c>
      <c r="F1657" s="73">
        <v>44804</v>
      </c>
      <c r="G1657" s="73">
        <v>44824</v>
      </c>
      <c r="H1657">
        <v>5</v>
      </c>
      <c r="I1657">
        <v>2021</v>
      </c>
      <c r="J1657" t="s">
        <v>20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21</v>
      </c>
    </row>
    <row r="1658" spans="1:17" x14ac:dyDescent="0.3">
      <c r="A1658">
        <v>38192</v>
      </c>
      <c r="B1658" t="s">
        <v>536</v>
      </c>
      <c r="C1658" t="s">
        <v>17</v>
      </c>
      <c r="D1658" t="s">
        <v>32</v>
      </c>
      <c r="E1658">
        <v>6.51</v>
      </c>
      <c r="F1658" s="73">
        <v>44804</v>
      </c>
      <c r="G1658" s="73">
        <v>44824</v>
      </c>
      <c r="H1658">
        <v>5</v>
      </c>
      <c r="I1658">
        <v>2021</v>
      </c>
      <c r="J1658" t="s">
        <v>20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88</v>
      </c>
    </row>
    <row r="1659" spans="1:17" x14ac:dyDescent="0.3">
      <c r="A1659">
        <v>38192</v>
      </c>
      <c r="B1659" t="s">
        <v>536</v>
      </c>
      <c r="C1659" t="s">
        <v>17</v>
      </c>
      <c r="D1659" t="s">
        <v>32</v>
      </c>
      <c r="E1659">
        <v>6.51</v>
      </c>
      <c r="F1659" s="73">
        <v>44804</v>
      </c>
      <c r="G1659" s="73">
        <v>44824</v>
      </c>
      <c r="H1659">
        <v>5</v>
      </c>
      <c r="I1659">
        <v>2021</v>
      </c>
      <c r="J1659" t="s">
        <v>20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14</v>
      </c>
    </row>
    <row r="1660" spans="1:17" x14ac:dyDescent="0.3">
      <c r="A1660">
        <v>42935</v>
      </c>
      <c r="B1660" t="s">
        <v>537</v>
      </c>
      <c r="C1660" t="s">
        <v>70</v>
      </c>
      <c r="D1660" t="s">
        <v>5</v>
      </c>
      <c r="E1660">
        <v>6.54</v>
      </c>
      <c r="F1660" s="73">
        <v>44207</v>
      </c>
      <c r="G1660" s="73">
        <v>44207</v>
      </c>
      <c r="H1660">
        <v>6</v>
      </c>
      <c r="I1660">
        <v>2020</v>
      </c>
      <c r="J1660" t="s">
        <v>6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39</v>
      </c>
    </row>
    <row r="1661" spans="1:17" x14ac:dyDescent="0.3">
      <c r="A1661">
        <v>561</v>
      </c>
      <c r="B1661" t="s">
        <v>538</v>
      </c>
      <c r="C1661" t="s">
        <v>17</v>
      </c>
      <c r="D1661" t="s">
        <v>109</v>
      </c>
      <c r="E1661">
        <v>6.87</v>
      </c>
      <c r="F1661" s="73">
        <v>43922</v>
      </c>
      <c r="G1661" s="73">
        <v>43948</v>
      </c>
      <c r="H1661">
        <v>3</v>
      </c>
      <c r="I1661">
        <v>2000</v>
      </c>
      <c r="J1661" t="s">
        <v>18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24</v>
      </c>
    </row>
    <row r="1662" spans="1:17" x14ac:dyDescent="0.3">
      <c r="A1662">
        <v>561</v>
      </c>
      <c r="B1662" t="s">
        <v>538</v>
      </c>
      <c r="C1662" t="s">
        <v>17</v>
      </c>
      <c r="D1662" t="s">
        <v>109</v>
      </c>
      <c r="E1662">
        <v>6.87</v>
      </c>
      <c r="F1662" s="73">
        <v>43922</v>
      </c>
      <c r="G1662" s="73">
        <v>43948</v>
      </c>
      <c r="H1662">
        <v>3</v>
      </c>
      <c r="I1662">
        <v>2000</v>
      </c>
      <c r="J1662" t="s">
        <v>18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11</v>
      </c>
    </row>
    <row r="1663" spans="1:17" x14ac:dyDescent="0.3">
      <c r="A1663">
        <v>561</v>
      </c>
      <c r="B1663" t="s">
        <v>538</v>
      </c>
      <c r="C1663" t="s">
        <v>17</v>
      </c>
      <c r="D1663" t="s">
        <v>109</v>
      </c>
      <c r="E1663">
        <v>6.87</v>
      </c>
      <c r="F1663" s="73">
        <v>43922</v>
      </c>
      <c r="G1663" s="73">
        <v>43948</v>
      </c>
      <c r="H1663">
        <v>3</v>
      </c>
      <c r="I1663">
        <v>2000</v>
      </c>
      <c r="J1663" t="s">
        <v>18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88</v>
      </c>
    </row>
    <row r="1664" spans="1:17" x14ac:dyDescent="0.3">
      <c r="A1664">
        <v>561</v>
      </c>
      <c r="B1664" t="s">
        <v>538</v>
      </c>
      <c r="C1664" t="s">
        <v>17</v>
      </c>
      <c r="D1664" t="s">
        <v>109</v>
      </c>
      <c r="E1664">
        <v>6.87</v>
      </c>
      <c r="F1664" s="73">
        <v>43922</v>
      </c>
      <c r="G1664" s="73">
        <v>43948</v>
      </c>
      <c r="H1664">
        <v>3</v>
      </c>
      <c r="I1664">
        <v>2000</v>
      </c>
      <c r="J1664" t="s">
        <v>18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116</v>
      </c>
    </row>
    <row r="1665" spans="1:17" x14ac:dyDescent="0.3">
      <c r="A1665">
        <v>561</v>
      </c>
      <c r="B1665" t="s">
        <v>538</v>
      </c>
      <c r="C1665" t="s">
        <v>17</v>
      </c>
      <c r="D1665" t="s">
        <v>109</v>
      </c>
      <c r="E1665">
        <v>6.87</v>
      </c>
      <c r="F1665" s="73">
        <v>43922</v>
      </c>
      <c r="G1665" s="73">
        <v>43948</v>
      </c>
      <c r="H1665">
        <v>3</v>
      </c>
      <c r="I1665">
        <v>2000</v>
      </c>
      <c r="J1665" t="s">
        <v>18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14</v>
      </c>
    </row>
    <row r="1666" spans="1:17" x14ac:dyDescent="0.3">
      <c r="A1666">
        <v>1608</v>
      </c>
      <c r="B1666" t="s">
        <v>539</v>
      </c>
      <c r="C1666" t="s">
        <v>17</v>
      </c>
      <c r="D1666" t="s">
        <v>23</v>
      </c>
      <c r="E1666">
        <v>7.41</v>
      </c>
      <c r="F1666" s="73">
        <v>44130</v>
      </c>
      <c r="G1666" s="73">
        <v>44134</v>
      </c>
      <c r="H1666">
        <v>4</v>
      </c>
      <c r="I1666">
        <v>2001</v>
      </c>
      <c r="J1666" t="s">
        <v>10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21</v>
      </c>
    </row>
    <row r="1667" spans="1:17" x14ac:dyDescent="0.3">
      <c r="A1667">
        <v>1608</v>
      </c>
      <c r="B1667" t="s">
        <v>539</v>
      </c>
      <c r="C1667" t="s">
        <v>17</v>
      </c>
      <c r="D1667" t="s">
        <v>23</v>
      </c>
      <c r="E1667">
        <v>7.41</v>
      </c>
      <c r="F1667" s="73">
        <v>44130</v>
      </c>
      <c r="G1667" s="73">
        <v>44134</v>
      </c>
      <c r="H1667">
        <v>4</v>
      </c>
      <c r="I1667">
        <v>2001</v>
      </c>
      <c r="J1667" t="s">
        <v>10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25</v>
      </c>
    </row>
    <row r="1668" spans="1:17" x14ac:dyDescent="0.3">
      <c r="A1668">
        <v>1608</v>
      </c>
      <c r="B1668" t="s">
        <v>539</v>
      </c>
      <c r="C1668" t="s">
        <v>17</v>
      </c>
      <c r="D1668" t="s">
        <v>23</v>
      </c>
      <c r="E1668">
        <v>7.41</v>
      </c>
      <c r="F1668" s="73">
        <v>44130</v>
      </c>
      <c r="G1668" s="73">
        <v>44134</v>
      </c>
      <c r="H1668">
        <v>4</v>
      </c>
      <c r="I1668">
        <v>2001</v>
      </c>
      <c r="J1668" t="s">
        <v>10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199</v>
      </c>
    </row>
    <row r="1669" spans="1:17" x14ac:dyDescent="0.3">
      <c r="A1669">
        <v>1608</v>
      </c>
      <c r="B1669" t="s">
        <v>539</v>
      </c>
      <c r="C1669" t="s">
        <v>17</v>
      </c>
      <c r="D1669" t="s">
        <v>23</v>
      </c>
      <c r="E1669">
        <v>7.41</v>
      </c>
      <c r="F1669" s="73">
        <v>44130</v>
      </c>
      <c r="G1669" s="73">
        <v>44134</v>
      </c>
      <c r="H1669">
        <v>4</v>
      </c>
      <c r="I1669">
        <v>2001</v>
      </c>
      <c r="J1669" t="s">
        <v>10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67</v>
      </c>
    </row>
    <row r="1670" spans="1:17" x14ac:dyDescent="0.3">
      <c r="A1670">
        <v>49420</v>
      </c>
      <c r="B1670" t="s">
        <v>540</v>
      </c>
      <c r="C1670" t="s">
        <v>70</v>
      </c>
      <c r="D1670" t="s">
        <v>37</v>
      </c>
      <c r="E1670">
        <v>7.01</v>
      </c>
      <c r="F1670" s="73">
        <v>44990</v>
      </c>
      <c r="G1670" s="73">
        <v>44990</v>
      </c>
      <c r="H1670">
        <v>6</v>
      </c>
      <c r="I1670">
        <v>2021</v>
      </c>
      <c r="J1670" t="s">
        <v>6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39</v>
      </c>
    </row>
    <row r="1671" spans="1:17" x14ac:dyDescent="0.3">
      <c r="A1671">
        <v>44387</v>
      </c>
      <c r="B1671" t="s">
        <v>541</v>
      </c>
      <c r="C1671" t="s">
        <v>17</v>
      </c>
      <c r="D1671" t="s">
        <v>23</v>
      </c>
      <c r="E1671">
        <v>6.72</v>
      </c>
      <c r="F1671" s="73">
        <v>44788</v>
      </c>
      <c r="G1671" s="73">
        <v>44840</v>
      </c>
      <c r="H1671">
        <v>4</v>
      </c>
      <c r="I1671">
        <v>2021</v>
      </c>
      <c r="J1671" t="s">
        <v>20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76</v>
      </c>
    </row>
    <row r="1672" spans="1:17" x14ac:dyDescent="0.3">
      <c r="A1672">
        <v>44387</v>
      </c>
      <c r="B1672" t="s">
        <v>541</v>
      </c>
      <c r="C1672" t="s">
        <v>17</v>
      </c>
      <c r="D1672" t="s">
        <v>23</v>
      </c>
      <c r="E1672">
        <v>6.72</v>
      </c>
      <c r="F1672" s="73">
        <v>44788</v>
      </c>
      <c r="G1672" s="73">
        <v>44840</v>
      </c>
      <c r="H1672">
        <v>4</v>
      </c>
      <c r="I1672">
        <v>2021</v>
      </c>
      <c r="J1672" t="s">
        <v>20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197</v>
      </c>
    </row>
    <row r="1673" spans="1:17" x14ac:dyDescent="0.3">
      <c r="A1673">
        <v>44387</v>
      </c>
      <c r="B1673" t="s">
        <v>541</v>
      </c>
      <c r="C1673" t="s">
        <v>17</v>
      </c>
      <c r="D1673" t="s">
        <v>23</v>
      </c>
      <c r="E1673">
        <v>6.72</v>
      </c>
      <c r="F1673" s="73">
        <v>44788</v>
      </c>
      <c r="G1673" s="73">
        <v>44840</v>
      </c>
      <c r="H1673">
        <v>4</v>
      </c>
      <c r="I1673">
        <v>2021</v>
      </c>
      <c r="J1673" t="s">
        <v>20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25</v>
      </c>
    </row>
    <row r="1674" spans="1:17" x14ac:dyDescent="0.3">
      <c r="A1674">
        <v>44387</v>
      </c>
      <c r="B1674" t="s">
        <v>541</v>
      </c>
      <c r="C1674" t="s">
        <v>17</v>
      </c>
      <c r="D1674" t="s">
        <v>23</v>
      </c>
      <c r="E1674">
        <v>6.72</v>
      </c>
      <c r="F1674" s="73">
        <v>44788</v>
      </c>
      <c r="G1674" s="73">
        <v>44840</v>
      </c>
      <c r="H1674">
        <v>4</v>
      </c>
      <c r="I1674">
        <v>2021</v>
      </c>
      <c r="J1674" t="s">
        <v>20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78</v>
      </c>
    </row>
    <row r="1675" spans="1:17" x14ac:dyDescent="0.3">
      <c r="A1675">
        <v>44387</v>
      </c>
      <c r="B1675" t="s">
        <v>541</v>
      </c>
      <c r="C1675" t="s">
        <v>17</v>
      </c>
      <c r="D1675" t="s">
        <v>23</v>
      </c>
      <c r="E1675">
        <v>6.72</v>
      </c>
      <c r="F1675" s="73">
        <v>44788</v>
      </c>
      <c r="G1675" s="73">
        <v>44840</v>
      </c>
      <c r="H1675">
        <v>4</v>
      </c>
      <c r="I1675">
        <v>2021</v>
      </c>
      <c r="J1675" t="s">
        <v>20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13</v>
      </c>
    </row>
    <row r="1676" spans="1:17" x14ac:dyDescent="0.3">
      <c r="A1676">
        <v>44387</v>
      </c>
      <c r="B1676" t="s">
        <v>541</v>
      </c>
      <c r="C1676" t="s">
        <v>17</v>
      </c>
      <c r="D1676" t="s">
        <v>23</v>
      </c>
      <c r="E1676">
        <v>6.72</v>
      </c>
      <c r="F1676" s="73">
        <v>44788</v>
      </c>
      <c r="G1676" s="73">
        <v>44840</v>
      </c>
      <c r="H1676">
        <v>4</v>
      </c>
      <c r="I1676">
        <v>2021</v>
      </c>
      <c r="J1676" t="s">
        <v>20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104</v>
      </c>
    </row>
    <row r="1677" spans="1:17" x14ac:dyDescent="0.3">
      <c r="A1677">
        <v>37426</v>
      </c>
      <c r="B1677" t="s">
        <v>542</v>
      </c>
      <c r="C1677" t="s">
        <v>17</v>
      </c>
      <c r="D1677" t="s">
        <v>5</v>
      </c>
      <c r="E1677">
        <v>7.49</v>
      </c>
      <c r="F1677" s="73">
        <v>43710</v>
      </c>
      <c r="G1677" s="73">
        <v>43714</v>
      </c>
      <c r="H1677">
        <v>7</v>
      </c>
      <c r="I1677">
        <v>2019</v>
      </c>
      <c r="J1677" t="s">
        <v>18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24</v>
      </c>
    </row>
    <row r="1678" spans="1:17" x14ac:dyDescent="0.3">
      <c r="A1678">
        <v>37426</v>
      </c>
      <c r="B1678" t="s">
        <v>542</v>
      </c>
      <c r="C1678" t="s">
        <v>17</v>
      </c>
      <c r="D1678" t="s">
        <v>5</v>
      </c>
      <c r="E1678">
        <v>7.49</v>
      </c>
      <c r="F1678" s="73">
        <v>43710</v>
      </c>
      <c r="G1678" s="73">
        <v>43714</v>
      </c>
      <c r="H1678">
        <v>7</v>
      </c>
      <c r="I1678">
        <v>2019</v>
      </c>
      <c r="J1678" t="s">
        <v>18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64</v>
      </c>
    </row>
    <row r="1679" spans="1:17" x14ac:dyDescent="0.3">
      <c r="A1679">
        <v>37426</v>
      </c>
      <c r="B1679" t="s">
        <v>542</v>
      </c>
      <c r="C1679" t="s">
        <v>17</v>
      </c>
      <c r="D1679" t="s">
        <v>5</v>
      </c>
      <c r="E1679">
        <v>7.49</v>
      </c>
      <c r="F1679" s="73">
        <v>43710</v>
      </c>
      <c r="G1679" s="73">
        <v>43714</v>
      </c>
      <c r="H1679">
        <v>7</v>
      </c>
      <c r="I1679">
        <v>2019</v>
      </c>
      <c r="J1679" t="s">
        <v>18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12</v>
      </c>
    </row>
    <row r="1680" spans="1:17" x14ac:dyDescent="0.3">
      <c r="A1680">
        <v>37426</v>
      </c>
      <c r="B1680" t="s">
        <v>542</v>
      </c>
      <c r="C1680" t="s">
        <v>17</v>
      </c>
      <c r="D1680" t="s">
        <v>5</v>
      </c>
      <c r="E1680">
        <v>7.49</v>
      </c>
      <c r="F1680" s="73">
        <v>43710</v>
      </c>
      <c r="G1680" s="73">
        <v>43714</v>
      </c>
      <c r="H1680">
        <v>7</v>
      </c>
      <c r="I1680">
        <v>2019</v>
      </c>
      <c r="J1680" t="s">
        <v>18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104</v>
      </c>
    </row>
    <row r="1681" spans="1:17" x14ac:dyDescent="0.3">
      <c r="A1681">
        <v>42774</v>
      </c>
      <c r="B1681" t="s">
        <v>543</v>
      </c>
      <c r="C1681" t="s">
        <v>17</v>
      </c>
      <c r="D1681" t="s">
        <v>23</v>
      </c>
      <c r="E1681">
        <v>6.09</v>
      </c>
      <c r="F1681" s="73">
        <v>44558</v>
      </c>
      <c r="G1681" s="73">
        <v>44564</v>
      </c>
      <c r="H1681">
        <v>6</v>
      </c>
      <c r="I1681">
        <v>2021</v>
      </c>
      <c r="J1681" t="s">
        <v>18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25</v>
      </c>
    </row>
    <row r="1682" spans="1:17" x14ac:dyDescent="0.3">
      <c r="A1682">
        <v>42774</v>
      </c>
      <c r="B1682" t="s">
        <v>543</v>
      </c>
      <c r="C1682" t="s">
        <v>17</v>
      </c>
      <c r="D1682" t="s">
        <v>23</v>
      </c>
      <c r="E1682">
        <v>6.09</v>
      </c>
      <c r="F1682" s="73">
        <v>44558</v>
      </c>
      <c r="G1682" s="73">
        <v>44564</v>
      </c>
      <c r="H1682">
        <v>6</v>
      </c>
      <c r="I1682">
        <v>2021</v>
      </c>
      <c r="J1682" t="s">
        <v>18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27</v>
      </c>
    </row>
    <row r="1683" spans="1:17" x14ac:dyDescent="0.3">
      <c r="A1683">
        <v>42774</v>
      </c>
      <c r="B1683" t="s">
        <v>543</v>
      </c>
      <c r="C1683" t="s">
        <v>17</v>
      </c>
      <c r="D1683" t="s">
        <v>23</v>
      </c>
      <c r="E1683">
        <v>6.09</v>
      </c>
      <c r="F1683" s="73">
        <v>44558</v>
      </c>
      <c r="G1683" s="73">
        <v>44564</v>
      </c>
      <c r="H1683">
        <v>6</v>
      </c>
      <c r="I1683">
        <v>2021</v>
      </c>
      <c r="J1683" t="s">
        <v>18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34</v>
      </c>
    </row>
    <row r="1684" spans="1:17" x14ac:dyDescent="0.3">
      <c r="A1684">
        <v>42774</v>
      </c>
      <c r="B1684" t="s">
        <v>543</v>
      </c>
      <c r="C1684" t="s">
        <v>17</v>
      </c>
      <c r="D1684" t="s">
        <v>23</v>
      </c>
      <c r="E1684">
        <v>6.09</v>
      </c>
      <c r="F1684" s="73">
        <v>44558</v>
      </c>
      <c r="G1684" s="73">
        <v>44564</v>
      </c>
      <c r="H1684">
        <v>6</v>
      </c>
      <c r="I1684">
        <v>2021</v>
      </c>
      <c r="J1684" t="s">
        <v>18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35</v>
      </c>
    </row>
    <row r="1685" spans="1:17" x14ac:dyDescent="0.3">
      <c r="A1685">
        <v>1508</v>
      </c>
      <c r="B1685" t="s">
        <v>544</v>
      </c>
      <c r="C1685" t="s">
        <v>17</v>
      </c>
      <c r="D1685" t="s">
        <v>23</v>
      </c>
      <c r="E1685">
        <v>6.17</v>
      </c>
      <c r="F1685" s="73">
        <v>44013</v>
      </c>
      <c r="G1685" s="73">
        <v>44021</v>
      </c>
      <c r="H1685">
        <v>3</v>
      </c>
      <c r="I1685">
        <v>2000</v>
      </c>
      <c r="J1685" t="s">
        <v>20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25</v>
      </c>
    </row>
    <row r="1686" spans="1:17" x14ac:dyDescent="0.3">
      <c r="A1686">
        <v>1508</v>
      </c>
      <c r="B1686" t="s">
        <v>544</v>
      </c>
      <c r="C1686" t="s">
        <v>17</v>
      </c>
      <c r="D1686" t="s">
        <v>23</v>
      </c>
      <c r="E1686">
        <v>6.17</v>
      </c>
      <c r="F1686" s="73">
        <v>44013</v>
      </c>
      <c r="G1686" s="73">
        <v>44021</v>
      </c>
      <c r="H1686">
        <v>3</v>
      </c>
      <c r="I1686">
        <v>2000</v>
      </c>
      <c r="J1686" t="s">
        <v>20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78</v>
      </c>
    </row>
    <row r="1687" spans="1:17" x14ac:dyDescent="0.3">
      <c r="A1687">
        <v>1508</v>
      </c>
      <c r="B1687" t="s">
        <v>544</v>
      </c>
      <c r="C1687" t="s">
        <v>17</v>
      </c>
      <c r="D1687" t="s">
        <v>23</v>
      </c>
      <c r="E1687">
        <v>6.17</v>
      </c>
      <c r="F1687" s="73">
        <v>44013</v>
      </c>
      <c r="G1687" s="73">
        <v>44021</v>
      </c>
      <c r="H1687">
        <v>3</v>
      </c>
      <c r="I1687">
        <v>2000</v>
      </c>
      <c r="J1687" t="s">
        <v>20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14</v>
      </c>
    </row>
    <row r="1688" spans="1:17" x14ac:dyDescent="0.3">
      <c r="A1688">
        <v>167</v>
      </c>
      <c r="B1688" t="s">
        <v>545</v>
      </c>
      <c r="C1688" t="s">
        <v>17</v>
      </c>
      <c r="D1688" t="s">
        <v>60</v>
      </c>
      <c r="E1688">
        <v>7.38</v>
      </c>
      <c r="F1688" s="73">
        <v>43459</v>
      </c>
      <c r="G1688" s="73">
        <v>43470</v>
      </c>
      <c r="H1688">
        <v>6</v>
      </c>
      <c r="I1688">
        <v>2003</v>
      </c>
      <c r="J1688" t="s">
        <v>18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11</v>
      </c>
    </row>
    <row r="1689" spans="1:17" x14ac:dyDescent="0.3">
      <c r="A1689">
        <v>167</v>
      </c>
      <c r="B1689" t="s">
        <v>545</v>
      </c>
      <c r="C1689" t="s">
        <v>17</v>
      </c>
      <c r="D1689" t="s">
        <v>60</v>
      </c>
      <c r="E1689">
        <v>7.38</v>
      </c>
      <c r="F1689" s="73">
        <v>43459</v>
      </c>
      <c r="G1689" s="73">
        <v>43470</v>
      </c>
      <c r="H1689">
        <v>6</v>
      </c>
      <c r="I1689">
        <v>2003</v>
      </c>
      <c r="J1689" t="s">
        <v>18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21</v>
      </c>
    </row>
    <row r="1690" spans="1:17" x14ac:dyDescent="0.3">
      <c r="A1690">
        <v>167</v>
      </c>
      <c r="B1690" t="s">
        <v>545</v>
      </c>
      <c r="C1690" t="s">
        <v>17</v>
      </c>
      <c r="D1690" t="s">
        <v>60</v>
      </c>
      <c r="E1690">
        <v>7.38</v>
      </c>
      <c r="F1690" s="73">
        <v>43459</v>
      </c>
      <c r="G1690" s="73">
        <v>43470</v>
      </c>
      <c r="H1690">
        <v>6</v>
      </c>
      <c r="I1690">
        <v>2003</v>
      </c>
      <c r="J1690" t="s">
        <v>18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25</v>
      </c>
    </row>
    <row r="1691" spans="1:17" x14ac:dyDescent="0.3">
      <c r="A1691">
        <v>167</v>
      </c>
      <c r="B1691" t="s">
        <v>545</v>
      </c>
      <c r="C1691" t="s">
        <v>17</v>
      </c>
      <c r="D1691" t="s">
        <v>60</v>
      </c>
      <c r="E1691">
        <v>7.38</v>
      </c>
      <c r="F1691" s="73">
        <v>43459</v>
      </c>
      <c r="G1691" s="73">
        <v>43470</v>
      </c>
      <c r="H1691">
        <v>6</v>
      </c>
      <c r="I1691">
        <v>2003</v>
      </c>
      <c r="J1691" t="s">
        <v>18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12</v>
      </c>
    </row>
    <row r="1692" spans="1:17" x14ac:dyDescent="0.3">
      <c r="A1692">
        <v>167</v>
      </c>
      <c r="B1692" t="s">
        <v>545</v>
      </c>
      <c r="C1692" t="s">
        <v>17</v>
      </c>
      <c r="D1692" t="s">
        <v>60</v>
      </c>
      <c r="E1692">
        <v>7.38</v>
      </c>
      <c r="F1692" s="73">
        <v>43459</v>
      </c>
      <c r="G1692" s="73">
        <v>43470</v>
      </c>
      <c r="H1692">
        <v>6</v>
      </c>
      <c r="I1692">
        <v>2003</v>
      </c>
      <c r="J1692" t="s">
        <v>18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88</v>
      </c>
    </row>
    <row r="1693" spans="1:17" x14ac:dyDescent="0.3">
      <c r="A1693">
        <v>167</v>
      </c>
      <c r="B1693" t="s">
        <v>545</v>
      </c>
      <c r="C1693" t="s">
        <v>17</v>
      </c>
      <c r="D1693" t="s">
        <v>60</v>
      </c>
      <c r="E1693">
        <v>7.38</v>
      </c>
      <c r="F1693" s="73">
        <v>43459</v>
      </c>
      <c r="G1693" s="73">
        <v>43470</v>
      </c>
      <c r="H1693">
        <v>6</v>
      </c>
      <c r="I1693">
        <v>2003</v>
      </c>
      <c r="J1693" t="s">
        <v>18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14</v>
      </c>
    </row>
    <row r="1694" spans="1:17" x14ac:dyDescent="0.3">
      <c r="A1694">
        <v>42826</v>
      </c>
      <c r="B1694" t="s">
        <v>546</v>
      </c>
      <c r="C1694" t="s">
        <v>17</v>
      </c>
      <c r="D1694" t="s">
        <v>60</v>
      </c>
      <c r="E1694">
        <v>7.28</v>
      </c>
      <c r="F1694" s="73">
        <v>44587</v>
      </c>
      <c r="G1694" s="73">
        <v>44602</v>
      </c>
      <c r="H1694">
        <v>5</v>
      </c>
      <c r="I1694">
        <v>2021</v>
      </c>
      <c r="J1694" t="s">
        <v>18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76</v>
      </c>
    </row>
    <row r="1695" spans="1:17" x14ac:dyDescent="0.3">
      <c r="A1695">
        <v>42826</v>
      </c>
      <c r="B1695" t="s">
        <v>546</v>
      </c>
      <c r="C1695" t="s">
        <v>17</v>
      </c>
      <c r="D1695" t="s">
        <v>60</v>
      </c>
      <c r="E1695">
        <v>7.28</v>
      </c>
      <c r="F1695" s="73">
        <v>44587</v>
      </c>
      <c r="G1695" s="73">
        <v>44602</v>
      </c>
      <c r="H1695">
        <v>5</v>
      </c>
      <c r="I1695">
        <v>2021</v>
      </c>
      <c r="J1695" t="s">
        <v>18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12</v>
      </c>
    </row>
    <row r="1696" spans="1:17" x14ac:dyDescent="0.3">
      <c r="A1696">
        <v>42826</v>
      </c>
      <c r="B1696" t="s">
        <v>546</v>
      </c>
      <c r="C1696" t="s">
        <v>17</v>
      </c>
      <c r="D1696" t="s">
        <v>60</v>
      </c>
      <c r="E1696">
        <v>7.28</v>
      </c>
      <c r="F1696" s="73">
        <v>44587</v>
      </c>
      <c r="G1696" s="73">
        <v>44602</v>
      </c>
      <c r="H1696">
        <v>5</v>
      </c>
      <c r="I1696">
        <v>2021</v>
      </c>
      <c r="J1696" t="s">
        <v>18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26</v>
      </c>
    </row>
    <row r="1697" spans="1:17" x14ac:dyDescent="0.3">
      <c r="A1697">
        <v>42826</v>
      </c>
      <c r="B1697" t="s">
        <v>546</v>
      </c>
      <c r="C1697" t="s">
        <v>17</v>
      </c>
      <c r="D1697" t="s">
        <v>60</v>
      </c>
      <c r="E1697">
        <v>7.28</v>
      </c>
      <c r="F1697" s="73">
        <v>44587</v>
      </c>
      <c r="G1697" s="73">
        <v>44602</v>
      </c>
      <c r="H1697">
        <v>5</v>
      </c>
      <c r="I1697">
        <v>2021</v>
      </c>
      <c r="J1697" t="s">
        <v>18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274</v>
      </c>
    </row>
    <row r="1698" spans="1:17" x14ac:dyDescent="0.3">
      <c r="A1698">
        <v>42826</v>
      </c>
      <c r="B1698" t="s">
        <v>546</v>
      </c>
      <c r="C1698" t="s">
        <v>17</v>
      </c>
      <c r="D1698" t="s">
        <v>60</v>
      </c>
      <c r="E1698">
        <v>7.28</v>
      </c>
      <c r="F1698" s="73">
        <v>44587</v>
      </c>
      <c r="G1698" s="73">
        <v>44602</v>
      </c>
      <c r="H1698">
        <v>5</v>
      </c>
      <c r="I1698">
        <v>2021</v>
      </c>
      <c r="J1698" t="s">
        <v>18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42</v>
      </c>
    </row>
    <row r="1699" spans="1:17" x14ac:dyDescent="0.3">
      <c r="A1699">
        <v>44203</v>
      </c>
      <c r="B1699" t="s">
        <v>547</v>
      </c>
      <c r="C1699" t="s">
        <v>17</v>
      </c>
      <c r="D1699" t="s">
        <v>60</v>
      </c>
      <c r="E1699">
        <v>7.06</v>
      </c>
      <c r="F1699" s="73">
        <v>44766</v>
      </c>
      <c r="G1699" s="73">
        <v>44776</v>
      </c>
      <c r="H1699">
        <v>6</v>
      </c>
      <c r="I1699">
        <v>2021</v>
      </c>
      <c r="J1699" t="s">
        <v>6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24</v>
      </c>
    </row>
    <row r="1700" spans="1:17" x14ac:dyDescent="0.3">
      <c r="A1700">
        <v>44203</v>
      </c>
      <c r="B1700" t="s">
        <v>547</v>
      </c>
      <c r="C1700" t="s">
        <v>17</v>
      </c>
      <c r="D1700" t="s">
        <v>60</v>
      </c>
      <c r="E1700">
        <v>7.06</v>
      </c>
      <c r="F1700" s="73">
        <v>44766</v>
      </c>
      <c r="G1700" s="73">
        <v>44776</v>
      </c>
      <c r="H1700">
        <v>6</v>
      </c>
      <c r="I1700">
        <v>2021</v>
      </c>
      <c r="J1700" t="s">
        <v>6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11</v>
      </c>
    </row>
    <row r="1701" spans="1:17" x14ac:dyDescent="0.3">
      <c r="A1701">
        <v>44203</v>
      </c>
      <c r="B1701" t="s">
        <v>547</v>
      </c>
      <c r="C1701" t="s">
        <v>17</v>
      </c>
      <c r="D1701" t="s">
        <v>60</v>
      </c>
      <c r="E1701">
        <v>7.06</v>
      </c>
      <c r="F1701" s="73">
        <v>44766</v>
      </c>
      <c r="G1701" s="73">
        <v>44776</v>
      </c>
      <c r="H1701">
        <v>6</v>
      </c>
      <c r="I1701">
        <v>2021</v>
      </c>
      <c r="J1701" t="s">
        <v>6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25</v>
      </c>
    </row>
    <row r="1702" spans="1:17" x14ac:dyDescent="0.3">
      <c r="A1702">
        <v>44203</v>
      </c>
      <c r="B1702" t="s">
        <v>547</v>
      </c>
      <c r="C1702" t="s">
        <v>17</v>
      </c>
      <c r="D1702" t="s">
        <v>60</v>
      </c>
      <c r="E1702">
        <v>7.06</v>
      </c>
      <c r="F1702" s="73">
        <v>44766</v>
      </c>
      <c r="G1702" s="73">
        <v>44776</v>
      </c>
      <c r="H1702">
        <v>6</v>
      </c>
      <c r="I1702">
        <v>2021</v>
      </c>
      <c r="J1702" t="s">
        <v>6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12</v>
      </c>
    </row>
    <row r="1703" spans="1:17" x14ac:dyDescent="0.3">
      <c r="A1703">
        <v>44203</v>
      </c>
      <c r="B1703" t="s">
        <v>547</v>
      </c>
      <c r="C1703" t="s">
        <v>17</v>
      </c>
      <c r="D1703" t="s">
        <v>60</v>
      </c>
      <c r="E1703">
        <v>7.06</v>
      </c>
      <c r="F1703" s="73">
        <v>44766</v>
      </c>
      <c r="G1703" s="73">
        <v>44776</v>
      </c>
      <c r="H1703">
        <v>6</v>
      </c>
      <c r="I1703">
        <v>2021</v>
      </c>
      <c r="J1703" t="s">
        <v>6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46</v>
      </c>
    </row>
    <row r="1704" spans="1:17" x14ac:dyDescent="0.3">
      <c r="A1704">
        <v>44203</v>
      </c>
      <c r="B1704" t="s">
        <v>547</v>
      </c>
      <c r="C1704" t="s">
        <v>17</v>
      </c>
      <c r="D1704" t="s">
        <v>60</v>
      </c>
      <c r="E1704">
        <v>7.06</v>
      </c>
      <c r="F1704" s="73">
        <v>44766</v>
      </c>
      <c r="G1704" s="73">
        <v>44776</v>
      </c>
      <c r="H1704">
        <v>6</v>
      </c>
      <c r="I1704">
        <v>2021</v>
      </c>
      <c r="J1704" t="s">
        <v>6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26</v>
      </c>
    </row>
    <row r="1705" spans="1:17" x14ac:dyDescent="0.3">
      <c r="A1705">
        <v>44203</v>
      </c>
      <c r="B1705" t="s">
        <v>547</v>
      </c>
      <c r="C1705" t="s">
        <v>17</v>
      </c>
      <c r="D1705" t="s">
        <v>60</v>
      </c>
      <c r="E1705">
        <v>7.06</v>
      </c>
      <c r="F1705" s="73">
        <v>44766</v>
      </c>
      <c r="G1705" s="73">
        <v>44776</v>
      </c>
      <c r="H1705">
        <v>6</v>
      </c>
      <c r="I1705">
        <v>2021</v>
      </c>
      <c r="J1705" t="s">
        <v>6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103</v>
      </c>
    </row>
    <row r="1706" spans="1:17" x14ac:dyDescent="0.3">
      <c r="A1706">
        <v>44203</v>
      </c>
      <c r="B1706" t="s">
        <v>547</v>
      </c>
      <c r="C1706" t="s">
        <v>17</v>
      </c>
      <c r="D1706" t="s">
        <v>60</v>
      </c>
      <c r="E1706">
        <v>7.06</v>
      </c>
      <c r="F1706" s="73">
        <v>44766</v>
      </c>
      <c r="G1706" s="73">
        <v>44776</v>
      </c>
      <c r="H1706">
        <v>6</v>
      </c>
      <c r="I1706">
        <v>2021</v>
      </c>
      <c r="J1706" t="s">
        <v>6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42</v>
      </c>
    </row>
    <row r="1707" spans="1:17" x14ac:dyDescent="0.3">
      <c r="A1707">
        <v>42351</v>
      </c>
      <c r="B1707" t="s">
        <v>548</v>
      </c>
      <c r="C1707" t="s">
        <v>17</v>
      </c>
      <c r="D1707" t="s">
        <v>63</v>
      </c>
      <c r="E1707">
        <v>7.62</v>
      </c>
      <c r="F1707" s="73">
        <v>44844</v>
      </c>
      <c r="G1707" s="73">
        <v>44957</v>
      </c>
      <c r="H1707">
        <v>7</v>
      </c>
      <c r="I1707">
        <v>2021</v>
      </c>
      <c r="J1707" t="s">
        <v>20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76</v>
      </c>
    </row>
    <row r="1708" spans="1:17" x14ac:dyDescent="0.3">
      <c r="A1708">
        <v>42351</v>
      </c>
      <c r="B1708" t="s">
        <v>548</v>
      </c>
      <c r="C1708" t="s">
        <v>17</v>
      </c>
      <c r="D1708" t="s">
        <v>63</v>
      </c>
      <c r="E1708">
        <v>7.62</v>
      </c>
      <c r="F1708" s="73">
        <v>44844</v>
      </c>
      <c r="G1708" s="73">
        <v>44957</v>
      </c>
      <c r="H1708">
        <v>7</v>
      </c>
      <c r="I1708">
        <v>2021</v>
      </c>
      <c r="J1708" t="s">
        <v>20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21</v>
      </c>
    </row>
    <row r="1709" spans="1:17" x14ac:dyDescent="0.3">
      <c r="A1709">
        <v>42351</v>
      </c>
      <c r="B1709" t="s">
        <v>548</v>
      </c>
      <c r="C1709" t="s">
        <v>17</v>
      </c>
      <c r="D1709" t="s">
        <v>63</v>
      </c>
      <c r="E1709">
        <v>7.62</v>
      </c>
      <c r="F1709" s="73">
        <v>44844</v>
      </c>
      <c r="G1709" s="73">
        <v>44957</v>
      </c>
      <c r="H1709">
        <v>7</v>
      </c>
      <c r="I1709">
        <v>2021</v>
      </c>
      <c r="J1709" t="s">
        <v>20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233</v>
      </c>
    </row>
    <row r="1710" spans="1:17" x14ac:dyDescent="0.3">
      <c r="A1710">
        <v>42351</v>
      </c>
      <c r="B1710" t="s">
        <v>548</v>
      </c>
      <c r="C1710" t="s">
        <v>17</v>
      </c>
      <c r="D1710" t="s">
        <v>63</v>
      </c>
      <c r="E1710">
        <v>7.62</v>
      </c>
      <c r="F1710" s="73">
        <v>44844</v>
      </c>
      <c r="G1710" s="73">
        <v>44957</v>
      </c>
      <c r="H1710">
        <v>7</v>
      </c>
      <c r="I1710">
        <v>2021</v>
      </c>
      <c r="J1710" t="s">
        <v>20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65</v>
      </c>
    </row>
    <row r="1711" spans="1:17" x14ac:dyDescent="0.3">
      <c r="A1711">
        <v>38787</v>
      </c>
      <c r="B1711" t="s">
        <v>549</v>
      </c>
      <c r="C1711" t="s">
        <v>17</v>
      </c>
      <c r="D1711" t="s">
        <v>106</v>
      </c>
      <c r="E1711">
        <v>7.38</v>
      </c>
      <c r="F1711" s="73">
        <v>43662</v>
      </c>
      <c r="G1711" s="73">
        <v>43683</v>
      </c>
      <c r="H1711">
        <v>7</v>
      </c>
      <c r="I1711">
        <v>2019</v>
      </c>
      <c r="J1711" t="s">
        <v>18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21</v>
      </c>
    </row>
    <row r="1712" spans="1:17" x14ac:dyDescent="0.3">
      <c r="A1712">
        <v>38787</v>
      </c>
      <c r="B1712" t="s">
        <v>549</v>
      </c>
      <c r="C1712" t="s">
        <v>17</v>
      </c>
      <c r="D1712" t="s">
        <v>106</v>
      </c>
      <c r="E1712">
        <v>7.38</v>
      </c>
      <c r="F1712" s="73">
        <v>43662</v>
      </c>
      <c r="G1712" s="73">
        <v>43683</v>
      </c>
      <c r="H1712">
        <v>7</v>
      </c>
      <c r="I1712">
        <v>2019</v>
      </c>
      <c r="J1712" t="s">
        <v>18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33</v>
      </c>
    </row>
    <row r="1713" spans="1:17" x14ac:dyDescent="0.3">
      <c r="A1713">
        <v>38787</v>
      </c>
      <c r="B1713" t="s">
        <v>549</v>
      </c>
      <c r="C1713" t="s">
        <v>17</v>
      </c>
      <c r="D1713" t="s">
        <v>106</v>
      </c>
      <c r="E1713">
        <v>7.38</v>
      </c>
      <c r="F1713" s="73">
        <v>43662</v>
      </c>
      <c r="G1713" s="73">
        <v>43683</v>
      </c>
      <c r="H1713">
        <v>7</v>
      </c>
      <c r="I1713">
        <v>2019</v>
      </c>
      <c r="J1713" t="s">
        <v>18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27</v>
      </c>
    </row>
    <row r="1714" spans="1:17" x14ac:dyDescent="0.3">
      <c r="A1714">
        <v>38787</v>
      </c>
      <c r="B1714" t="s">
        <v>549</v>
      </c>
      <c r="C1714" t="s">
        <v>17</v>
      </c>
      <c r="D1714" t="s">
        <v>106</v>
      </c>
      <c r="E1714">
        <v>7.38</v>
      </c>
      <c r="F1714" s="73">
        <v>43662</v>
      </c>
      <c r="G1714" s="73">
        <v>43683</v>
      </c>
      <c r="H1714">
        <v>7</v>
      </c>
      <c r="I1714">
        <v>2019</v>
      </c>
      <c r="J1714" t="s">
        <v>18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7</v>
      </c>
    </row>
    <row r="1715" spans="1:17" x14ac:dyDescent="0.3">
      <c r="A1715">
        <v>41456</v>
      </c>
      <c r="B1715" t="s">
        <v>550</v>
      </c>
      <c r="C1715" t="s">
        <v>17</v>
      </c>
      <c r="D1715" t="s">
        <v>60</v>
      </c>
      <c r="E1715">
        <v>7.17</v>
      </c>
      <c r="F1715" s="73">
        <v>44634</v>
      </c>
      <c r="G1715" s="73">
        <v>44649</v>
      </c>
      <c r="H1715">
        <v>6</v>
      </c>
      <c r="I1715">
        <v>2021</v>
      </c>
      <c r="J1715" t="s">
        <v>18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24</v>
      </c>
    </row>
    <row r="1716" spans="1:17" x14ac:dyDescent="0.3">
      <c r="A1716">
        <v>41456</v>
      </c>
      <c r="B1716" t="s">
        <v>550</v>
      </c>
      <c r="C1716" t="s">
        <v>17</v>
      </c>
      <c r="D1716" t="s">
        <v>60</v>
      </c>
      <c r="E1716">
        <v>7.17</v>
      </c>
      <c r="F1716" s="73">
        <v>44634</v>
      </c>
      <c r="G1716" s="73">
        <v>44649</v>
      </c>
      <c r="H1716">
        <v>6</v>
      </c>
      <c r="I1716">
        <v>2021</v>
      </c>
      <c r="J1716" t="s">
        <v>18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21</v>
      </c>
    </row>
    <row r="1717" spans="1:17" x14ac:dyDescent="0.3">
      <c r="A1717">
        <v>41456</v>
      </c>
      <c r="B1717" t="s">
        <v>550</v>
      </c>
      <c r="C1717" t="s">
        <v>17</v>
      </c>
      <c r="D1717" t="s">
        <v>60</v>
      </c>
      <c r="E1717">
        <v>7.17</v>
      </c>
      <c r="F1717" s="73">
        <v>44634</v>
      </c>
      <c r="G1717" s="73">
        <v>44649</v>
      </c>
      <c r="H1717">
        <v>6</v>
      </c>
      <c r="I1717">
        <v>2021</v>
      </c>
      <c r="J1717" t="s">
        <v>18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12</v>
      </c>
    </row>
    <row r="1718" spans="1:17" x14ac:dyDescent="0.3">
      <c r="A1718">
        <v>41456</v>
      </c>
      <c r="B1718" t="s">
        <v>550</v>
      </c>
      <c r="C1718" t="s">
        <v>17</v>
      </c>
      <c r="D1718" t="s">
        <v>60</v>
      </c>
      <c r="E1718">
        <v>7.17</v>
      </c>
      <c r="F1718" s="73">
        <v>44634</v>
      </c>
      <c r="G1718" s="73">
        <v>44649</v>
      </c>
      <c r="H1718">
        <v>6</v>
      </c>
      <c r="I1718">
        <v>2021</v>
      </c>
      <c r="J1718" t="s">
        <v>18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26</v>
      </c>
    </row>
    <row r="1719" spans="1:17" x14ac:dyDescent="0.3">
      <c r="A1719">
        <v>41456</v>
      </c>
      <c r="B1719" t="s">
        <v>550</v>
      </c>
      <c r="C1719" t="s">
        <v>17</v>
      </c>
      <c r="D1719" t="s">
        <v>60</v>
      </c>
      <c r="E1719">
        <v>7.17</v>
      </c>
      <c r="F1719" s="73">
        <v>44634</v>
      </c>
      <c r="G1719" s="73">
        <v>44649</v>
      </c>
      <c r="H1719">
        <v>6</v>
      </c>
      <c r="I1719">
        <v>2021</v>
      </c>
      <c r="J1719" t="s">
        <v>18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14</v>
      </c>
    </row>
    <row r="1720" spans="1:17" x14ac:dyDescent="0.3">
      <c r="A1720">
        <v>41372</v>
      </c>
      <c r="B1720" t="s">
        <v>551</v>
      </c>
      <c r="C1720" t="s">
        <v>17</v>
      </c>
      <c r="D1720" t="s">
        <v>5</v>
      </c>
      <c r="E1720">
        <v>6.45</v>
      </c>
      <c r="F1720" s="73">
        <v>44337</v>
      </c>
      <c r="G1720" s="73">
        <v>44340</v>
      </c>
      <c r="H1720">
        <v>4</v>
      </c>
      <c r="I1720">
        <v>2020</v>
      </c>
      <c r="J1720" t="s">
        <v>20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24</v>
      </c>
    </row>
    <row r="1721" spans="1:17" x14ac:dyDescent="0.3">
      <c r="A1721">
        <v>41372</v>
      </c>
      <c r="B1721" t="s">
        <v>551</v>
      </c>
      <c r="C1721" t="s">
        <v>17</v>
      </c>
      <c r="D1721" t="s">
        <v>5</v>
      </c>
      <c r="E1721">
        <v>6.45</v>
      </c>
      <c r="F1721" s="73">
        <v>44337</v>
      </c>
      <c r="G1721" s="73">
        <v>44340</v>
      </c>
      <c r="H1721">
        <v>4</v>
      </c>
      <c r="I1721">
        <v>2020</v>
      </c>
      <c r="J1721" t="s">
        <v>20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89</v>
      </c>
    </row>
    <row r="1722" spans="1:17" x14ac:dyDescent="0.3">
      <c r="A1722">
        <v>38759</v>
      </c>
      <c r="B1722" t="s">
        <v>552</v>
      </c>
      <c r="C1722" t="s">
        <v>17</v>
      </c>
      <c r="D1722" t="s">
        <v>63</v>
      </c>
      <c r="E1722">
        <v>7.33</v>
      </c>
      <c r="F1722" s="73">
        <v>43687</v>
      </c>
      <c r="G1722" s="73">
        <v>43727</v>
      </c>
      <c r="H1722">
        <v>7</v>
      </c>
      <c r="I1722">
        <v>2019</v>
      </c>
      <c r="J1722" t="s">
        <v>18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202</v>
      </c>
    </row>
    <row r="1723" spans="1:17" x14ac:dyDescent="0.3">
      <c r="A1723">
        <v>38759</v>
      </c>
      <c r="B1723" t="s">
        <v>552</v>
      </c>
      <c r="C1723" t="s">
        <v>17</v>
      </c>
      <c r="D1723" t="s">
        <v>63</v>
      </c>
      <c r="E1723">
        <v>7.33</v>
      </c>
      <c r="F1723" s="73">
        <v>43687</v>
      </c>
      <c r="G1723" s="73">
        <v>43727</v>
      </c>
      <c r="H1723">
        <v>7</v>
      </c>
      <c r="I1723">
        <v>2019</v>
      </c>
      <c r="J1723" t="s">
        <v>18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7</v>
      </c>
    </row>
    <row r="1724" spans="1:17" x14ac:dyDescent="0.3">
      <c r="A1724">
        <v>38759</v>
      </c>
      <c r="B1724" t="s">
        <v>552</v>
      </c>
      <c r="C1724" t="s">
        <v>17</v>
      </c>
      <c r="D1724" t="s">
        <v>63</v>
      </c>
      <c r="E1724">
        <v>7.33</v>
      </c>
      <c r="F1724" s="73">
        <v>43687</v>
      </c>
      <c r="G1724" s="73">
        <v>43727</v>
      </c>
      <c r="H1724">
        <v>7</v>
      </c>
      <c r="I1724">
        <v>2019</v>
      </c>
      <c r="J1724" t="s">
        <v>18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104</v>
      </c>
    </row>
    <row r="1725" spans="1:17" x14ac:dyDescent="0.3">
      <c r="A1725">
        <v>42395</v>
      </c>
      <c r="B1725" t="s">
        <v>553</v>
      </c>
      <c r="C1725" t="s">
        <v>17</v>
      </c>
      <c r="D1725" t="s">
        <v>63</v>
      </c>
      <c r="E1725">
        <v>7.03</v>
      </c>
      <c r="F1725" s="73">
        <v>44682</v>
      </c>
      <c r="G1725" s="73">
        <v>44687</v>
      </c>
      <c r="H1725">
        <v>6</v>
      </c>
      <c r="I1725">
        <v>2021</v>
      </c>
      <c r="J1725" t="s">
        <v>18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21</v>
      </c>
    </row>
    <row r="1726" spans="1:17" x14ac:dyDescent="0.3">
      <c r="A1726">
        <v>42395</v>
      </c>
      <c r="B1726" t="s">
        <v>553</v>
      </c>
      <c r="C1726" t="s">
        <v>17</v>
      </c>
      <c r="D1726" t="s">
        <v>63</v>
      </c>
      <c r="E1726">
        <v>7.03</v>
      </c>
      <c r="F1726" s="73">
        <v>44682</v>
      </c>
      <c r="G1726" s="73">
        <v>44687</v>
      </c>
      <c r="H1726">
        <v>6</v>
      </c>
      <c r="I1726">
        <v>2021</v>
      </c>
      <c r="J1726" t="s">
        <v>18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33</v>
      </c>
    </row>
    <row r="1727" spans="1:17" x14ac:dyDescent="0.3">
      <c r="A1727">
        <v>42395</v>
      </c>
      <c r="B1727" t="s">
        <v>553</v>
      </c>
      <c r="C1727" t="s">
        <v>17</v>
      </c>
      <c r="D1727" t="s">
        <v>63</v>
      </c>
      <c r="E1727">
        <v>7.03</v>
      </c>
      <c r="F1727" s="73">
        <v>44682</v>
      </c>
      <c r="G1727" s="73">
        <v>44687</v>
      </c>
      <c r="H1727">
        <v>6</v>
      </c>
      <c r="I1727">
        <v>2021</v>
      </c>
      <c r="J1727" t="s">
        <v>18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34</v>
      </c>
    </row>
    <row r="1728" spans="1:17" x14ac:dyDescent="0.3">
      <c r="A1728">
        <v>42395</v>
      </c>
      <c r="B1728" t="s">
        <v>553</v>
      </c>
      <c r="C1728" t="s">
        <v>17</v>
      </c>
      <c r="D1728" t="s">
        <v>63</v>
      </c>
      <c r="E1728">
        <v>7.03</v>
      </c>
      <c r="F1728" s="73">
        <v>44682</v>
      </c>
      <c r="G1728" s="73">
        <v>44687</v>
      </c>
      <c r="H1728">
        <v>6</v>
      </c>
      <c r="I1728">
        <v>2021</v>
      </c>
      <c r="J1728" t="s">
        <v>18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35</v>
      </c>
    </row>
    <row r="1729" spans="1:17" x14ac:dyDescent="0.3">
      <c r="A1729">
        <v>154</v>
      </c>
      <c r="B1729" t="s">
        <v>554</v>
      </c>
      <c r="C1729" t="s">
        <v>17</v>
      </c>
      <c r="D1729" t="s">
        <v>23</v>
      </c>
      <c r="E1729">
        <v>7.75</v>
      </c>
      <c r="F1729" s="73">
        <v>42708</v>
      </c>
      <c r="G1729" s="73">
        <v>42760</v>
      </c>
      <c r="H1729">
        <v>7</v>
      </c>
      <c r="I1729">
        <v>2001</v>
      </c>
      <c r="J1729" t="s">
        <v>6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24</v>
      </c>
    </row>
    <row r="1730" spans="1:17" x14ac:dyDescent="0.3">
      <c r="A1730">
        <v>154</v>
      </c>
      <c r="B1730" t="s">
        <v>554</v>
      </c>
      <c r="C1730" t="s">
        <v>17</v>
      </c>
      <c r="D1730" t="s">
        <v>23</v>
      </c>
      <c r="E1730">
        <v>7.75</v>
      </c>
      <c r="F1730" s="73">
        <v>42708</v>
      </c>
      <c r="G1730" s="73">
        <v>42760</v>
      </c>
      <c r="H1730">
        <v>7</v>
      </c>
      <c r="I1730">
        <v>2001</v>
      </c>
      <c r="J1730" t="s">
        <v>6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11</v>
      </c>
    </row>
    <row r="1731" spans="1:17" x14ac:dyDescent="0.3">
      <c r="A1731">
        <v>154</v>
      </c>
      <c r="B1731" t="s">
        <v>554</v>
      </c>
      <c r="C1731" t="s">
        <v>17</v>
      </c>
      <c r="D1731" t="s">
        <v>23</v>
      </c>
      <c r="E1731">
        <v>7.75</v>
      </c>
      <c r="F1731" s="73">
        <v>42708</v>
      </c>
      <c r="G1731" s="73">
        <v>42760</v>
      </c>
      <c r="H1731">
        <v>7</v>
      </c>
      <c r="I1731">
        <v>2001</v>
      </c>
      <c r="J1731" t="s">
        <v>6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21</v>
      </c>
    </row>
    <row r="1732" spans="1:17" x14ac:dyDescent="0.3">
      <c r="A1732">
        <v>154</v>
      </c>
      <c r="B1732" t="s">
        <v>554</v>
      </c>
      <c r="C1732" t="s">
        <v>17</v>
      </c>
      <c r="D1732" t="s">
        <v>23</v>
      </c>
      <c r="E1732">
        <v>7.75</v>
      </c>
      <c r="F1732" s="73">
        <v>42708</v>
      </c>
      <c r="G1732" s="73">
        <v>42760</v>
      </c>
      <c r="H1732">
        <v>7</v>
      </c>
      <c r="I1732">
        <v>2001</v>
      </c>
      <c r="J1732" t="s">
        <v>6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27</v>
      </c>
    </row>
    <row r="1733" spans="1:17" x14ac:dyDescent="0.3">
      <c r="A1733">
        <v>154</v>
      </c>
      <c r="B1733" t="s">
        <v>554</v>
      </c>
      <c r="C1733" t="s">
        <v>17</v>
      </c>
      <c r="D1733" t="s">
        <v>23</v>
      </c>
      <c r="E1733">
        <v>7.75</v>
      </c>
      <c r="F1733" s="73">
        <v>42708</v>
      </c>
      <c r="G1733" s="73">
        <v>42760</v>
      </c>
      <c r="H1733">
        <v>7</v>
      </c>
      <c r="I1733">
        <v>2001</v>
      </c>
      <c r="J1733" t="s">
        <v>6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131</v>
      </c>
    </row>
    <row r="1734" spans="1:17" x14ac:dyDescent="0.3">
      <c r="A1734">
        <v>154</v>
      </c>
      <c r="B1734" t="s">
        <v>554</v>
      </c>
      <c r="C1734" t="s">
        <v>17</v>
      </c>
      <c r="D1734" t="s">
        <v>23</v>
      </c>
      <c r="E1734">
        <v>7.75</v>
      </c>
      <c r="F1734" s="73">
        <v>42708</v>
      </c>
      <c r="G1734" s="73">
        <v>42760</v>
      </c>
      <c r="H1734">
        <v>7</v>
      </c>
      <c r="I1734">
        <v>2001</v>
      </c>
      <c r="J1734" t="s">
        <v>6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104</v>
      </c>
    </row>
    <row r="1735" spans="1:17" x14ac:dyDescent="0.3">
      <c r="A1735">
        <v>34240</v>
      </c>
      <c r="B1735" t="s">
        <v>555</v>
      </c>
      <c r="C1735" t="s">
        <v>70</v>
      </c>
      <c r="D1735" t="s">
        <v>70</v>
      </c>
      <c r="E1735">
        <v>8.31</v>
      </c>
      <c r="F1735" s="73">
        <v>42696</v>
      </c>
      <c r="G1735" s="73">
        <v>42696</v>
      </c>
      <c r="H1735">
        <v>9</v>
      </c>
      <c r="I1735">
        <v>2016</v>
      </c>
      <c r="J1735" t="s">
        <v>20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39</v>
      </c>
    </row>
    <row r="1736" spans="1:17" x14ac:dyDescent="0.3">
      <c r="A1736">
        <v>34240</v>
      </c>
      <c r="B1736" t="s">
        <v>555</v>
      </c>
      <c r="C1736" t="s">
        <v>70</v>
      </c>
      <c r="D1736" t="s">
        <v>70</v>
      </c>
      <c r="E1736">
        <v>8.31</v>
      </c>
      <c r="F1736" s="73">
        <v>42696</v>
      </c>
      <c r="G1736" s="73">
        <v>42696</v>
      </c>
      <c r="H1736">
        <v>9</v>
      </c>
      <c r="I1736">
        <v>2016</v>
      </c>
      <c r="J1736" t="s">
        <v>20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14</v>
      </c>
    </row>
    <row r="1737" spans="1:17" x14ac:dyDescent="0.3">
      <c r="A1737">
        <v>42808</v>
      </c>
      <c r="B1737" t="s">
        <v>556</v>
      </c>
      <c r="C1737" t="s">
        <v>17</v>
      </c>
      <c r="D1737" t="s">
        <v>109</v>
      </c>
      <c r="E1737">
        <v>6.67</v>
      </c>
      <c r="F1737" s="73">
        <v>44893</v>
      </c>
      <c r="G1737" s="73">
        <v>44903</v>
      </c>
      <c r="H1737">
        <v>4</v>
      </c>
      <c r="I1737">
        <v>2022</v>
      </c>
      <c r="J1737" t="s">
        <v>10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24</v>
      </c>
    </row>
    <row r="1738" spans="1:17" x14ac:dyDescent="0.3">
      <c r="A1738">
        <v>42808</v>
      </c>
      <c r="B1738" t="s">
        <v>556</v>
      </c>
      <c r="C1738" t="s">
        <v>17</v>
      </c>
      <c r="D1738" t="s">
        <v>109</v>
      </c>
      <c r="E1738">
        <v>6.67</v>
      </c>
      <c r="F1738" s="73">
        <v>44893</v>
      </c>
      <c r="G1738" s="73">
        <v>44903</v>
      </c>
      <c r="H1738">
        <v>4</v>
      </c>
      <c r="I1738">
        <v>2022</v>
      </c>
      <c r="J1738" t="s">
        <v>10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11</v>
      </c>
    </row>
    <row r="1739" spans="1:17" x14ac:dyDescent="0.3">
      <c r="A1739"/>
      <c r="B1739"/>
      <c r="D1739"/>
      <c r="F1739" s="73"/>
      <c r="G1739" s="73"/>
      <c r="L1739"/>
      <c r="M1739"/>
      <c r="N1739"/>
      <c r="O1739"/>
      <c r="P1739"/>
    </row>
    <row r="1740" spans="1:17" x14ac:dyDescent="0.3">
      <c r="A1740"/>
      <c r="B1740"/>
      <c r="D1740"/>
      <c r="F1740" s="73"/>
      <c r="G1740" s="73"/>
      <c r="L1740"/>
      <c r="M1740"/>
      <c r="N1740"/>
      <c r="O1740"/>
      <c r="P1740"/>
    </row>
    <row r="1741" spans="1:17" x14ac:dyDescent="0.3">
      <c r="A1741"/>
      <c r="B1741"/>
      <c r="D1741"/>
      <c r="F1741" s="73"/>
      <c r="G1741" s="73"/>
      <c r="L1741"/>
      <c r="M1741"/>
      <c r="N1741"/>
      <c r="O1741"/>
      <c r="P1741"/>
    </row>
    <row r="1742" spans="1:17" x14ac:dyDescent="0.3">
      <c r="A1742"/>
      <c r="B1742"/>
      <c r="D1742"/>
      <c r="F1742" s="73"/>
      <c r="G1742" s="73"/>
      <c r="L1742"/>
      <c r="M1742"/>
      <c r="N1742"/>
      <c r="O1742"/>
      <c r="P1742"/>
    </row>
    <row r="1743" spans="1:17" x14ac:dyDescent="0.3">
      <c r="A1743"/>
      <c r="B1743"/>
      <c r="D1743"/>
      <c r="F1743" s="73"/>
      <c r="G1743" s="73"/>
      <c r="L1743"/>
      <c r="M1743"/>
      <c r="N1743"/>
      <c r="O1743"/>
      <c r="P1743"/>
    </row>
    <row r="1744" spans="1:17" x14ac:dyDescent="0.3">
      <c r="A1744"/>
      <c r="B1744"/>
      <c r="D1744"/>
      <c r="F1744" s="73"/>
      <c r="G1744" s="73"/>
      <c r="L1744"/>
      <c r="M1744"/>
      <c r="N1744"/>
      <c r="O1744"/>
      <c r="P1744"/>
    </row>
    <row r="1745" spans="1:16" x14ac:dyDescent="0.3">
      <c r="A1745"/>
      <c r="B1745"/>
      <c r="D1745"/>
      <c r="F1745" s="73"/>
      <c r="G1745" s="73"/>
      <c r="L1745"/>
      <c r="M1745"/>
      <c r="N1745"/>
      <c r="O1745"/>
      <c r="P1745"/>
    </row>
    <row r="1746" spans="1:16" x14ac:dyDescent="0.3">
      <c r="A1746"/>
      <c r="B1746"/>
      <c r="D1746"/>
      <c r="F1746" s="73"/>
      <c r="G1746" s="73"/>
      <c r="L1746"/>
      <c r="M1746"/>
      <c r="N1746"/>
      <c r="O1746"/>
      <c r="P1746"/>
    </row>
    <row r="1747" spans="1:16" x14ac:dyDescent="0.3">
      <c r="A1747"/>
      <c r="B1747"/>
      <c r="D1747"/>
      <c r="F1747" s="73"/>
      <c r="G1747" s="73"/>
      <c r="L1747"/>
      <c r="M1747"/>
      <c r="N1747"/>
      <c r="O1747"/>
      <c r="P1747"/>
    </row>
    <row r="1748" spans="1:16" x14ac:dyDescent="0.3">
      <c r="A1748"/>
      <c r="B1748"/>
      <c r="D1748"/>
      <c r="F1748" s="73"/>
      <c r="G1748" s="73"/>
      <c r="L1748"/>
      <c r="M1748"/>
      <c r="N1748"/>
      <c r="O1748"/>
      <c r="P1748"/>
    </row>
    <row r="1749" spans="1:16" x14ac:dyDescent="0.3">
      <c r="A1749"/>
      <c r="B1749"/>
      <c r="D1749"/>
      <c r="F1749" s="73"/>
      <c r="G1749" s="73"/>
      <c r="L1749"/>
      <c r="M1749"/>
      <c r="N1749"/>
      <c r="O1749"/>
      <c r="P1749"/>
    </row>
    <row r="1750" spans="1:16" x14ac:dyDescent="0.3">
      <c r="A1750"/>
      <c r="B1750"/>
      <c r="D1750"/>
      <c r="F1750" s="73"/>
      <c r="G1750" s="73"/>
      <c r="L1750"/>
      <c r="M1750"/>
      <c r="N1750"/>
      <c r="O1750"/>
      <c r="P1750"/>
    </row>
    <row r="1751" spans="1:16" x14ac:dyDescent="0.3">
      <c r="A1751"/>
      <c r="B1751"/>
      <c r="D1751"/>
      <c r="F1751" s="73"/>
      <c r="G1751" s="73"/>
      <c r="L1751"/>
      <c r="M1751"/>
      <c r="N1751"/>
      <c r="O1751"/>
      <c r="P1751"/>
    </row>
    <row r="1752" spans="1:16" x14ac:dyDescent="0.3">
      <c r="A1752"/>
      <c r="B1752"/>
      <c r="D1752"/>
      <c r="F1752" s="73"/>
      <c r="G1752" s="73"/>
      <c r="L1752"/>
      <c r="M1752"/>
      <c r="N1752"/>
      <c r="O1752"/>
      <c r="P1752"/>
    </row>
    <row r="1753" spans="1:16" x14ac:dyDescent="0.3">
      <c r="A1753"/>
      <c r="B1753"/>
      <c r="D1753"/>
      <c r="F1753" s="73"/>
      <c r="G1753" s="73"/>
      <c r="L1753"/>
      <c r="M1753"/>
      <c r="N1753"/>
      <c r="O1753"/>
      <c r="P1753"/>
    </row>
    <row r="1754" spans="1:16" x14ac:dyDescent="0.3">
      <c r="A1754"/>
      <c r="B1754"/>
      <c r="D1754"/>
      <c r="F1754" s="73"/>
      <c r="G1754" s="73"/>
      <c r="L1754"/>
      <c r="M1754"/>
      <c r="N1754"/>
      <c r="O1754"/>
      <c r="P1754"/>
    </row>
    <row r="1755" spans="1:16" x14ac:dyDescent="0.3">
      <c r="A1755"/>
      <c r="B1755"/>
      <c r="D1755"/>
      <c r="F1755" s="73"/>
      <c r="G1755" s="73"/>
      <c r="L1755"/>
      <c r="M1755"/>
      <c r="N1755"/>
      <c r="O1755"/>
      <c r="P1755"/>
    </row>
    <row r="1756" spans="1:16" x14ac:dyDescent="0.3">
      <c r="A1756"/>
      <c r="B1756"/>
      <c r="D1756"/>
      <c r="F1756" s="73"/>
      <c r="G1756" s="73"/>
      <c r="L1756"/>
      <c r="M1756"/>
      <c r="N1756"/>
      <c r="O1756"/>
      <c r="P1756"/>
    </row>
    <row r="1757" spans="1:16" x14ac:dyDescent="0.3">
      <c r="A1757"/>
      <c r="B1757"/>
      <c r="D1757"/>
      <c r="F1757" s="73"/>
      <c r="G1757" s="73"/>
      <c r="L1757"/>
      <c r="M1757"/>
      <c r="N1757"/>
      <c r="O1757"/>
      <c r="P1757"/>
    </row>
    <row r="1758" spans="1:16" x14ac:dyDescent="0.3">
      <c r="A1758"/>
      <c r="B1758"/>
      <c r="D1758"/>
      <c r="F1758" s="73"/>
      <c r="G1758" s="73"/>
      <c r="L1758"/>
      <c r="M1758"/>
      <c r="N1758"/>
      <c r="O1758"/>
      <c r="P1758"/>
    </row>
    <row r="1759" spans="1:16" x14ac:dyDescent="0.3">
      <c r="A1759"/>
      <c r="B1759"/>
      <c r="D1759"/>
      <c r="F1759" s="73"/>
      <c r="G1759" s="73"/>
      <c r="L1759"/>
      <c r="M1759"/>
      <c r="N1759"/>
      <c r="O1759"/>
      <c r="P1759"/>
    </row>
    <row r="1760" spans="1:16" x14ac:dyDescent="0.3">
      <c r="A1760"/>
      <c r="B1760"/>
      <c r="D1760"/>
      <c r="F1760" s="73"/>
      <c r="G1760" s="73"/>
      <c r="L1760"/>
      <c r="M1760"/>
      <c r="N1760"/>
      <c r="O1760"/>
      <c r="P1760"/>
    </row>
    <row r="1761" spans="1:16" x14ac:dyDescent="0.3">
      <c r="A1761"/>
      <c r="B1761"/>
      <c r="D1761"/>
      <c r="F1761" s="73"/>
      <c r="G1761" s="73"/>
      <c r="L1761"/>
      <c r="M1761"/>
      <c r="N1761"/>
      <c r="O1761"/>
      <c r="P1761"/>
    </row>
    <row r="1762" spans="1:16" x14ac:dyDescent="0.3">
      <c r="A1762"/>
      <c r="B1762"/>
      <c r="D1762"/>
      <c r="F1762" s="73"/>
      <c r="G1762" s="73"/>
      <c r="L1762"/>
      <c r="M1762"/>
      <c r="N1762"/>
      <c r="O1762"/>
      <c r="P1762"/>
    </row>
    <row r="1763" spans="1:16" x14ac:dyDescent="0.3">
      <c r="A1763"/>
      <c r="B1763"/>
      <c r="D1763"/>
      <c r="F1763" s="73"/>
      <c r="G1763" s="73"/>
      <c r="L1763"/>
      <c r="M1763"/>
      <c r="N1763"/>
      <c r="O1763"/>
      <c r="P1763"/>
    </row>
    <row r="1764" spans="1:16" x14ac:dyDescent="0.3">
      <c r="A1764"/>
      <c r="B1764"/>
      <c r="D1764"/>
      <c r="F1764" s="73"/>
      <c r="G1764" s="73"/>
      <c r="L1764"/>
      <c r="M1764"/>
      <c r="N1764"/>
      <c r="O1764"/>
      <c r="P1764"/>
    </row>
    <row r="1765" spans="1:16" x14ac:dyDescent="0.3">
      <c r="A1765"/>
      <c r="B1765"/>
      <c r="D1765"/>
      <c r="F1765" s="73"/>
      <c r="G1765" s="73"/>
      <c r="L1765"/>
      <c r="M1765"/>
      <c r="N1765"/>
      <c r="O1765"/>
      <c r="P1765"/>
    </row>
    <row r="1766" spans="1:16" x14ac:dyDescent="0.3">
      <c r="A1766"/>
      <c r="B1766"/>
      <c r="D1766"/>
      <c r="F1766" s="73"/>
      <c r="G1766" s="73"/>
      <c r="L1766"/>
      <c r="M1766"/>
      <c r="N1766"/>
      <c r="O1766"/>
      <c r="P1766"/>
    </row>
    <row r="1767" spans="1:16" x14ac:dyDescent="0.3">
      <c r="A1767"/>
      <c r="B1767"/>
      <c r="D1767"/>
      <c r="F1767" s="73"/>
      <c r="G1767" s="73"/>
      <c r="L1767"/>
      <c r="M1767"/>
      <c r="N1767"/>
      <c r="O1767"/>
      <c r="P1767"/>
    </row>
    <row r="1768" spans="1:16" x14ac:dyDescent="0.3">
      <c r="A1768"/>
      <c r="B1768"/>
      <c r="D1768"/>
      <c r="F1768" s="73"/>
      <c r="G1768" s="73"/>
      <c r="L1768"/>
      <c r="M1768"/>
      <c r="N1768"/>
      <c r="O1768"/>
      <c r="P1768"/>
    </row>
    <row r="1769" spans="1:16" x14ac:dyDescent="0.3">
      <c r="A1769"/>
      <c r="B1769"/>
      <c r="D1769"/>
      <c r="F1769" s="73"/>
      <c r="G1769" s="73"/>
      <c r="L1769"/>
      <c r="M1769"/>
      <c r="N1769"/>
      <c r="O1769"/>
      <c r="P1769"/>
    </row>
    <row r="1770" spans="1:16" x14ac:dyDescent="0.3">
      <c r="A1770"/>
      <c r="B1770"/>
      <c r="D1770"/>
      <c r="F1770" s="73"/>
      <c r="G1770" s="73"/>
      <c r="L1770"/>
      <c r="M1770"/>
      <c r="N1770"/>
      <c r="O1770"/>
      <c r="P1770"/>
    </row>
    <row r="1771" spans="1:16" x14ac:dyDescent="0.3">
      <c r="A1771"/>
      <c r="B1771"/>
      <c r="D1771"/>
      <c r="F1771" s="73"/>
      <c r="G1771" s="73"/>
      <c r="L1771"/>
      <c r="M1771"/>
      <c r="N1771"/>
      <c r="O1771"/>
      <c r="P1771"/>
    </row>
    <row r="1772" spans="1:16" x14ac:dyDescent="0.3">
      <c r="A1772"/>
      <c r="B1772"/>
      <c r="D1772"/>
      <c r="F1772" s="73"/>
      <c r="G1772" s="73"/>
      <c r="L1772"/>
      <c r="M1772"/>
      <c r="N1772"/>
      <c r="O1772"/>
      <c r="P1772"/>
    </row>
    <row r="1773" spans="1:16" x14ac:dyDescent="0.3">
      <c r="A1773"/>
      <c r="B1773"/>
      <c r="D1773"/>
      <c r="F1773" s="73"/>
      <c r="G1773" s="73"/>
      <c r="L1773"/>
      <c r="M1773"/>
      <c r="N1773"/>
      <c r="O1773"/>
      <c r="P1773"/>
    </row>
    <row r="1774" spans="1:16" x14ac:dyDescent="0.3">
      <c r="A1774"/>
      <c r="B1774"/>
      <c r="D1774"/>
      <c r="F1774" s="73"/>
      <c r="G1774" s="73"/>
      <c r="L1774"/>
      <c r="M1774"/>
      <c r="N1774"/>
      <c r="O1774"/>
      <c r="P1774"/>
    </row>
    <row r="1775" spans="1:16" x14ac:dyDescent="0.3">
      <c r="A1775"/>
      <c r="B1775"/>
      <c r="D1775"/>
      <c r="F1775" s="73"/>
      <c r="G1775" s="73"/>
      <c r="L1775"/>
      <c r="M1775"/>
      <c r="N1775"/>
      <c r="O1775"/>
      <c r="P1775"/>
    </row>
    <row r="1776" spans="1:16" x14ac:dyDescent="0.3">
      <c r="A1776"/>
      <c r="B1776"/>
      <c r="D1776"/>
      <c r="F1776" s="73"/>
      <c r="G1776" s="73"/>
      <c r="L1776"/>
      <c r="M1776"/>
      <c r="N1776"/>
      <c r="O1776"/>
      <c r="P1776"/>
    </row>
    <row r="1777" spans="1:16" x14ac:dyDescent="0.3">
      <c r="A1777"/>
      <c r="B1777"/>
      <c r="D1777"/>
      <c r="F1777" s="73"/>
      <c r="G1777" s="73"/>
      <c r="L1777"/>
      <c r="M1777"/>
      <c r="N1777"/>
      <c r="O1777"/>
      <c r="P1777"/>
    </row>
    <row r="1778" spans="1:16" x14ac:dyDescent="0.3">
      <c r="A1778"/>
      <c r="B1778"/>
      <c r="D1778"/>
      <c r="F1778" s="73"/>
      <c r="G1778" s="73"/>
      <c r="L1778"/>
      <c r="M1778"/>
      <c r="N1778"/>
      <c r="O1778"/>
      <c r="P1778"/>
    </row>
    <row r="1779" spans="1:16" x14ac:dyDescent="0.3">
      <c r="A1779"/>
      <c r="B1779"/>
      <c r="D1779"/>
      <c r="F1779" s="73"/>
      <c r="G1779" s="73"/>
      <c r="L1779"/>
      <c r="M1779"/>
      <c r="N1779"/>
      <c r="O1779"/>
      <c r="P1779"/>
    </row>
    <row r="1780" spans="1:16" x14ac:dyDescent="0.3">
      <c r="A1780"/>
      <c r="B1780"/>
      <c r="D1780"/>
      <c r="F1780" s="73"/>
      <c r="G1780" s="73"/>
      <c r="L1780"/>
      <c r="M1780"/>
      <c r="N1780"/>
      <c r="O1780"/>
      <c r="P1780"/>
    </row>
    <row r="1781" spans="1:16" x14ac:dyDescent="0.3">
      <c r="A1781"/>
      <c r="B1781"/>
      <c r="D1781"/>
      <c r="F1781" s="73"/>
      <c r="G1781" s="73"/>
      <c r="L1781"/>
      <c r="M1781"/>
      <c r="N1781"/>
      <c r="O1781"/>
      <c r="P1781"/>
    </row>
    <row r="1782" spans="1:16" x14ac:dyDescent="0.3">
      <c r="A1782"/>
      <c r="B1782"/>
      <c r="D1782"/>
      <c r="F1782" s="73"/>
      <c r="G1782" s="73"/>
      <c r="L1782"/>
      <c r="M1782"/>
      <c r="N1782"/>
      <c r="O1782"/>
      <c r="P1782"/>
    </row>
    <row r="1783" spans="1:16" x14ac:dyDescent="0.3">
      <c r="A1783"/>
      <c r="B1783"/>
      <c r="D1783"/>
      <c r="F1783" s="73"/>
      <c r="G1783" s="73"/>
      <c r="L1783"/>
      <c r="M1783"/>
      <c r="N1783"/>
      <c r="O1783"/>
      <c r="P1783"/>
    </row>
    <row r="1784" spans="1:16" x14ac:dyDescent="0.3">
      <c r="A1784"/>
      <c r="B1784"/>
      <c r="D1784"/>
      <c r="F1784" s="73"/>
      <c r="G1784" s="73"/>
      <c r="L1784"/>
      <c r="M1784"/>
      <c r="N1784"/>
      <c r="O1784"/>
      <c r="P1784"/>
    </row>
    <row r="1785" spans="1:16" x14ac:dyDescent="0.3">
      <c r="A1785"/>
      <c r="B1785"/>
      <c r="D1785"/>
      <c r="F1785" s="73"/>
      <c r="G1785" s="73"/>
      <c r="L1785"/>
      <c r="M1785"/>
      <c r="N1785"/>
      <c r="O1785"/>
      <c r="P1785"/>
    </row>
    <row r="1786" spans="1:16" x14ac:dyDescent="0.3">
      <c r="A1786"/>
      <c r="B1786"/>
      <c r="D1786"/>
      <c r="F1786" s="73"/>
      <c r="G1786" s="73"/>
      <c r="L1786"/>
      <c r="M1786"/>
      <c r="N1786"/>
      <c r="O1786"/>
      <c r="P1786"/>
    </row>
    <row r="1787" spans="1:16" x14ac:dyDescent="0.3">
      <c r="A1787"/>
      <c r="B1787"/>
      <c r="D1787"/>
      <c r="F1787" s="73"/>
      <c r="G1787" s="73"/>
      <c r="L1787"/>
      <c r="M1787"/>
      <c r="N1787"/>
      <c r="O1787"/>
      <c r="P1787"/>
    </row>
    <row r="1788" spans="1:16" x14ac:dyDescent="0.3">
      <c r="A1788"/>
      <c r="B1788"/>
      <c r="D1788"/>
      <c r="F1788" s="73"/>
      <c r="G1788" s="73"/>
      <c r="L1788"/>
      <c r="M1788"/>
      <c r="N1788"/>
      <c r="O1788"/>
      <c r="P1788"/>
    </row>
    <row r="1789" spans="1:16" x14ac:dyDescent="0.3">
      <c r="A1789"/>
      <c r="B1789"/>
      <c r="D1789"/>
      <c r="F1789" s="73"/>
      <c r="G1789" s="73"/>
      <c r="L1789"/>
      <c r="M1789"/>
      <c r="N1789"/>
      <c r="O1789"/>
      <c r="P1789"/>
    </row>
    <row r="1790" spans="1:16" x14ac:dyDescent="0.3">
      <c r="A1790"/>
      <c r="B1790"/>
      <c r="D1790"/>
      <c r="F1790" s="73"/>
      <c r="G1790" s="73"/>
      <c r="L1790"/>
      <c r="M1790"/>
      <c r="N1790"/>
      <c r="O1790"/>
      <c r="P1790"/>
    </row>
    <row r="1791" spans="1:16" x14ac:dyDescent="0.3">
      <c r="A1791"/>
      <c r="B1791"/>
      <c r="D1791"/>
      <c r="F1791" s="73"/>
      <c r="G1791" s="73"/>
      <c r="L1791"/>
      <c r="M1791"/>
      <c r="N1791"/>
      <c r="O1791"/>
      <c r="P1791"/>
    </row>
    <row r="1792" spans="1:16" x14ac:dyDescent="0.3">
      <c r="A1792"/>
      <c r="B1792"/>
      <c r="D1792"/>
      <c r="F1792" s="73"/>
      <c r="G1792" s="73"/>
      <c r="L1792"/>
      <c r="M1792"/>
      <c r="N1792"/>
      <c r="O1792"/>
      <c r="P1792"/>
    </row>
    <row r="1793" spans="1:16" x14ac:dyDescent="0.3">
      <c r="A1793"/>
      <c r="B1793"/>
      <c r="D1793"/>
      <c r="F1793" s="73"/>
      <c r="G1793" s="73"/>
      <c r="L1793"/>
      <c r="M1793"/>
      <c r="N1793"/>
      <c r="O1793"/>
      <c r="P1793"/>
    </row>
    <row r="1794" spans="1:16" x14ac:dyDescent="0.3">
      <c r="A1794"/>
      <c r="B1794"/>
      <c r="D1794"/>
      <c r="F1794" s="73"/>
      <c r="G1794" s="73"/>
      <c r="L1794"/>
      <c r="M1794"/>
      <c r="N1794"/>
      <c r="O1794"/>
      <c r="P1794"/>
    </row>
    <row r="1795" spans="1:16" x14ac:dyDescent="0.3">
      <c r="A1795"/>
      <c r="B1795"/>
      <c r="D1795"/>
      <c r="F1795" s="73"/>
      <c r="G1795" s="73"/>
      <c r="L1795"/>
      <c r="M1795"/>
      <c r="N1795"/>
      <c r="O1795"/>
      <c r="P1795"/>
    </row>
    <row r="1796" spans="1:16" x14ac:dyDescent="0.3">
      <c r="A1796"/>
      <c r="B1796"/>
      <c r="D1796"/>
      <c r="F1796" s="73"/>
      <c r="G1796" s="73"/>
      <c r="L1796"/>
      <c r="M1796"/>
      <c r="N1796"/>
      <c r="O1796"/>
      <c r="P1796"/>
    </row>
    <row r="1797" spans="1:16" x14ac:dyDescent="0.3">
      <c r="A1797"/>
      <c r="B1797"/>
      <c r="D1797"/>
      <c r="F1797" s="73"/>
      <c r="G1797" s="73"/>
      <c r="L1797"/>
      <c r="M1797"/>
      <c r="N1797"/>
      <c r="O1797"/>
      <c r="P1797"/>
    </row>
    <row r="1798" spans="1:16" x14ac:dyDescent="0.3">
      <c r="A1798"/>
      <c r="B1798"/>
      <c r="D1798"/>
      <c r="F1798" s="73"/>
      <c r="G1798" s="73"/>
      <c r="L1798"/>
      <c r="M1798"/>
      <c r="N1798"/>
      <c r="O1798"/>
      <c r="P1798"/>
    </row>
    <row r="1799" spans="1:16" x14ac:dyDescent="0.3">
      <c r="A1799"/>
      <c r="B1799"/>
      <c r="D1799"/>
      <c r="F1799" s="73"/>
      <c r="G1799" s="73"/>
      <c r="L1799"/>
      <c r="M1799"/>
      <c r="N1799"/>
      <c r="O1799"/>
      <c r="P1799"/>
    </row>
    <row r="1800" spans="1:16" x14ac:dyDescent="0.3">
      <c r="A1800"/>
      <c r="B1800"/>
      <c r="D1800"/>
      <c r="F1800" s="73"/>
      <c r="G1800" s="73"/>
      <c r="L1800"/>
      <c r="M1800"/>
      <c r="N1800"/>
      <c r="O1800"/>
      <c r="P1800"/>
    </row>
    <row r="1801" spans="1:16" x14ac:dyDescent="0.3">
      <c r="A1801"/>
      <c r="B1801"/>
      <c r="D1801"/>
      <c r="F1801" s="73"/>
      <c r="G1801" s="73"/>
      <c r="L1801"/>
      <c r="M1801"/>
      <c r="N1801"/>
      <c r="O1801"/>
      <c r="P1801"/>
    </row>
    <row r="1802" spans="1:16" x14ac:dyDescent="0.3">
      <c r="A1802"/>
      <c r="B1802"/>
      <c r="D1802"/>
      <c r="F1802" s="73"/>
      <c r="G1802" s="73"/>
      <c r="L1802"/>
      <c r="M1802"/>
      <c r="N1802"/>
      <c r="O1802"/>
      <c r="P1802"/>
    </row>
    <row r="1803" spans="1:16" x14ac:dyDescent="0.3">
      <c r="A1803"/>
      <c r="B1803"/>
      <c r="D1803"/>
      <c r="F1803" s="73"/>
      <c r="G1803" s="73"/>
      <c r="L1803"/>
      <c r="M1803"/>
      <c r="N1803"/>
      <c r="O1803"/>
      <c r="P1803"/>
    </row>
    <row r="1804" spans="1:16" x14ac:dyDescent="0.3">
      <c r="A1804"/>
      <c r="B1804"/>
      <c r="D1804"/>
      <c r="F1804" s="73"/>
      <c r="G1804" s="73"/>
      <c r="L1804"/>
      <c r="M1804"/>
      <c r="N1804"/>
      <c r="O1804"/>
      <c r="P1804"/>
    </row>
    <row r="1805" spans="1:16" x14ac:dyDescent="0.3">
      <c r="A1805"/>
      <c r="B1805"/>
      <c r="D1805"/>
      <c r="F1805" s="73"/>
      <c r="G1805" s="73"/>
      <c r="L1805"/>
      <c r="M1805"/>
      <c r="N1805"/>
      <c r="O1805"/>
      <c r="P1805"/>
    </row>
    <row r="1806" spans="1:16" x14ac:dyDescent="0.3">
      <c r="A1806"/>
      <c r="B1806"/>
      <c r="D1806"/>
      <c r="F1806" s="73"/>
      <c r="G1806" s="73"/>
      <c r="L1806"/>
      <c r="M1806"/>
      <c r="N1806"/>
      <c r="O1806"/>
      <c r="P1806"/>
    </row>
    <row r="1807" spans="1:16" x14ac:dyDescent="0.3">
      <c r="A1807"/>
      <c r="B1807"/>
      <c r="D1807"/>
      <c r="F1807" s="73"/>
      <c r="G1807" s="73"/>
      <c r="L1807"/>
      <c r="M1807"/>
      <c r="N1807"/>
      <c r="O1807"/>
      <c r="P1807"/>
    </row>
    <row r="1808" spans="1:16" x14ac:dyDescent="0.3">
      <c r="A1808"/>
      <c r="B1808"/>
      <c r="D1808"/>
      <c r="F1808" s="73"/>
      <c r="G1808" s="73"/>
      <c r="L1808"/>
      <c r="M1808"/>
      <c r="N1808"/>
      <c r="O1808"/>
      <c r="P1808"/>
    </row>
    <row r="1809" spans="1:16" x14ac:dyDescent="0.3">
      <c r="A1809"/>
      <c r="B1809"/>
      <c r="D1809"/>
      <c r="F1809" s="73"/>
      <c r="G1809" s="73"/>
      <c r="L1809"/>
      <c r="M1809"/>
      <c r="N1809"/>
      <c r="O1809"/>
      <c r="P1809"/>
    </row>
    <row r="1810" spans="1:16" x14ac:dyDescent="0.3">
      <c r="A1810"/>
      <c r="B1810"/>
      <c r="D1810"/>
      <c r="F1810" s="73"/>
      <c r="G1810" s="73"/>
      <c r="L1810"/>
      <c r="M1810"/>
      <c r="N1810"/>
      <c r="O1810"/>
      <c r="P1810"/>
    </row>
    <row r="1811" spans="1:16" x14ac:dyDescent="0.3">
      <c r="A1811"/>
      <c r="B1811"/>
      <c r="D1811"/>
      <c r="F1811" s="73"/>
      <c r="G1811" s="73"/>
      <c r="L1811"/>
      <c r="M1811"/>
      <c r="N1811"/>
      <c r="O1811"/>
      <c r="P1811"/>
    </row>
    <row r="1812" spans="1:16" x14ac:dyDescent="0.3">
      <c r="A1812"/>
      <c r="B1812"/>
      <c r="D1812"/>
      <c r="F1812" s="73"/>
      <c r="G1812" s="73"/>
      <c r="L1812"/>
      <c r="M1812"/>
      <c r="N1812"/>
      <c r="O1812"/>
      <c r="P1812"/>
    </row>
    <row r="1813" spans="1:16" x14ac:dyDescent="0.3">
      <c r="A1813"/>
      <c r="B1813"/>
      <c r="D1813"/>
      <c r="F1813" s="73"/>
      <c r="G1813" s="73"/>
      <c r="L1813"/>
      <c r="M1813"/>
      <c r="N1813"/>
      <c r="O1813"/>
      <c r="P1813"/>
    </row>
    <row r="1814" spans="1:16" x14ac:dyDescent="0.3">
      <c r="A1814"/>
      <c r="B1814"/>
      <c r="D1814"/>
      <c r="F1814" s="73"/>
      <c r="G1814" s="73"/>
      <c r="L1814"/>
      <c r="M1814"/>
      <c r="N1814"/>
      <c r="O1814"/>
      <c r="P1814"/>
    </row>
    <row r="1815" spans="1:16" x14ac:dyDescent="0.3">
      <c r="A1815"/>
      <c r="B1815"/>
      <c r="D1815"/>
      <c r="F1815" s="73"/>
      <c r="G1815" s="73"/>
      <c r="L1815"/>
      <c r="M1815"/>
      <c r="N1815"/>
      <c r="O1815"/>
      <c r="P1815"/>
    </row>
    <row r="1816" spans="1:16" x14ac:dyDescent="0.3">
      <c r="A1816"/>
      <c r="B1816"/>
      <c r="D1816"/>
      <c r="F1816" s="73"/>
      <c r="G1816" s="73"/>
      <c r="L1816"/>
      <c r="M1816"/>
      <c r="N1816"/>
      <c r="O1816"/>
      <c r="P1816"/>
    </row>
    <row r="1817" spans="1:16" x14ac:dyDescent="0.3">
      <c r="A1817"/>
      <c r="B1817"/>
      <c r="D1817"/>
      <c r="F1817" s="73"/>
      <c r="G1817" s="73"/>
      <c r="L1817"/>
      <c r="M1817"/>
      <c r="N1817"/>
      <c r="O1817"/>
      <c r="P1817"/>
    </row>
    <row r="1818" spans="1:16" x14ac:dyDescent="0.3">
      <c r="A1818"/>
      <c r="B1818"/>
      <c r="D1818"/>
      <c r="F1818" s="73"/>
      <c r="G1818" s="73"/>
      <c r="L1818"/>
      <c r="M1818"/>
      <c r="N1818"/>
      <c r="O1818"/>
      <c r="P1818"/>
    </row>
    <row r="1819" spans="1:16" x14ac:dyDescent="0.3">
      <c r="A1819"/>
      <c r="B1819"/>
      <c r="D1819"/>
      <c r="F1819" s="73"/>
      <c r="G1819" s="73"/>
      <c r="L1819"/>
      <c r="M1819"/>
      <c r="N1819"/>
      <c r="O1819"/>
      <c r="P1819"/>
    </row>
    <row r="1820" spans="1:16" x14ac:dyDescent="0.3">
      <c r="A1820"/>
      <c r="B1820"/>
      <c r="D1820"/>
      <c r="F1820" s="73"/>
      <c r="G1820" s="73"/>
      <c r="L1820"/>
      <c r="M1820"/>
      <c r="N1820"/>
      <c r="O1820"/>
      <c r="P1820"/>
    </row>
    <row r="1821" spans="1:16" x14ac:dyDescent="0.3">
      <c r="A1821"/>
      <c r="B1821"/>
      <c r="D1821"/>
      <c r="F1821" s="73"/>
      <c r="G1821" s="73"/>
      <c r="L1821"/>
      <c r="M1821"/>
      <c r="N1821"/>
      <c r="O1821"/>
      <c r="P1821"/>
    </row>
    <row r="1822" spans="1:16" x14ac:dyDescent="0.3">
      <c r="A1822"/>
      <c r="B1822"/>
      <c r="D1822"/>
      <c r="F1822" s="73"/>
      <c r="G1822" s="73"/>
      <c r="L1822"/>
      <c r="M1822"/>
      <c r="N1822"/>
      <c r="O1822"/>
      <c r="P1822"/>
    </row>
    <row r="1823" spans="1:16" x14ac:dyDescent="0.3">
      <c r="A1823"/>
      <c r="B1823"/>
      <c r="D1823"/>
      <c r="F1823" s="73"/>
      <c r="G1823" s="73"/>
      <c r="L1823"/>
      <c r="M1823"/>
      <c r="N1823"/>
      <c r="O1823"/>
      <c r="P1823"/>
    </row>
    <row r="1824" spans="1:16" x14ac:dyDescent="0.3">
      <c r="A1824"/>
      <c r="B1824"/>
      <c r="D1824"/>
      <c r="F1824" s="73"/>
      <c r="G1824" s="73"/>
      <c r="L1824"/>
      <c r="M1824"/>
      <c r="N1824"/>
      <c r="O1824"/>
      <c r="P1824"/>
    </row>
    <row r="1825" spans="1:16" x14ac:dyDescent="0.3">
      <c r="A1825"/>
      <c r="B1825"/>
      <c r="D1825"/>
      <c r="F1825" s="73"/>
      <c r="G1825" s="73"/>
      <c r="L1825"/>
      <c r="M1825"/>
      <c r="N1825"/>
      <c r="O1825"/>
      <c r="P1825"/>
    </row>
    <row r="1826" spans="1:16" x14ac:dyDescent="0.3">
      <c r="A1826"/>
      <c r="B1826"/>
      <c r="D1826"/>
      <c r="F1826" s="73"/>
      <c r="G1826" s="73"/>
      <c r="L1826"/>
      <c r="M1826"/>
      <c r="N1826"/>
      <c r="O1826"/>
      <c r="P1826"/>
    </row>
    <row r="1827" spans="1:16" x14ac:dyDescent="0.3">
      <c r="A1827"/>
      <c r="B1827"/>
      <c r="D1827"/>
      <c r="F1827" s="73"/>
      <c r="G1827" s="73"/>
      <c r="L1827"/>
      <c r="M1827"/>
      <c r="N1827"/>
      <c r="O1827"/>
      <c r="P1827"/>
    </row>
    <row r="1828" spans="1:16" x14ac:dyDescent="0.3">
      <c r="A1828"/>
      <c r="B1828"/>
      <c r="D1828"/>
      <c r="F1828" s="73"/>
      <c r="G1828" s="73"/>
      <c r="L1828"/>
      <c r="M1828"/>
      <c r="N1828"/>
      <c r="O1828"/>
      <c r="P1828"/>
    </row>
    <row r="1829" spans="1:16" x14ac:dyDescent="0.3">
      <c r="A1829"/>
      <c r="B1829"/>
      <c r="D1829"/>
      <c r="F1829" s="73"/>
      <c r="G1829" s="73"/>
      <c r="L1829"/>
      <c r="M1829"/>
      <c r="N1829"/>
      <c r="O1829"/>
      <c r="P1829"/>
    </row>
    <row r="1830" spans="1:16" x14ac:dyDescent="0.3">
      <c r="A1830"/>
      <c r="B1830"/>
      <c r="D1830"/>
      <c r="F1830" s="73"/>
      <c r="G1830" s="73"/>
      <c r="L1830"/>
      <c r="M1830"/>
      <c r="N1830"/>
      <c r="O1830"/>
      <c r="P1830"/>
    </row>
    <row r="1831" spans="1:16" x14ac:dyDescent="0.3">
      <c r="A1831"/>
      <c r="B1831"/>
      <c r="D1831"/>
      <c r="F1831" s="73"/>
      <c r="G1831" s="73"/>
      <c r="L1831"/>
      <c r="M1831"/>
      <c r="N1831"/>
      <c r="O1831"/>
      <c r="P1831"/>
    </row>
    <row r="1832" spans="1:16" x14ac:dyDescent="0.3">
      <c r="A1832"/>
      <c r="B1832"/>
      <c r="D1832"/>
      <c r="F1832" s="73"/>
      <c r="G1832" s="73"/>
      <c r="L1832"/>
      <c r="M1832"/>
      <c r="N1832"/>
      <c r="O1832"/>
      <c r="P1832"/>
    </row>
    <row r="1833" spans="1:16" x14ac:dyDescent="0.3">
      <c r="A1833"/>
      <c r="B1833"/>
      <c r="D1833"/>
      <c r="F1833" s="73"/>
      <c r="G1833" s="73"/>
      <c r="L1833"/>
      <c r="M1833"/>
      <c r="N1833"/>
      <c r="O1833"/>
      <c r="P1833"/>
    </row>
    <row r="1834" spans="1:16" x14ac:dyDescent="0.3">
      <c r="A1834"/>
      <c r="B1834"/>
      <c r="D1834"/>
      <c r="F1834" s="73"/>
      <c r="G1834" s="73"/>
      <c r="L1834"/>
      <c r="M1834"/>
      <c r="N1834"/>
      <c r="O1834"/>
      <c r="P1834"/>
    </row>
    <row r="1835" spans="1:16" x14ac:dyDescent="0.3">
      <c r="A1835"/>
      <c r="B1835"/>
      <c r="D1835"/>
      <c r="F1835" s="73"/>
      <c r="G1835" s="73"/>
      <c r="L1835"/>
      <c r="M1835"/>
      <c r="N1835"/>
      <c r="O1835"/>
      <c r="P1835"/>
    </row>
    <row r="1836" spans="1:16" x14ac:dyDescent="0.3">
      <c r="A1836"/>
      <c r="B1836"/>
      <c r="D1836"/>
      <c r="F1836" s="73"/>
      <c r="G1836" s="73"/>
      <c r="L1836"/>
      <c r="M1836"/>
      <c r="N1836"/>
      <c r="O1836"/>
      <c r="P1836"/>
    </row>
    <row r="1837" spans="1:16" x14ac:dyDescent="0.3">
      <c r="A1837"/>
      <c r="B1837"/>
      <c r="D1837"/>
      <c r="F1837" s="73"/>
      <c r="G1837" s="73"/>
      <c r="L1837"/>
      <c r="M1837"/>
      <c r="N1837"/>
      <c r="O1837"/>
      <c r="P1837"/>
    </row>
    <row r="1838" spans="1:16" x14ac:dyDescent="0.3">
      <c r="A1838"/>
      <c r="B1838"/>
      <c r="D1838"/>
      <c r="F1838" s="73"/>
      <c r="G1838" s="73"/>
      <c r="L1838"/>
      <c r="M1838"/>
      <c r="N1838"/>
      <c r="O1838"/>
      <c r="P1838"/>
    </row>
    <row r="1839" spans="1:16" x14ac:dyDescent="0.3">
      <c r="A1839"/>
      <c r="B1839"/>
      <c r="D1839"/>
      <c r="F1839" s="73"/>
      <c r="G1839" s="73"/>
      <c r="L1839"/>
      <c r="M1839"/>
      <c r="N1839"/>
      <c r="O1839"/>
      <c r="P1839"/>
    </row>
    <row r="1840" spans="1:16" x14ac:dyDescent="0.3">
      <c r="A1840"/>
      <c r="B1840"/>
      <c r="D1840"/>
      <c r="F1840" s="73"/>
      <c r="G1840" s="73"/>
      <c r="L1840"/>
      <c r="M1840"/>
      <c r="N1840"/>
      <c r="O1840"/>
      <c r="P1840"/>
    </row>
    <row r="1841" spans="1:16" x14ac:dyDescent="0.3">
      <c r="A1841"/>
      <c r="B1841"/>
      <c r="D1841"/>
      <c r="F1841" s="73"/>
      <c r="G1841" s="73"/>
      <c r="L1841"/>
      <c r="M1841"/>
      <c r="N1841"/>
      <c r="O1841"/>
      <c r="P1841"/>
    </row>
    <row r="1842" spans="1:16" x14ac:dyDescent="0.3">
      <c r="A1842"/>
      <c r="B1842"/>
      <c r="D1842"/>
      <c r="F1842" s="73"/>
      <c r="G1842" s="73"/>
      <c r="L1842"/>
      <c r="M1842"/>
      <c r="N1842"/>
      <c r="O1842"/>
      <c r="P1842"/>
    </row>
    <row r="1843" spans="1:16" x14ac:dyDescent="0.3">
      <c r="A1843"/>
      <c r="B1843"/>
      <c r="D1843"/>
      <c r="F1843" s="73"/>
      <c r="G1843" s="73"/>
      <c r="L1843"/>
      <c r="M1843"/>
      <c r="N1843"/>
      <c r="O1843"/>
      <c r="P1843"/>
    </row>
    <row r="1844" spans="1:16" x14ac:dyDescent="0.3">
      <c r="A1844"/>
      <c r="B1844"/>
      <c r="D1844"/>
      <c r="F1844" s="73"/>
      <c r="G1844" s="73"/>
      <c r="L1844"/>
      <c r="M1844"/>
      <c r="N1844"/>
      <c r="O1844"/>
      <c r="P1844"/>
    </row>
    <row r="1845" spans="1:16" x14ac:dyDescent="0.3">
      <c r="A1845"/>
      <c r="B1845"/>
      <c r="D1845"/>
      <c r="F1845" s="73"/>
      <c r="G1845" s="73"/>
      <c r="L1845"/>
      <c r="M1845"/>
      <c r="N1845"/>
      <c r="O1845"/>
      <c r="P1845"/>
    </row>
    <row r="1846" spans="1:16" x14ac:dyDescent="0.3">
      <c r="A1846"/>
      <c r="B1846"/>
      <c r="D1846"/>
      <c r="F1846" s="73"/>
      <c r="G1846" s="73"/>
      <c r="L1846"/>
      <c r="M1846"/>
      <c r="N1846"/>
      <c r="O1846"/>
      <c r="P1846"/>
    </row>
    <row r="1847" spans="1:16" x14ac:dyDescent="0.3">
      <c r="A1847"/>
      <c r="B1847"/>
      <c r="D1847"/>
      <c r="F1847" s="73"/>
      <c r="G1847" s="73"/>
      <c r="L1847"/>
      <c r="M1847"/>
      <c r="N1847"/>
      <c r="O1847"/>
      <c r="P1847"/>
    </row>
    <row r="1848" spans="1:16" x14ac:dyDescent="0.3">
      <c r="A1848"/>
      <c r="B1848"/>
      <c r="D1848"/>
      <c r="F1848" s="73"/>
      <c r="G1848" s="73"/>
      <c r="L1848"/>
      <c r="M1848"/>
      <c r="N1848"/>
      <c r="O1848"/>
      <c r="P1848"/>
    </row>
    <row r="1849" spans="1:16" x14ac:dyDescent="0.3">
      <c r="A1849"/>
      <c r="B1849"/>
      <c r="D1849"/>
      <c r="F1849" s="73"/>
      <c r="G1849" s="73"/>
      <c r="L1849"/>
      <c r="M1849"/>
      <c r="N1849"/>
      <c r="O1849"/>
      <c r="P1849"/>
    </row>
    <row r="1850" spans="1:16" x14ac:dyDescent="0.3">
      <c r="A1850"/>
      <c r="B1850"/>
      <c r="D1850"/>
      <c r="F1850" s="73"/>
      <c r="G1850" s="73"/>
      <c r="L1850"/>
      <c r="M1850"/>
      <c r="N1850"/>
      <c r="O1850"/>
      <c r="P1850"/>
    </row>
    <row r="1851" spans="1:16" x14ac:dyDescent="0.3">
      <c r="A1851"/>
      <c r="B1851"/>
      <c r="D1851"/>
      <c r="F1851" s="73"/>
      <c r="G1851" s="73"/>
      <c r="L1851"/>
      <c r="M1851"/>
      <c r="N1851"/>
      <c r="O1851"/>
      <c r="P1851"/>
    </row>
    <row r="1852" spans="1:16" x14ac:dyDescent="0.3">
      <c r="A1852"/>
      <c r="B1852"/>
      <c r="D1852"/>
      <c r="F1852" s="73"/>
      <c r="G1852" s="73"/>
      <c r="L1852"/>
      <c r="M1852"/>
      <c r="N1852"/>
      <c r="O1852"/>
      <c r="P1852"/>
    </row>
    <row r="1853" spans="1:16" x14ac:dyDescent="0.3">
      <c r="A1853"/>
      <c r="B1853"/>
      <c r="D1853"/>
      <c r="F1853" s="73"/>
      <c r="G1853" s="73"/>
      <c r="L1853"/>
      <c r="M1853"/>
      <c r="N1853"/>
      <c r="O1853"/>
      <c r="P1853"/>
    </row>
    <row r="1854" spans="1:16" x14ac:dyDescent="0.3">
      <c r="A1854"/>
      <c r="B1854"/>
      <c r="D1854"/>
      <c r="F1854" s="73"/>
      <c r="G1854" s="73"/>
      <c r="L1854"/>
      <c r="M1854"/>
      <c r="N1854"/>
      <c r="O1854"/>
      <c r="P1854"/>
    </row>
    <row r="1855" spans="1:16" x14ac:dyDescent="0.3">
      <c r="A1855"/>
      <c r="B1855"/>
      <c r="D1855"/>
      <c r="F1855" s="73"/>
      <c r="G1855" s="73"/>
      <c r="L1855"/>
      <c r="M1855"/>
      <c r="N1855"/>
      <c r="O1855"/>
      <c r="P1855"/>
    </row>
    <row r="1856" spans="1:16" x14ac:dyDescent="0.3">
      <c r="A1856"/>
      <c r="B1856"/>
      <c r="D1856"/>
      <c r="F1856" s="73"/>
      <c r="G1856" s="73"/>
      <c r="L1856"/>
      <c r="M1856"/>
      <c r="N1856"/>
      <c r="O1856"/>
      <c r="P1856"/>
    </row>
    <row r="1857" spans="1:16" x14ac:dyDescent="0.3">
      <c r="A1857"/>
      <c r="B1857"/>
      <c r="D1857"/>
      <c r="F1857" s="73"/>
      <c r="G1857" s="73"/>
      <c r="L1857"/>
      <c r="M1857"/>
      <c r="N1857"/>
      <c r="O1857"/>
      <c r="P1857"/>
    </row>
    <row r="1858" spans="1:16" x14ac:dyDescent="0.3">
      <c r="A1858"/>
      <c r="B1858"/>
      <c r="D1858"/>
      <c r="F1858" s="73"/>
      <c r="G1858" s="73"/>
      <c r="L1858"/>
      <c r="M1858"/>
      <c r="N1858"/>
      <c r="O1858"/>
      <c r="P1858"/>
    </row>
    <row r="1859" spans="1:16" x14ac:dyDescent="0.3">
      <c r="A1859"/>
      <c r="B1859"/>
      <c r="D1859"/>
      <c r="F1859" s="73"/>
      <c r="G1859" s="73"/>
      <c r="L1859"/>
      <c r="M1859"/>
      <c r="N1859"/>
      <c r="O1859"/>
      <c r="P1859"/>
    </row>
    <row r="1860" spans="1:16" x14ac:dyDescent="0.3">
      <c r="A1860"/>
      <c r="B1860"/>
      <c r="D1860"/>
      <c r="F1860" s="73"/>
      <c r="G1860" s="73"/>
      <c r="L1860"/>
      <c r="M1860"/>
      <c r="N1860"/>
      <c r="O1860"/>
      <c r="P1860"/>
    </row>
    <row r="1861" spans="1:16" x14ac:dyDescent="0.3">
      <c r="A1861"/>
      <c r="B1861"/>
      <c r="D1861"/>
      <c r="F1861" s="73"/>
      <c r="G1861" s="73"/>
      <c r="L1861"/>
      <c r="M1861"/>
      <c r="N1861"/>
      <c r="O1861"/>
      <c r="P1861"/>
    </row>
    <row r="1862" spans="1:16" x14ac:dyDescent="0.3">
      <c r="A1862"/>
      <c r="B1862"/>
      <c r="D1862"/>
      <c r="F1862" s="73"/>
      <c r="G1862" s="73"/>
      <c r="L1862"/>
      <c r="M1862"/>
      <c r="N1862"/>
      <c r="O1862"/>
      <c r="P1862"/>
    </row>
    <row r="1863" spans="1:16" x14ac:dyDescent="0.3">
      <c r="A1863"/>
      <c r="B1863"/>
      <c r="D1863"/>
      <c r="F1863" s="73"/>
      <c r="G1863" s="73"/>
      <c r="L1863"/>
      <c r="M1863"/>
      <c r="N1863"/>
      <c r="O1863"/>
      <c r="P1863"/>
    </row>
    <row r="1864" spans="1:16" x14ac:dyDescent="0.3">
      <c r="A1864"/>
      <c r="B1864"/>
      <c r="D1864"/>
      <c r="F1864" s="73"/>
      <c r="G1864" s="73"/>
      <c r="L1864"/>
      <c r="M1864"/>
      <c r="N1864"/>
      <c r="O1864"/>
      <c r="P1864"/>
    </row>
    <row r="1865" spans="1:16" x14ac:dyDescent="0.3">
      <c r="A1865"/>
      <c r="B1865"/>
      <c r="D1865"/>
      <c r="F1865" s="73"/>
      <c r="G1865" s="73"/>
      <c r="L1865"/>
      <c r="M1865"/>
      <c r="N1865"/>
      <c r="O1865"/>
      <c r="P1865"/>
    </row>
    <row r="1866" spans="1:16" x14ac:dyDescent="0.3">
      <c r="A1866"/>
      <c r="B1866"/>
      <c r="D1866"/>
      <c r="F1866" s="73"/>
      <c r="G1866" s="73"/>
      <c r="L1866"/>
      <c r="M1866"/>
      <c r="N1866"/>
      <c r="O1866"/>
      <c r="P1866"/>
    </row>
    <row r="1867" spans="1:16" x14ac:dyDescent="0.3">
      <c r="A1867"/>
      <c r="B1867"/>
      <c r="D1867"/>
      <c r="F1867" s="73"/>
      <c r="G1867" s="73"/>
      <c r="L1867"/>
      <c r="M1867"/>
      <c r="N1867"/>
      <c r="O1867"/>
      <c r="P1867"/>
    </row>
    <row r="1868" spans="1:16" x14ac:dyDescent="0.3">
      <c r="A1868"/>
      <c r="B1868"/>
      <c r="D1868"/>
      <c r="F1868" s="73"/>
      <c r="G1868" s="73"/>
      <c r="L1868"/>
      <c r="M1868"/>
      <c r="N1868"/>
      <c r="O1868"/>
      <c r="P1868"/>
    </row>
    <row r="1869" spans="1:16" x14ac:dyDescent="0.3">
      <c r="A1869"/>
      <c r="B1869"/>
      <c r="D1869"/>
      <c r="F1869" s="73"/>
      <c r="G1869" s="73"/>
      <c r="L1869"/>
      <c r="M1869"/>
      <c r="N1869"/>
      <c r="O1869"/>
      <c r="P1869"/>
    </row>
    <row r="1870" spans="1:16" x14ac:dyDescent="0.3">
      <c r="A1870"/>
      <c r="B1870"/>
      <c r="D1870"/>
      <c r="F1870" s="73"/>
      <c r="G1870" s="73"/>
      <c r="L1870"/>
      <c r="M1870"/>
      <c r="N1870"/>
      <c r="O1870"/>
      <c r="P1870"/>
    </row>
    <row r="1871" spans="1:16" x14ac:dyDescent="0.3">
      <c r="A1871"/>
      <c r="B1871"/>
      <c r="D1871"/>
      <c r="F1871" s="73"/>
      <c r="G1871" s="73"/>
      <c r="L1871"/>
      <c r="M1871"/>
      <c r="N1871"/>
      <c r="O1871"/>
      <c r="P1871"/>
    </row>
    <row r="1872" spans="1:16" x14ac:dyDescent="0.3">
      <c r="A1872"/>
      <c r="B1872"/>
      <c r="D1872"/>
      <c r="F1872" s="73"/>
      <c r="G1872" s="73"/>
      <c r="L1872"/>
      <c r="M1872"/>
      <c r="N1872"/>
      <c r="O1872"/>
      <c r="P1872"/>
    </row>
    <row r="1873" spans="1:16" x14ac:dyDescent="0.3">
      <c r="A1873"/>
      <c r="B1873"/>
      <c r="D1873"/>
      <c r="F1873" s="73"/>
      <c r="G1873" s="73"/>
      <c r="L1873"/>
      <c r="M1873"/>
      <c r="N1873"/>
      <c r="O1873"/>
      <c r="P1873"/>
    </row>
    <row r="1874" spans="1:16" x14ac:dyDescent="0.3">
      <c r="A1874"/>
      <c r="B1874"/>
      <c r="D1874"/>
      <c r="F1874" s="73"/>
      <c r="G1874" s="73"/>
      <c r="L1874"/>
      <c r="M1874"/>
      <c r="N1874"/>
      <c r="O1874"/>
      <c r="P1874"/>
    </row>
    <row r="1875" spans="1:16" x14ac:dyDescent="0.3">
      <c r="A1875"/>
      <c r="B1875"/>
      <c r="D1875"/>
      <c r="F1875" s="73"/>
      <c r="G1875" s="73"/>
      <c r="L1875"/>
      <c r="M1875"/>
      <c r="N1875"/>
      <c r="O1875"/>
      <c r="P1875"/>
    </row>
    <row r="1876" spans="1:16" x14ac:dyDescent="0.3">
      <c r="A1876"/>
      <c r="B1876"/>
      <c r="D1876"/>
      <c r="F1876" s="73"/>
      <c r="G1876" s="73"/>
      <c r="L1876"/>
      <c r="M1876"/>
      <c r="N1876"/>
      <c r="O1876"/>
      <c r="P1876"/>
    </row>
    <row r="1877" spans="1:16" x14ac:dyDescent="0.3">
      <c r="A1877"/>
      <c r="B1877"/>
      <c r="D1877"/>
      <c r="F1877" s="73"/>
      <c r="G1877" s="73"/>
      <c r="L1877"/>
      <c r="M1877"/>
      <c r="N1877"/>
      <c r="O1877"/>
      <c r="P1877"/>
    </row>
    <row r="1878" spans="1:16" x14ac:dyDescent="0.3">
      <c r="A1878"/>
      <c r="B1878"/>
      <c r="D1878"/>
      <c r="F1878" s="73"/>
      <c r="G1878" s="73"/>
      <c r="L1878"/>
      <c r="M1878"/>
      <c r="N1878"/>
      <c r="O1878"/>
      <c r="P1878"/>
    </row>
    <row r="1879" spans="1:16" x14ac:dyDescent="0.3">
      <c r="A1879"/>
      <c r="B1879"/>
      <c r="D1879"/>
      <c r="F1879" s="73"/>
      <c r="G1879" s="73"/>
      <c r="L1879"/>
      <c r="M1879"/>
      <c r="N1879"/>
      <c r="O1879"/>
      <c r="P1879"/>
    </row>
    <row r="1880" spans="1:16" x14ac:dyDescent="0.3">
      <c r="A1880"/>
      <c r="B1880"/>
      <c r="D1880"/>
      <c r="F1880" s="73"/>
      <c r="G1880" s="73"/>
      <c r="L1880"/>
      <c r="M1880"/>
      <c r="N1880"/>
      <c r="O1880"/>
      <c r="P1880"/>
    </row>
    <row r="1881" spans="1:16" x14ac:dyDescent="0.3">
      <c r="A1881"/>
      <c r="B1881"/>
      <c r="D1881"/>
      <c r="F1881" s="73"/>
      <c r="G1881" s="73"/>
      <c r="L1881"/>
      <c r="M1881"/>
      <c r="N1881"/>
      <c r="O1881"/>
      <c r="P1881"/>
    </row>
    <row r="1882" spans="1:16" x14ac:dyDescent="0.3">
      <c r="A1882"/>
      <c r="B1882"/>
      <c r="D1882"/>
      <c r="F1882" s="73"/>
      <c r="G1882" s="73"/>
      <c r="L1882"/>
      <c r="M1882"/>
      <c r="N1882"/>
      <c r="O1882"/>
      <c r="P1882"/>
    </row>
    <row r="1883" spans="1:16" x14ac:dyDescent="0.3">
      <c r="A1883"/>
      <c r="B1883"/>
      <c r="D1883"/>
      <c r="F1883" s="73"/>
      <c r="G1883" s="73"/>
      <c r="L1883"/>
      <c r="M1883"/>
      <c r="N1883"/>
      <c r="O1883"/>
      <c r="P1883"/>
    </row>
    <row r="1884" spans="1:16" x14ac:dyDescent="0.3">
      <c r="A1884"/>
      <c r="B1884"/>
      <c r="D1884"/>
      <c r="F1884" s="73"/>
      <c r="G1884" s="73"/>
      <c r="L1884"/>
      <c r="M1884"/>
      <c r="N1884"/>
      <c r="O1884"/>
      <c r="P1884"/>
    </row>
    <row r="1885" spans="1:16" x14ac:dyDescent="0.3">
      <c r="A1885"/>
      <c r="B1885"/>
      <c r="D1885"/>
      <c r="F1885" s="73"/>
      <c r="G1885" s="73"/>
      <c r="L1885"/>
      <c r="M1885"/>
      <c r="N1885"/>
      <c r="O1885"/>
      <c r="P1885"/>
    </row>
    <row r="1886" spans="1:16" x14ac:dyDescent="0.3">
      <c r="A1886"/>
      <c r="B1886"/>
      <c r="D1886"/>
      <c r="F1886" s="73"/>
      <c r="G1886" s="73"/>
      <c r="L1886"/>
      <c r="M1886"/>
      <c r="N1886"/>
      <c r="O1886"/>
      <c r="P1886"/>
    </row>
    <row r="1887" spans="1:16" x14ac:dyDescent="0.3">
      <c r="A1887"/>
      <c r="B1887"/>
      <c r="D1887"/>
      <c r="F1887" s="73"/>
      <c r="G1887" s="73"/>
      <c r="L1887"/>
      <c r="M1887"/>
      <c r="N1887"/>
      <c r="O1887"/>
      <c r="P1887"/>
    </row>
    <row r="1888" spans="1:16" x14ac:dyDescent="0.3">
      <c r="A1888"/>
      <c r="B1888"/>
      <c r="D1888"/>
      <c r="F1888" s="73"/>
      <c r="G1888" s="73"/>
      <c r="L1888"/>
      <c r="M1888"/>
      <c r="N1888"/>
      <c r="O1888"/>
      <c r="P1888"/>
    </row>
    <row r="1889" spans="1:16" x14ac:dyDescent="0.3">
      <c r="A1889"/>
      <c r="B1889"/>
      <c r="D1889"/>
      <c r="F1889" s="73"/>
      <c r="G1889" s="73"/>
      <c r="L1889"/>
      <c r="M1889"/>
      <c r="N1889"/>
      <c r="O1889"/>
      <c r="P1889"/>
    </row>
    <row r="1890" spans="1:16" x14ac:dyDescent="0.3">
      <c r="A1890"/>
      <c r="B1890"/>
      <c r="D1890"/>
      <c r="F1890" s="73"/>
      <c r="G1890" s="73"/>
      <c r="L1890"/>
      <c r="M1890"/>
      <c r="N1890"/>
      <c r="O1890"/>
      <c r="P1890"/>
    </row>
    <row r="1891" spans="1:16" x14ac:dyDescent="0.3">
      <c r="A1891"/>
      <c r="B1891"/>
      <c r="D1891"/>
      <c r="F1891" s="73"/>
      <c r="G1891" s="73"/>
      <c r="L1891"/>
      <c r="M1891"/>
      <c r="N1891"/>
      <c r="O1891"/>
      <c r="P1891"/>
    </row>
    <row r="1892" spans="1:16" x14ac:dyDescent="0.3">
      <c r="A1892"/>
      <c r="B1892"/>
      <c r="D1892"/>
      <c r="F1892" s="73"/>
      <c r="G1892" s="73"/>
      <c r="L1892"/>
      <c r="M1892"/>
      <c r="N1892"/>
      <c r="O1892"/>
      <c r="P1892"/>
    </row>
    <row r="1893" spans="1:16" x14ac:dyDescent="0.3">
      <c r="A1893"/>
      <c r="B1893"/>
      <c r="D1893"/>
      <c r="F1893" s="73"/>
      <c r="G1893" s="73"/>
      <c r="L1893"/>
      <c r="M1893"/>
      <c r="N1893"/>
      <c r="O1893"/>
      <c r="P1893"/>
    </row>
    <row r="1894" spans="1:16" x14ac:dyDescent="0.3">
      <c r="A1894"/>
      <c r="B1894"/>
      <c r="D1894"/>
      <c r="F1894" s="73"/>
      <c r="G1894" s="73"/>
      <c r="L1894"/>
      <c r="M1894"/>
      <c r="N1894"/>
      <c r="O1894"/>
      <c r="P1894"/>
    </row>
    <row r="1895" spans="1:16" x14ac:dyDescent="0.3">
      <c r="A1895"/>
      <c r="B1895"/>
      <c r="D1895"/>
      <c r="F1895" s="73"/>
      <c r="G1895" s="73"/>
      <c r="L1895"/>
      <c r="M1895"/>
      <c r="N1895"/>
      <c r="O1895"/>
      <c r="P1895"/>
    </row>
    <row r="1896" spans="1:16" x14ac:dyDescent="0.3">
      <c r="A1896"/>
      <c r="B1896"/>
      <c r="D1896"/>
      <c r="F1896" s="73"/>
      <c r="G1896" s="73"/>
      <c r="L1896"/>
      <c r="M1896"/>
      <c r="N1896"/>
      <c r="O1896"/>
      <c r="P1896"/>
    </row>
    <row r="1897" spans="1:16" x14ac:dyDescent="0.3">
      <c r="A1897"/>
      <c r="B1897"/>
      <c r="D1897"/>
      <c r="F1897" s="73"/>
      <c r="G1897" s="73"/>
      <c r="L1897"/>
      <c r="M1897"/>
      <c r="N1897"/>
      <c r="O1897"/>
      <c r="P1897"/>
    </row>
    <row r="1898" spans="1:16" x14ac:dyDescent="0.3">
      <c r="A1898"/>
      <c r="B1898"/>
      <c r="D1898"/>
      <c r="F1898" s="73"/>
      <c r="G1898" s="73"/>
      <c r="L1898"/>
      <c r="M1898"/>
      <c r="N1898"/>
      <c r="O1898"/>
      <c r="P1898"/>
    </row>
    <row r="1899" spans="1:16" x14ac:dyDescent="0.3">
      <c r="A1899"/>
      <c r="B1899"/>
      <c r="D1899"/>
      <c r="F1899" s="73"/>
      <c r="G1899" s="73"/>
      <c r="L1899"/>
      <c r="M1899"/>
      <c r="N1899"/>
      <c r="O1899"/>
      <c r="P1899"/>
    </row>
    <row r="1900" spans="1:16" x14ac:dyDescent="0.3">
      <c r="A1900"/>
      <c r="B1900"/>
      <c r="D1900"/>
      <c r="F1900" s="73"/>
      <c r="G1900" s="73"/>
      <c r="L1900"/>
      <c r="M1900"/>
      <c r="N1900"/>
      <c r="O1900"/>
      <c r="P1900"/>
    </row>
    <row r="1901" spans="1:16" x14ac:dyDescent="0.3">
      <c r="A1901"/>
      <c r="B1901"/>
      <c r="D1901"/>
      <c r="F1901" s="73"/>
      <c r="G1901" s="73"/>
      <c r="L1901"/>
      <c r="M1901"/>
      <c r="N1901"/>
      <c r="O1901"/>
      <c r="P1901"/>
    </row>
    <row r="1902" spans="1:16" x14ac:dyDescent="0.3">
      <c r="A1902"/>
      <c r="B1902"/>
      <c r="D1902"/>
      <c r="F1902" s="73"/>
      <c r="G1902" s="73"/>
      <c r="L1902"/>
      <c r="M1902"/>
      <c r="N1902"/>
      <c r="O1902"/>
      <c r="P1902"/>
    </row>
    <row r="1903" spans="1:16" x14ac:dyDescent="0.3">
      <c r="A1903"/>
      <c r="B1903"/>
      <c r="D1903"/>
      <c r="F1903" s="73"/>
      <c r="G1903" s="73"/>
      <c r="L1903"/>
      <c r="M1903"/>
      <c r="N1903"/>
      <c r="O1903"/>
      <c r="P1903"/>
    </row>
    <row r="1904" spans="1:16" x14ac:dyDescent="0.3">
      <c r="A1904"/>
      <c r="B1904"/>
      <c r="D1904"/>
      <c r="F1904" s="73"/>
      <c r="G1904" s="73"/>
      <c r="L1904"/>
      <c r="M1904"/>
      <c r="N1904"/>
      <c r="O1904"/>
      <c r="P1904"/>
    </row>
    <row r="1905" spans="1:16" x14ac:dyDescent="0.3">
      <c r="A1905"/>
      <c r="B1905"/>
      <c r="D1905"/>
      <c r="F1905" s="73"/>
      <c r="G1905" s="73"/>
      <c r="L1905"/>
      <c r="M1905"/>
      <c r="N1905"/>
      <c r="O1905"/>
      <c r="P1905"/>
    </row>
    <row r="1906" spans="1:16" x14ac:dyDescent="0.3">
      <c r="A1906"/>
      <c r="B1906"/>
      <c r="D1906"/>
      <c r="F1906" s="73"/>
      <c r="G1906" s="73"/>
      <c r="L1906"/>
      <c r="M1906"/>
      <c r="N1906"/>
      <c r="O1906"/>
      <c r="P1906"/>
    </row>
    <row r="1907" spans="1:16" x14ac:dyDescent="0.3">
      <c r="A1907"/>
      <c r="B1907"/>
      <c r="D1907"/>
      <c r="F1907" s="73"/>
      <c r="G1907" s="73"/>
      <c r="L1907"/>
      <c r="M1907"/>
      <c r="N1907"/>
      <c r="O1907"/>
      <c r="P1907"/>
    </row>
    <row r="1908" spans="1:16" x14ac:dyDescent="0.3">
      <c r="A1908"/>
      <c r="B1908"/>
      <c r="D1908"/>
      <c r="F1908" s="73"/>
      <c r="G1908" s="73"/>
      <c r="L1908"/>
      <c r="M1908"/>
      <c r="N1908"/>
      <c r="O1908"/>
      <c r="P1908"/>
    </row>
    <row r="1909" spans="1:16" x14ac:dyDescent="0.3">
      <c r="A1909"/>
      <c r="B1909"/>
      <c r="D1909"/>
      <c r="F1909" s="73"/>
      <c r="G1909" s="73"/>
      <c r="L1909"/>
      <c r="M1909"/>
      <c r="N1909"/>
      <c r="O1909"/>
      <c r="P1909"/>
    </row>
    <row r="1910" spans="1:16" x14ac:dyDescent="0.3">
      <c r="A1910"/>
      <c r="B1910"/>
      <c r="D1910"/>
      <c r="F1910" s="73"/>
      <c r="G1910" s="73"/>
      <c r="L1910"/>
      <c r="M1910"/>
      <c r="N1910"/>
      <c r="O1910"/>
      <c r="P1910"/>
    </row>
    <row r="1911" spans="1:16" x14ac:dyDescent="0.3">
      <c r="A1911"/>
      <c r="B1911"/>
      <c r="D1911"/>
      <c r="F1911" s="73"/>
      <c r="G1911" s="73"/>
      <c r="L1911"/>
      <c r="M1911"/>
      <c r="N1911"/>
      <c r="O1911"/>
      <c r="P1911"/>
    </row>
    <row r="1912" spans="1:16" x14ac:dyDescent="0.3">
      <c r="A1912"/>
      <c r="B1912"/>
      <c r="D1912"/>
      <c r="F1912" s="73"/>
      <c r="G1912" s="73"/>
      <c r="L1912"/>
      <c r="M1912"/>
      <c r="N1912"/>
      <c r="O1912"/>
      <c r="P1912"/>
    </row>
    <row r="1913" spans="1:16" x14ac:dyDescent="0.3">
      <c r="A1913"/>
      <c r="B1913"/>
      <c r="D1913"/>
      <c r="F1913" s="73"/>
      <c r="G1913" s="73"/>
      <c r="L1913"/>
      <c r="M1913"/>
      <c r="N1913"/>
      <c r="O1913"/>
      <c r="P1913"/>
    </row>
    <row r="1914" spans="1:16" x14ac:dyDescent="0.3">
      <c r="A1914"/>
      <c r="B1914"/>
      <c r="D1914"/>
      <c r="F1914" s="73"/>
      <c r="G1914" s="73"/>
      <c r="L1914"/>
      <c r="M1914"/>
      <c r="N1914"/>
      <c r="O1914"/>
      <c r="P1914"/>
    </row>
    <row r="1915" spans="1:16" x14ac:dyDescent="0.3">
      <c r="A1915"/>
      <c r="B1915"/>
      <c r="D1915"/>
      <c r="F1915" s="73"/>
      <c r="G1915" s="73"/>
      <c r="L1915"/>
      <c r="M1915"/>
      <c r="N1915"/>
      <c r="O1915"/>
      <c r="P1915"/>
    </row>
    <row r="1916" spans="1:16" x14ac:dyDescent="0.3">
      <c r="A1916"/>
      <c r="B1916"/>
      <c r="D1916"/>
      <c r="F1916" s="73"/>
      <c r="G1916" s="73"/>
      <c r="L1916"/>
      <c r="M1916"/>
      <c r="N1916"/>
      <c r="O1916"/>
      <c r="P1916"/>
    </row>
    <row r="1917" spans="1:16" x14ac:dyDescent="0.3">
      <c r="A1917"/>
      <c r="B1917"/>
      <c r="D1917"/>
      <c r="F1917" s="73"/>
      <c r="G1917" s="73"/>
      <c r="L1917"/>
      <c r="M1917"/>
      <c r="N1917"/>
      <c r="O1917"/>
      <c r="P1917"/>
    </row>
    <row r="1918" spans="1:16" x14ac:dyDescent="0.3">
      <c r="A1918"/>
      <c r="B1918"/>
      <c r="D1918"/>
      <c r="F1918" s="73"/>
      <c r="G1918" s="73"/>
      <c r="L1918"/>
      <c r="M1918"/>
      <c r="N1918"/>
      <c r="O1918"/>
      <c r="P1918"/>
    </row>
    <row r="1919" spans="1:16" x14ac:dyDescent="0.3">
      <c r="A1919"/>
      <c r="B1919"/>
      <c r="D1919"/>
      <c r="F1919" s="73"/>
      <c r="G1919" s="73"/>
      <c r="L1919"/>
      <c r="M1919"/>
      <c r="N1919"/>
      <c r="O1919"/>
      <c r="P1919"/>
    </row>
    <row r="1920" spans="1:16" x14ac:dyDescent="0.3">
      <c r="A1920"/>
      <c r="B1920"/>
      <c r="D1920"/>
      <c r="F1920" s="73"/>
      <c r="G1920" s="73"/>
      <c r="L1920"/>
      <c r="M1920"/>
      <c r="N1920"/>
      <c r="O1920"/>
      <c r="P1920"/>
    </row>
    <row r="1921" spans="1:16" x14ac:dyDescent="0.3">
      <c r="A1921"/>
      <c r="B1921"/>
      <c r="D1921"/>
      <c r="F1921" s="73"/>
      <c r="G1921" s="73"/>
      <c r="L1921"/>
      <c r="M1921"/>
      <c r="N1921"/>
      <c r="O1921"/>
      <c r="P1921"/>
    </row>
    <row r="1922" spans="1:16" x14ac:dyDescent="0.3">
      <c r="A1922"/>
      <c r="B1922"/>
      <c r="D1922"/>
      <c r="F1922" s="73"/>
      <c r="G1922" s="73"/>
      <c r="L1922"/>
      <c r="M1922"/>
      <c r="N1922"/>
      <c r="O1922"/>
      <c r="P1922"/>
    </row>
    <row r="1923" spans="1:16" x14ac:dyDescent="0.3">
      <c r="A1923"/>
      <c r="B1923"/>
      <c r="D1923"/>
      <c r="F1923" s="73"/>
      <c r="G1923" s="73"/>
      <c r="L1923"/>
      <c r="M1923"/>
      <c r="N1923"/>
      <c r="O1923"/>
      <c r="P1923"/>
    </row>
    <row r="1924" spans="1:16" x14ac:dyDescent="0.3">
      <c r="A1924"/>
      <c r="B1924"/>
      <c r="D1924"/>
      <c r="F1924" s="73"/>
      <c r="G1924" s="73"/>
      <c r="L1924"/>
      <c r="M1924"/>
      <c r="N1924"/>
      <c r="O1924"/>
      <c r="P1924"/>
    </row>
    <row r="1925" spans="1:16" x14ac:dyDescent="0.3">
      <c r="A1925"/>
      <c r="B1925"/>
      <c r="D1925"/>
      <c r="F1925" s="73"/>
      <c r="G1925" s="73"/>
      <c r="L1925"/>
      <c r="M1925"/>
      <c r="N1925"/>
      <c r="O1925"/>
      <c r="P1925"/>
    </row>
    <row r="1926" spans="1:16" x14ac:dyDescent="0.3">
      <c r="A1926"/>
      <c r="B1926"/>
      <c r="D1926"/>
      <c r="F1926" s="73"/>
      <c r="G1926" s="73"/>
      <c r="L1926"/>
      <c r="M1926"/>
      <c r="N1926"/>
      <c r="O1926"/>
      <c r="P1926"/>
    </row>
    <row r="1927" spans="1:16" x14ac:dyDescent="0.3">
      <c r="A1927"/>
      <c r="B1927"/>
      <c r="D1927"/>
      <c r="F1927" s="73"/>
      <c r="G1927" s="73"/>
      <c r="L1927"/>
      <c r="M1927"/>
      <c r="N1927"/>
      <c r="O1927"/>
      <c r="P1927"/>
    </row>
    <row r="1928" spans="1:16" x14ac:dyDescent="0.3">
      <c r="A1928"/>
      <c r="B1928"/>
      <c r="D1928"/>
      <c r="F1928" s="73"/>
      <c r="G1928" s="73"/>
      <c r="L1928"/>
      <c r="M1928"/>
      <c r="N1928"/>
      <c r="O1928"/>
      <c r="P1928"/>
    </row>
    <row r="1929" spans="1:16" x14ac:dyDescent="0.3">
      <c r="A1929"/>
      <c r="B1929"/>
      <c r="D1929"/>
      <c r="F1929" s="73"/>
      <c r="G1929" s="73"/>
      <c r="L1929"/>
      <c r="M1929"/>
      <c r="N1929"/>
      <c r="O1929"/>
      <c r="P1929"/>
    </row>
    <row r="1930" spans="1:16" x14ac:dyDescent="0.3">
      <c r="A1930"/>
      <c r="B1930"/>
      <c r="D1930"/>
      <c r="F1930" s="73"/>
      <c r="G1930" s="73"/>
      <c r="L1930"/>
      <c r="M1930"/>
      <c r="N1930"/>
      <c r="O1930"/>
      <c r="P1930"/>
    </row>
    <row r="1931" spans="1:16" x14ac:dyDescent="0.3">
      <c r="A1931"/>
      <c r="B1931"/>
      <c r="D1931"/>
      <c r="F1931" s="73"/>
      <c r="G1931" s="73"/>
      <c r="L1931"/>
      <c r="M1931"/>
      <c r="N1931"/>
      <c r="O1931"/>
      <c r="P1931"/>
    </row>
    <row r="1932" spans="1:16" x14ac:dyDescent="0.3">
      <c r="A1932"/>
      <c r="B1932"/>
      <c r="D1932"/>
      <c r="F1932" s="73"/>
      <c r="G1932" s="73"/>
      <c r="L1932"/>
      <c r="M1932"/>
      <c r="N1932"/>
      <c r="O1932"/>
      <c r="P1932"/>
    </row>
    <row r="1933" spans="1:16" x14ac:dyDescent="0.3">
      <c r="A1933"/>
      <c r="B1933"/>
      <c r="D1933"/>
      <c r="F1933" s="73"/>
      <c r="G1933" s="73"/>
      <c r="L1933"/>
      <c r="M1933"/>
      <c r="N1933"/>
      <c r="O1933"/>
      <c r="P1933"/>
    </row>
    <row r="1934" spans="1:16" x14ac:dyDescent="0.3">
      <c r="A1934"/>
      <c r="B1934"/>
      <c r="D1934"/>
      <c r="F1934" s="73"/>
      <c r="G1934" s="73"/>
      <c r="L1934"/>
      <c r="M1934"/>
      <c r="N1934"/>
      <c r="O1934"/>
      <c r="P1934"/>
    </row>
    <row r="1935" spans="1:16" x14ac:dyDescent="0.3">
      <c r="A1935"/>
      <c r="B1935"/>
      <c r="D1935"/>
      <c r="F1935" s="73"/>
      <c r="G1935" s="73"/>
      <c r="L1935"/>
      <c r="M1935"/>
      <c r="N1935"/>
      <c r="O1935"/>
      <c r="P1935"/>
    </row>
    <row r="1936" spans="1:16" x14ac:dyDescent="0.3">
      <c r="A1936"/>
      <c r="B1936"/>
      <c r="D1936"/>
      <c r="F1936" s="73"/>
      <c r="G1936" s="73"/>
      <c r="L1936"/>
      <c r="M1936"/>
      <c r="N1936"/>
      <c r="O1936"/>
      <c r="P1936"/>
    </row>
    <row r="1937" spans="1:16" x14ac:dyDescent="0.3">
      <c r="A1937"/>
      <c r="B1937"/>
      <c r="D1937"/>
      <c r="F1937" s="73"/>
      <c r="G1937" s="73"/>
      <c r="L1937"/>
      <c r="M1937"/>
      <c r="N1937"/>
      <c r="O1937"/>
      <c r="P1937"/>
    </row>
    <row r="1938" spans="1:16" x14ac:dyDescent="0.3">
      <c r="A1938"/>
      <c r="B1938"/>
      <c r="D1938"/>
      <c r="F1938" s="73"/>
      <c r="G1938" s="73"/>
      <c r="L1938"/>
      <c r="M1938"/>
      <c r="N1938"/>
      <c r="O1938"/>
      <c r="P1938"/>
    </row>
    <row r="1939" spans="1:16" x14ac:dyDescent="0.3">
      <c r="A1939"/>
      <c r="B1939"/>
      <c r="D1939"/>
      <c r="F1939" s="73"/>
      <c r="G1939" s="73"/>
      <c r="L1939"/>
      <c r="M1939"/>
      <c r="N1939"/>
      <c r="O1939"/>
      <c r="P1939"/>
    </row>
    <row r="1940" spans="1:16" x14ac:dyDescent="0.3">
      <c r="A1940"/>
      <c r="B1940"/>
      <c r="D1940"/>
      <c r="F1940" s="73"/>
      <c r="G1940" s="73"/>
      <c r="L1940"/>
      <c r="M1940"/>
      <c r="N1940"/>
      <c r="O1940"/>
      <c r="P1940"/>
    </row>
    <row r="1941" spans="1:16" x14ac:dyDescent="0.3">
      <c r="A1941"/>
      <c r="B1941"/>
      <c r="D1941"/>
      <c r="F1941" s="73"/>
      <c r="G1941" s="73"/>
      <c r="L1941"/>
      <c r="M1941"/>
      <c r="N1941"/>
      <c r="O1941"/>
      <c r="P1941"/>
    </row>
    <row r="1942" spans="1:16" x14ac:dyDescent="0.3">
      <c r="A1942"/>
      <c r="B1942"/>
      <c r="D1942"/>
      <c r="F1942" s="73"/>
      <c r="G1942" s="73"/>
      <c r="L1942"/>
      <c r="M1942"/>
      <c r="N1942"/>
      <c r="O1942"/>
      <c r="P1942"/>
    </row>
    <row r="1943" spans="1:16" x14ac:dyDescent="0.3">
      <c r="A1943"/>
      <c r="B1943"/>
      <c r="D1943"/>
      <c r="F1943" s="73"/>
      <c r="G1943" s="73"/>
      <c r="L1943"/>
      <c r="M1943"/>
      <c r="N1943"/>
      <c r="O1943"/>
      <c r="P1943"/>
    </row>
    <row r="1944" spans="1:16" x14ac:dyDescent="0.3">
      <c r="A1944"/>
      <c r="B1944"/>
      <c r="D1944"/>
      <c r="F1944" s="73"/>
      <c r="G1944" s="73"/>
      <c r="L1944"/>
      <c r="M1944"/>
      <c r="N1944"/>
      <c r="O1944"/>
      <c r="P1944"/>
    </row>
    <row r="1945" spans="1:16" x14ac:dyDescent="0.3">
      <c r="A1945"/>
      <c r="B1945"/>
      <c r="D1945"/>
      <c r="F1945" s="73"/>
      <c r="G1945" s="73"/>
      <c r="L1945"/>
      <c r="M1945"/>
      <c r="N1945"/>
      <c r="O1945"/>
      <c r="P1945"/>
    </row>
    <row r="1946" spans="1:16" x14ac:dyDescent="0.3">
      <c r="A1946"/>
      <c r="B1946"/>
      <c r="D1946"/>
      <c r="F1946" s="73"/>
      <c r="G1946" s="73"/>
      <c r="L1946"/>
      <c r="M1946"/>
      <c r="N1946"/>
      <c r="O1946"/>
      <c r="P1946"/>
    </row>
    <row r="1947" spans="1:16" x14ac:dyDescent="0.3">
      <c r="A1947"/>
      <c r="B1947"/>
      <c r="D1947"/>
      <c r="F1947" s="73"/>
      <c r="G1947" s="73"/>
      <c r="L1947"/>
      <c r="M1947"/>
      <c r="N1947"/>
      <c r="O1947"/>
      <c r="P1947"/>
    </row>
    <row r="1948" spans="1:16" x14ac:dyDescent="0.3">
      <c r="A1948"/>
      <c r="B1948"/>
      <c r="D1948"/>
      <c r="F1948" s="73"/>
      <c r="G1948" s="73"/>
      <c r="L1948"/>
      <c r="M1948"/>
      <c r="N1948"/>
      <c r="O1948"/>
      <c r="P1948"/>
    </row>
    <row r="1949" spans="1:16" x14ac:dyDescent="0.3">
      <c r="A1949"/>
      <c r="B1949"/>
      <c r="D1949"/>
      <c r="F1949" s="73"/>
      <c r="G1949" s="73"/>
      <c r="L1949"/>
      <c r="M1949"/>
      <c r="N1949"/>
      <c r="O1949"/>
      <c r="P1949"/>
    </row>
    <row r="1950" spans="1:16" x14ac:dyDescent="0.3">
      <c r="A1950"/>
      <c r="B1950"/>
      <c r="D1950"/>
      <c r="F1950" s="73"/>
      <c r="G1950" s="73"/>
      <c r="L1950"/>
      <c r="M1950"/>
      <c r="N1950"/>
      <c r="O1950"/>
      <c r="P1950"/>
    </row>
    <row r="1951" spans="1:16" x14ac:dyDescent="0.3">
      <c r="A1951"/>
      <c r="B1951"/>
      <c r="D1951"/>
      <c r="F1951" s="73"/>
      <c r="G1951" s="73"/>
      <c r="L1951"/>
      <c r="M1951"/>
      <c r="N1951"/>
      <c r="O1951"/>
      <c r="P1951"/>
    </row>
    <row r="1952" spans="1:16" x14ac:dyDescent="0.3">
      <c r="A1952"/>
      <c r="B1952"/>
      <c r="D1952"/>
      <c r="F1952" s="73"/>
      <c r="G1952" s="73"/>
      <c r="L1952"/>
      <c r="M1952"/>
      <c r="N1952"/>
      <c r="O1952"/>
      <c r="P1952"/>
    </row>
    <row r="1953" spans="1:16" x14ac:dyDescent="0.3">
      <c r="A1953"/>
      <c r="B1953"/>
      <c r="D1953"/>
      <c r="F1953" s="73"/>
      <c r="G1953" s="73"/>
      <c r="L1953"/>
      <c r="M1953"/>
      <c r="N1953"/>
      <c r="O1953"/>
      <c r="P1953"/>
    </row>
    <row r="1954" spans="1:16" x14ac:dyDescent="0.3">
      <c r="A1954"/>
      <c r="B1954"/>
      <c r="D1954"/>
      <c r="F1954" s="73"/>
      <c r="G1954" s="73"/>
      <c r="L1954"/>
      <c r="M1954"/>
      <c r="N1954"/>
      <c r="O1954"/>
      <c r="P1954"/>
    </row>
    <row r="1955" spans="1:16" x14ac:dyDescent="0.3">
      <c r="A1955"/>
      <c r="B1955"/>
      <c r="D1955"/>
      <c r="F1955" s="73"/>
      <c r="G1955" s="73"/>
      <c r="L1955"/>
      <c r="M1955"/>
      <c r="N1955"/>
      <c r="O1955"/>
      <c r="P1955"/>
    </row>
    <row r="1956" spans="1:16" x14ac:dyDescent="0.3">
      <c r="A1956"/>
      <c r="B1956"/>
      <c r="D1956"/>
      <c r="F1956" s="73"/>
      <c r="G1956" s="73"/>
      <c r="L1956"/>
      <c r="M1956"/>
      <c r="N1956"/>
      <c r="O1956"/>
      <c r="P1956"/>
    </row>
    <row r="1957" spans="1:16" x14ac:dyDescent="0.3">
      <c r="A1957"/>
      <c r="B1957"/>
      <c r="D1957"/>
      <c r="F1957" s="73"/>
      <c r="G1957" s="73"/>
      <c r="L1957"/>
      <c r="M1957"/>
      <c r="N1957"/>
      <c r="O1957"/>
      <c r="P1957"/>
    </row>
    <row r="1958" spans="1:16" x14ac:dyDescent="0.3">
      <c r="A1958"/>
      <c r="B1958"/>
      <c r="D1958"/>
      <c r="F1958" s="73"/>
      <c r="G1958" s="73"/>
      <c r="L1958"/>
      <c r="M1958"/>
      <c r="N1958"/>
      <c r="O1958"/>
      <c r="P1958"/>
    </row>
    <row r="1959" spans="1:16" x14ac:dyDescent="0.3">
      <c r="A1959"/>
      <c r="B1959"/>
      <c r="D1959"/>
      <c r="F1959" s="73"/>
      <c r="G1959" s="73"/>
      <c r="L1959"/>
      <c r="M1959"/>
      <c r="N1959"/>
      <c r="O1959"/>
      <c r="P1959"/>
    </row>
    <row r="1960" spans="1:16" x14ac:dyDescent="0.3">
      <c r="A1960"/>
      <c r="B1960"/>
      <c r="D1960"/>
      <c r="F1960" s="73"/>
      <c r="G1960" s="73"/>
      <c r="L1960"/>
      <c r="M1960"/>
      <c r="N1960"/>
      <c r="O1960"/>
      <c r="P1960"/>
    </row>
    <row r="1961" spans="1:16" x14ac:dyDescent="0.3">
      <c r="A1961"/>
      <c r="B1961"/>
      <c r="D1961"/>
      <c r="F1961" s="73"/>
      <c r="G1961" s="73"/>
      <c r="L1961"/>
      <c r="M1961"/>
      <c r="N1961"/>
      <c r="O1961"/>
      <c r="P1961"/>
    </row>
    <row r="1962" spans="1:16" x14ac:dyDescent="0.3">
      <c r="A1962"/>
      <c r="B1962"/>
      <c r="D1962"/>
      <c r="F1962" s="73"/>
      <c r="G1962" s="73"/>
      <c r="L1962"/>
      <c r="M1962"/>
      <c r="N1962"/>
      <c r="O1962"/>
      <c r="P1962"/>
    </row>
    <row r="1963" spans="1:16" x14ac:dyDescent="0.3">
      <c r="A1963"/>
      <c r="B1963"/>
      <c r="D1963"/>
      <c r="F1963" s="73"/>
      <c r="G1963" s="73"/>
      <c r="L1963"/>
      <c r="M1963"/>
      <c r="N1963"/>
      <c r="O1963"/>
      <c r="P1963"/>
    </row>
    <row r="1964" spans="1:16" x14ac:dyDescent="0.3">
      <c r="A1964"/>
      <c r="B1964"/>
      <c r="D1964"/>
      <c r="F1964" s="73"/>
      <c r="G1964" s="73"/>
      <c r="L1964"/>
      <c r="M1964"/>
      <c r="N1964"/>
      <c r="O1964"/>
      <c r="P1964"/>
    </row>
    <row r="1965" spans="1:16" x14ac:dyDescent="0.3">
      <c r="A1965"/>
      <c r="B1965"/>
      <c r="D1965"/>
      <c r="F1965" s="73"/>
      <c r="G1965" s="73"/>
      <c r="L1965"/>
      <c r="M1965"/>
      <c r="N1965"/>
      <c r="O1965"/>
      <c r="P1965"/>
    </row>
    <row r="1966" spans="1:16" x14ac:dyDescent="0.3">
      <c r="A1966"/>
      <c r="B1966"/>
      <c r="D1966"/>
      <c r="F1966" s="73"/>
      <c r="G1966" s="73"/>
      <c r="L1966"/>
      <c r="M1966"/>
      <c r="N1966"/>
      <c r="O1966"/>
      <c r="P1966"/>
    </row>
    <row r="1967" spans="1:16" x14ac:dyDescent="0.3">
      <c r="A1967"/>
      <c r="B1967"/>
      <c r="D1967"/>
      <c r="F1967" s="73"/>
      <c r="G1967" s="73"/>
      <c r="L1967"/>
      <c r="M1967"/>
      <c r="N1967"/>
      <c r="O1967"/>
      <c r="P1967"/>
    </row>
    <row r="1968" spans="1:16" x14ac:dyDescent="0.3">
      <c r="A1968"/>
      <c r="B1968"/>
      <c r="D1968"/>
      <c r="F1968" s="73"/>
      <c r="G1968" s="73"/>
      <c r="L1968"/>
      <c r="M1968"/>
      <c r="N1968"/>
      <c r="O1968"/>
      <c r="P1968"/>
    </row>
    <row r="1969" spans="1:16" x14ac:dyDescent="0.3">
      <c r="A1969"/>
      <c r="B1969"/>
      <c r="D1969"/>
      <c r="F1969" s="73"/>
      <c r="G1969" s="73"/>
      <c r="L1969"/>
      <c r="M1969"/>
      <c r="N1969"/>
      <c r="O1969"/>
      <c r="P1969"/>
    </row>
    <row r="1970" spans="1:16" x14ac:dyDescent="0.3">
      <c r="A1970"/>
      <c r="B1970"/>
      <c r="D1970"/>
      <c r="F1970" s="73"/>
      <c r="G1970" s="73"/>
      <c r="L1970"/>
      <c r="M1970"/>
      <c r="N1970"/>
      <c r="O1970"/>
      <c r="P1970"/>
    </row>
    <row r="1971" spans="1:16" x14ac:dyDescent="0.3">
      <c r="A1971"/>
      <c r="B1971"/>
      <c r="D1971"/>
      <c r="F1971" s="73"/>
      <c r="G1971" s="73"/>
      <c r="L1971"/>
      <c r="M1971"/>
      <c r="N1971"/>
      <c r="O1971"/>
      <c r="P1971"/>
    </row>
    <row r="1972" spans="1:16" x14ac:dyDescent="0.3">
      <c r="A1972"/>
      <c r="B1972"/>
      <c r="D1972"/>
      <c r="F1972" s="73"/>
      <c r="G1972" s="73"/>
      <c r="L1972"/>
      <c r="M1972"/>
      <c r="N1972"/>
      <c r="O1972"/>
      <c r="P1972"/>
    </row>
    <row r="1973" spans="1:16" x14ac:dyDescent="0.3">
      <c r="A1973"/>
      <c r="B1973"/>
      <c r="D1973"/>
      <c r="F1973" s="73"/>
      <c r="G1973" s="73"/>
      <c r="L1973"/>
      <c r="M1973"/>
      <c r="N1973"/>
      <c r="O1973"/>
      <c r="P1973"/>
    </row>
    <row r="1974" spans="1:16" x14ac:dyDescent="0.3">
      <c r="A1974"/>
      <c r="B1974"/>
      <c r="D1974"/>
      <c r="F1974" s="73"/>
      <c r="G1974" s="73"/>
      <c r="L1974"/>
      <c r="M1974"/>
      <c r="N1974"/>
      <c r="O1974"/>
      <c r="P1974"/>
    </row>
    <row r="1975" spans="1:16" x14ac:dyDescent="0.3">
      <c r="A1975"/>
      <c r="B1975"/>
      <c r="D1975"/>
      <c r="F1975" s="73"/>
      <c r="G1975" s="73"/>
      <c r="L1975"/>
      <c r="M1975"/>
      <c r="N1975"/>
      <c r="O1975"/>
      <c r="P1975"/>
    </row>
    <row r="1976" spans="1:16" x14ac:dyDescent="0.3">
      <c r="A1976"/>
      <c r="B1976"/>
      <c r="D1976"/>
      <c r="F1976" s="73"/>
      <c r="G1976" s="73"/>
      <c r="L1976"/>
      <c r="M1976"/>
      <c r="N1976"/>
      <c r="O1976"/>
      <c r="P1976"/>
    </row>
    <row r="1977" spans="1:16" x14ac:dyDescent="0.3">
      <c r="A1977"/>
      <c r="B1977"/>
      <c r="D1977"/>
      <c r="F1977" s="73"/>
      <c r="G1977" s="73"/>
      <c r="L1977"/>
      <c r="M1977"/>
      <c r="N1977"/>
      <c r="O1977"/>
      <c r="P1977"/>
    </row>
    <row r="1978" spans="1:16" x14ac:dyDescent="0.3">
      <c r="A1978"/>
      <c r="B1978"/>
      <c r="D1978"/>
      <c r="F1978" s="73"/>
      <c r="G1978" s="73"/>
      <c r="L1978"/>
      <c r="M1978"/>
      <c r="N1978"/>
      <c r="O1978"/>
      <c r="P1978"/>
    </row>
    <row r="1979" spans="1:16" x14ac:dyDescent="0.3">
      <c r="A1979"/>
      <c r="B1979"/>
      <c r="D1979"/>
      <c r="F1979" s="73"/>
      <c r="G1979" s="73"/>
      <c r="L1979"/>
      <c r="M1979"/>
      <c r="N1979"/>
      <c r="O1979"/>
      <c r="P1979"/>
    </row>
    <row r="1980" spans="1:16" x14ac:dyDescent="0.3">
      <c r="A1980"/>
      <c r="B1980"/>
      <c r="D1980"/>
      <c r="F1980" s="73"/>
      <c r="G1980" s="73"/>
      <c r="L1980"/>
      <c r="M1980"/>
      <c r="N1980"/>
      <c r="O1980"/>
      <c r="P1980"/>
    </row>
    <row r="1981" spans="1:16" x14ac:dyDescent="0.3">
      <c r="A1981"/>
      <c r="B1981"/>
      <c r="D1981"/>
      <c r="F1981" s="73"/>
      <c r="G1981" s="73"/>
      <c r="L1981"/>
      <c r="M1981"/>
      <c r="N1981"/>
      <c r="O1981"/>
      <c r="P1981"/>
    </row>
    <row r="1982" spans="1:16" x14ac:dyDescent="0.3">
      <c r="A1982"/>
      <c r="B1982"/>
      <c r="D1982"/>
      <c r="F1982" s="73"/>
      <c r="G1982" s="73"/>
      <c r="L1982"/>
      <c r="M1982"/>
      <c r="N1982"/>
      <c r="O1982"/>
      <c r="P1982"/>
    </row>
    <row r="1983" spans="1:16" x14ac:dyDescent="0.3">
      <c r="A1983"/>
      <c r="B1983"/>
      <c r="D1983"/>
      <c r="F1983" s="73"/>
      <c r="G1983" s="73"/>
      <c r="L1983"/>
      <c r="M1983"/>
      <c r="N1983"/>
      <c r="O1983"/>
      <c r="P1983"/>
    </row>
    <row r="1984" spans="1:16" x14ac:dyDescent="0.3">
      <c r="A1984"/>
      <c r="B1984"/>
      <c r="D1984"/>
      <c r="F1984" s="73"/>
      <c r="G1984" s="73"/>
      <c r="L1984"/>
      <c r="M1984"/>
      <c r="N1984"/>
      <c r="O1984"/>
      <c r="P1984"/>
    </row>
    <row r="1985" spans="1:16" x14ac:dyDescent="0.3">
      <c r="A1985"/>
      <c r="B1985"/>
      <c r="D1985"/>
      <c r="F1985" s="73"/>
      <c r="G1985" s="73"/>
      <c r="L1985"/>
      <c r="M1985"/>
      <c r="N1985"/>
      <c r="O1985"/>
      <c r="P1985"/>
    </row>
    <row r="1986" spans="1:16" x14ac:dyDescent="0.3">
      <c r="A1986"/>
      <c r="B1986"/>
      <c r="D1986"/>
      <c r="F1986" s="73"/>
      <c r="G1986" s="73"/>
      <c r="L1986"/>
      <c r="M1986"/>
      <c r="N1986"/>
      <c r="O1986"/>
      <c r="P1986"/>
    </row>
    <row r="1987" spans="1:16" x14ac:dyDescent="0.3">
      <c r="A1987"/>
      <c r="B1987"/>
      <c r="D1987"/>
      <c r="F1987" s="73"/>
      <c r="G1987" s="73"/>
      <c r="L1987"/>
      <c r="M1987"/>
      <c r="N1987"/>
      <c r="O1987"/>
      <c r="P1987"/>
    </row>
    <row r="1988" spans="1:16" x14ac:dyDescent="0.3">
      <c r="A1988"/>
      <c r="B1988"/>
      <c r="D1988"/>
      <c r="F1988" s="73"/>
      <c r="G1988" s="73"/>
      <c r="L1988"/>
      <c r="M1988"/>
      <c r="N1988"/>
      <c r="O1988"/>
      <c r="P1988"/>
    </row>
    <row r="1989" spans="1:16" x14ac:dyDescent="0.3">
      <c r="A1989"/>
      <c r="B1989"/>
      <c r="D1989"/>
      <c r="F1989" s="73"/>
      <c r="G1989" s="73"/>
      <c r="L1989"/>
      <c r="M1989"/>
      <c r="N1989"/>
      <c r="O1989"/>
      <c r="P1989"/>
    </row>
    <row r="1990" spans="1:16" x14ac:dyDescent="0.3">
      <c r="A1990"/>
      <c r="B1990"/>
      <c r="D1990"/>
      <c r="F1990" s="73"/>
      <c r="G1990" s="73"/>
      <c r="L1990"/>
      <c r="M1990"/>
      <c r="N1990"/>
      <c r="O1990"/>
      <c r="P1990"/>
    </row>
    <row r="1991" spans="1:16" x14ac:dyDescent="0.3">
      <c r="A1991"/>
      <c r="B1991"/>
      <c r="D1991"/>
      <c r="F1991" s="73"/>
      <c r="G1991" s="73"/>
      <c r="L1991"/>
      <c r="M1991"/>
      <c r="N1991"/>
      <c r="O1991"/>
      <c r="P1991"/>
    </row>
    <row r="1992" spans="1:16" x14ac:dyDescent="0.3">
      <c r="A1992"/>
      <c r="B1992"/>
      <c r="D1992"/>
      <c r="F1992" s="73"/>
      <c r="G1992" s="73"/>
      <c r="L1992"/>
      <c r="M1992"/>
      <c r="N1992"/>
      <c r="O1992"/>
      <c r="P1992"/>
    </row>
    <row r="1993" spans="1:16" x14ac:dyDescent="0.3">
      <c r="A1993"/>
      <c r="B1993"/>
      <c r="D1993"/>
      <c r="F1993" s="73"/>
      <c r="G1993" s="73"/>
      <c r="L1993"/>
      <c r="M1993"/>
      <c r="N1993"/>
      <c r="O1993"/>
      <c r="P1993"/>
    </row>
    <row r="1994" spans="1:16" x14ac:dyDescent="0.3">
      <c r="A1994"/>
      <c r="B1994"/>
      <c r="D1994"/>
      <c r="F1994" s="73"/>
      <c r="G1994" s="73"/>
      <c r="L1994"/>
      <c r="M1994"/>
      <c r="N1994"/>
      <c r="O1994"/>
      <c r="P1994"/>
    </row>
    <row r="1995" spans="1:16" x14ac:dyDescent="0.3">
      <c r="A1995"/>
      <c r="B1995"/>
      <c r="D1995"/>
      <c r="F1995" s="73"/>
      <c r="G1995" s="73"/>
      <c r="L1995"/>
      <c r="M1995"/>
      <c r="N1995"/>
      <c r="O1995"/>
      <c r="P1995"/>
    </row>
    <row r="1996" spans="1:16" x14ac:dyDescent="0.3">
      <c r="A1996"/>
      <c r="B1996"/>
      <c r="D1996"/>
      <c r="F1996" s="73"/>
      <c r="G1996" s="73"/>
      <c r="L1996"/>
      <c r="M1996"/>
      <c r="N1996"/>
      <c r="O1996"/>
      <c r="P1996"/>
    </row>
    <row r="1997" spans="1:16" x14ac:dyDescent="0.3">
      <c r="A1997"/>
      <c r="B1997"/>
      <c r="D1997"/>
      <c r="F1997" s="73"/>
      <c r="G1997" s="73"/>
      <c r="L1997"/>
      <c r="M1997"/>
      <c r="N1997"/>
      <c r="O1997"/>
      <c r="P1997"/>
    </row>
    <row r="1998" spans="1:16" x14ac:dyDescent="0.3">
      <c r="A1998"/>
      <c r="B1998"/>
      <c r="D1998"/>
      <c r="F1998" s="73"/>
      <c r="G1998" s="73"/>
      <c r="L1998"/>
      <c r="M1998"/>
      <c r="N1998"/>
      <c r="O1998"/>
      <c r="P1998"/>
    </row>
    <row r="1999" spans="1:16" x14ac:dyDescent="0.3">
      <c r="A1999"/>
      <c r="B1999"/>
      <c r="D1999"/>
      <c r="F1999" s="73"/>
      <c r="G1999" s="73"/>
      <c r="L1999"/>
      <c r="M1999"/>
      <c r="N1999"/>
      <c r="O1999"/>
      <c r="P1999"/>
    </row>
    <row r="2000" spans="1:16" x14ac:dyDescent="0.3">
      <c r="A2000"/>
      <c r="B2000"/>
      <c r="D2000"/>
      <c r="F2000" s="73"/>
      <c r="G2000" s="73"/>
      <c r="L2000"/>
      <c r="M2000"/>
      <c r="N2000"/>
      <c r="O2000"/>
      <c r="P2000"/>
    </row>
    <row r="2001" spans="1:16" x14ac:dyDescent="0.3">
      <c r="A2001"/>
      <c r="B2001"/>
      <c r="D2001"/>
      <c r="F2001" s="73"/>
      <c r="G2001" s="73"/>
      <c r="L2001"/>
      <c r="M2001"/>
      <c r="N2001"/>
      <c r="O2001"/>
      <c r="P2001"/>
    </row>
    <row r="2002" spans="1:16" x14ac:dyDescent="0.3">
      <c r="A2002"/>
      <c r="B2002"/>
      <c r="D2002"/>
      <c r="F2002" s="73"/>
      <c r="G2002" s="73"/>
      <c r="L2002"/>
      <c r="M2002"/>
      <c r="N2002"/>
      <c r="O2002"/>
      <c r="P2002"/>
    </row>
    <row r="2003" spans="1:16" x14ac:dyDescent="0.3">
      <c r="A2003"/>
      <c r="B2003"/>
      <c r="D2003"/>
      <c r="F2003" s="73"/>
      <c r="G2003" s="73"/>
      <c r="L2003"/>
      <c r="M2003"/>
      <c r="N2003"/>
      <c r="O2003"/>
      <c r="P2003"/>
    </row>
    <row r="2004" spans="1:16" x14ac:dyDescent="0.3">
      <c r="A2004"/>
      <c r="B2004"/>
      <c r="D2004"/>
      <c r="F2004" s="73"/>
      <c r="G2004" s="73"/>
      <c r="L2004"/>
      <c r="M2004"/>
      <c r="N2004"/>
      <c r="O2004"/>
      <c r="P2004"/>
    </row>
    <row r="2005" spans="1:16" x14ac:dyDescent="0.3">
      <c r="A2005"/>
      <c r="B2005"/>
      <c r="D2005"/>
      <c r="F2005" s="73"/>
      <c r="G2005" s="73"/>
      <c r="L2005"/>
      <c r="M2005"/>
      <c r="N2005"/>
      <c r="O2005"/>
      <c r="P2005"/>
    </row>
    <row r="2006" spans="1:16" x14ac:dyDescent="0.3">
      <c r="A2006"/>
      <c r="B2006"/>
      <c r="D2006"/>
      <c r="F2006" s="73"/>
      <c r="G2006" s="73"/>
      <c r="L2006"/>
      <c r="M2006"/>
      <c r="N2006"/>
      <c r="O2006"/>
      <c r="P2006"/>
    </row>
    <row r="2007" spans="1:16" x14ac:dyDescent="0.3">
      <c r="A2007"/>
      <c r="B2007"/>
      <c r="D2007"/>
      <c r="F2007" s="73"/>
      <c r="G2007" s="73"/>
      <c r="L2007"/>
      <c r="M2007"/>
      <c r="N2007"/>
      <c r="O2007"/>
      <c r="P2007"/>
    </row>
    <row r="2008" spans="1:16" x14ac:dyDescent="0.3">
      <c r="A2008"/>
      <c r="B2008"/>
      <c r="D2008"/>
      <c r="F2008" s="73"/>
      <c r="G2008" s="73"/>
      <c r="L2008"/>
      <c r="M2008"/>
      <c r="N2008"/>
      <c r="O2008"/>
      <c r="P2008"/>
    </row>
    <row r="2009" spans="1:16" x14ac:dyDescent="0.3">
      <c r="A2009"/>
      <c r="B2009"/>
      <c r="D2009"/>
      <c r="F2009" s="73"/>
      <c r="G2009" s="73"/>
      <c r="L2009"/>
      <c r="M2009"/>
      <c r="N2009"/>
      <c r="O2009"/>
      <c r="P2009"/>
    </row>
    <row r="2010" spans="1:16" x14ac:dyDescent="0.3">
      <c r="A2010"/>
      <c r="B2010"/>
      <c r="D2010"/>
      <c r="F2010" s="73"/>
      <c r="G2010" s="73"/>
      <c r="L2010"/>
      <c r="M2010"/>
      <c r="N2010"/>
      <c r="O2010"/>
      <c r="P2010"/>
    </row>
    <row r="2011" spans="1:16" x14ac:dyDescent="0.3">
      <c r="A2011"/>
      <c r="B2011"/>
      <c r="D2011"/>
      <c r="F2011" s="73"/>
      <c r="G2011" s="73"/>
      <c r="L2011"/>
      <c r="M2011"/>
      <c r="N2011"/>
      <c r="O2011"/>
      <c r="P2011"/>
    </row>
    <row r="2012" spans="1:16" x14ac:dyDescent="0.3">
      <c r="A2012"/>
      <c r="B2012"/>
      <c r="D2012"/>
      <c r="F2012" s="73"/>
      <c r="G2012" s="73"/>
      <c r="L2012"/>
      <c r="M2012"/>
      <c r="N2012"/>
      <c r="O2012"/>
      <c r="P2012"/>
    </row>
    <row r="2013" spans="1:16" x14ac:dyDescent="0.3">
      <c r="A2013"/>
      <c r="B2013"/>
      <c r="D2013"/>
      <c r="F2013" s="73"/>
      <c r="G2013" s="73"/>
      <c r="L2013"/>
      <c r="M2013"/>
      <c r="N2013"/>
      <c r="O2013"/>
      <c r="P2013"/>
    </row>
    <row r="2014" spans="1:16" x14ac:dyDescent="0.3">
      <c r="A2014"/>
      <c r="B2014"/>
      <c r="D2014"/>
      <c r="F2014" s="73"/>
      <c r="G2014" s="73"/>
      <c r="L2014"/>
      <c r="M2014"/>
      <c r="N2014"/>
      <c r="O2014"/>
      <c r="P2014"/>
    </row>
    <row r="2015" spans="1:16" x14ac:dyDescent="0.3">
      <c r="A2015"/>
      <c r="B2015"/>
      <c r="D2015"/>
      <c r="F2015" s="73"/>
      <c r="G2015" s="73"/>
      <c r="L2015"/>
      <c r="M2015"/>
      <c r="N2015"/>
      <c r="O2015"/>
      <c r="P2015"/>
    </row>
    <row r="2016" spans="1:16" x14ac:dyDescent="0.3">
      <c r="A2016"/>
      <c r="B2016"/>
      <c r="D2016"/>
      <c r="F2016" s="73"/>
      <c r="G2016" s="73"/>
      <c r="L2016"/>
      <c r="M2016"/>
      <c r="N2016"/>
      <c r="O2016"/>
      <c r="P2016"/>
    </row>
    <row r="2017" spans="1:16" x14ac:dyDescent="0.3">
      <c r="A2017"/>
      <c r="B2017"/>
      <c r="D2017"/>
      <c r="F2017" s="73"/>
      <c r="G2017" s="73"/>
      <c r="L2017"/>
      <c r="M2017"/>
      <c r="N2017"/>
      <c r="O2017"/>
      <c r="P2017"/>
    </row>
    <row r="2018" spans="1:16" x14ac:dyDescent="0.3">
      <c r="A2018"/>
      <c r="B2018"/>
      <c r="D2018"/>
      <c r="F2018" s="73"/>
      <c r="G2018" s="73"/>
      <c r="L2018"/>
      <c r="M2018"/>
      <c r="N2018"/>
      <c r="O2018"/>
      <c r="P2018"/>
    </row>
    <row r="2019" spans="1:16" x14ac:dyDescent="0.3">
      <c r="A2019"/>
      <c r="B2019"/>
      <c r="D2019"/>
      <c r="F2019" s="73"/>
      <c r="G2019" s="73"/>
      <c r="L2019"/>
      <c r="M2019"/>
      <c r="N2019"/>
      <c r="O2019"/>
      <c r="P2019"/>
    </row>
    <row r="2020" spans="1:16" x14ac:dyDescent="0.3">
      <c r="A2020"/>
      <c r="B2020"/>
      <c r="D2020"/>
      <c r="F2020" s="73"/>
      <c r="G2020" s="73"/>
      <c r="L2020"/>
      <c r="M2020"/>
      <c r="N2020"/>
      <c r="O2020"/>
      <c r="P2020"/>
    </row>
    <row r="2021" spans="1:16" x14ac:dyDescent="0.3">
      <c r="A2021"/>
      <c r="B2021"/>
      <c r="D2021"/>
      <c r="F2021" s="73"/>
      <c r="G2021" s="73"/>
      <c r="L2021"/>
      <c r="M2021"/>
      <c r="N2021"/>
      <c r="O2021"/>
      <c r="P2021"/>
    </row>
    <row r="2022" spans="1:16" x14ac:dyDescent="0.3">
      <c r="A2022"/>
      <c r="B2022"/>
      <c r="D2022"/>
      <c r="F2022" s="73"/>
      <c r="G2022" s="73"/>
      <c r="L2022"/>
      <c r="M2022"/>
      <c r="N2022"/>
      <c r="O2022"/>
      <c r="P2022"/>
    </row>
    <row r="2023" spans="1:16" x14ac:dyDescent="0.3">
      <c r="A2023"/>
      <c r="B2023"/>
      <c r="D2023"/>
      <c r="F2023" s="73"/>
      <c r="G2023" s="73"/>
      <c r="L2023"/>
      <c r="M2023"/>
      <c r="N2023"/>
      <c r="O2023"/>
      <c r="P2023"/>
    </row>
    <row r="2024" spans="1:16" x14ac:dyDescent="0.3">
      <c r="A2024"/>
      <c r="B2024"/>
      <c r="D2024"/>
      <c r="F2024" s="73"/>
      <c r="G2024" s="73"/>
      <c r="L2024"/>
      <c r="M2024"/>
      <c r="N2024"/>
      <c r="O2024"/>
      <c r="P2024"/>
    </row>
    <row r="2025" spans="1:16" x14ac:dyDescent="0.3">
      <c r="A2025"/>
      <c r="B2025"/>
      <c r="D2025"/>
      <c r="F2025" s="73"/>
      <c r="G2025" s="73"/>
      <c r="L2025"/>
      <c r="M2025"/>
      <c r="N2025"/>
      <c r="O2025"/>
      <c r="P2025"/>
    </row>
    <row r="2026" spans="1:16" x14ac:dyDescent="0.3">
      <c r="A2026"/>
      <c r="B2026"/>
      <c r="D2026"/>
      <c r="F2026" s="73"/>
      <c r="G2026" s="73"/>
      <c r="L2026"/>
      <c r="M2026"/>
      <c r="N2026"/>
      <c r="O2026"/>
      <c r="P2026"/>
    </row>
    <row r="2027" spans="1:16" x14ac:dyDescent="0.3">
      <c r="A2027"/>
      <c r="B2027"/>
      <c r="D2027"/>
      <c r="F2027" s="73"/>
      <c r="G2027" s="73"/>
      <c r="L2027"/>
      <c r="M2027"/>
      <c r="N2027"/>
      <c r="O2027"/>
      <c r="P2027"/>
    </row>
    <row r="2028" spans="1:16" x14ac:dyDescent="0.3">
      <c r="A2028"/>
      <c r="B2028"/>
      <c r="D2028"/>
      <c r="F2028" s="73"/>
      <c r="G2028" s="73"/>
      <c r="L2028"/>
      <c r="M2028"/>
      <c r="N2028"/>
      <c r="O2028"/>
      <c r="P2028"/>
    </row>
    <row r="2029" spans="1:16" x14ac:dyDescent="0.3">
      <c r="A2029"/>
      <c r="B2029"/>
      <c r="D2029"/>
      <c r="F2029" s="73"/>
      <c r="G2029" s="73"/>
      <c r="L2029"/>
      <c r="M2029"/>
      <c r="N2029"/>
      <c r="O2029"/>
      <c r="P2029"/>
    </row>
    <row r="2030" spans="1:16" x14ac:dyDescent="0.3">
      <c r="A2030"/>
      <c r="B2030"/>
      <c r="D2030"/>
      <c r="F2030" s="73"/>
      <c r="G2030" s="73"/>
      <c r="L2030"/>
      <c r="M2030"/>
      <c r="N2030"/>
      <c r="O2030"/>
      <c r="P2030"/>
    </row>
    <row r="2031" spans="1:16" x14ac:dyDescent="0.3">
      <c r="A2031"/>
      <c r="B2031"/>
      <c r="D2031"/>
      <c r="F2031" s="73"/>
      <c r="G2031" s="73"/>
      <c r="L2031"/>
      <c r="M2031"/>
      <c r="N2031"/>
      <c r="O2031"/>
      <c r="P2031"/>
    </row>
    <row r="2032" spans="1:16" x14ac:dyDescent="0.3">
      <c r="A2032"/>
      <c r="B2032"/>
      <c r="D2032"/>
      <c r="F2032" s="73"/>
      <c r="G2032" s="73"/>
      <c r="L2032"/>
      <c r="M2032"/>
      <c r="N2032"/>
      <c r="O2032"/>
      <c r="P2032"/>
    </row>
    <row r="2033" spans="1:16" x14ac:dyDescent="0.3">
      <c r="A2033"/>
      <c r="B2033"/>
      <c r="D2033"/>
      <c r="F2033" s="73"/>
      <c r="G2033" s="73"/>
      <c r="L2033"/>
      <c r="M2033"/>
      <c r="N2033"/>
      <c r="O2033"/>
      <c r="P2033"/>
    </row>
    <row r="2034" spans="1:16" x14ac:dyDescent="0.3">
      <c r="A2034"/>
      <c r="B2034"/>
      <c r="D2034"/>
      <c r="F2034" s="73"/>
      <c r="G2034" s="73"/>
      <c r="L2034"/>
      <c r="M2034"/>
      <c r="N2034"/>
      <c r="O2034"/>
      <c r="P2034"/>
    </row>
    <row r="2035" spans="1:16" x14ac:dyDescent="0.3">
      <c r="A2035"/>
      <c r="B2035"/>
      <c r="D2035"/>
      <c r="F2035" s="73"/>
      <c r="G2035" s="73"/>
      <c r="L2035"/>
      <c r="M2035"/>
      <c r="N2035"/>
      <c r="O2035"/>
      <c r="P2035"/>
    </row>
    <row r="2036" spans="1:16" x14ac:dyDescent="0.3">
      <c r="A2036"/>
      <c r="B2036"/>
      <c r="D2036"/>
      <c r="F2036" s="73"/>
      <c r="G2036" s="73"/>
      <c r="L2036"/>
      <c r="M2036"/>
      <c r="N2036"/>
      <c r="O2036"/>
      <c r="P2036"/>
    </row>
    <row r="2037" spans="1:16" x14ac:dyDescent="0.3">
      <c r="A2037"/>
      <c r="B2037"/>
      <c r="D2037"/>
      <c r="F2037" s="73"/>
      <c r="G2037" s="73"/>
      <c r="L2037"/>
      <c r="M2037"/>
      <c r="N2037"/>
      <c r="O2037"/>
      <c r="P2037"/>
    </row>
    <row r="2038" spans="1:16" x14ac:dyDescent="0.3">
      <c r="A2038"/>
      <c r="B2038"/>
      <c r="D2038"/>
      <c r="F2038" s="73"/>
      <c r="G2038" s="73"/>
      <c r="L2038"/>
      <c r="M2038"/>
      <c r="N2038"/>
      <c r="O2038"/>
      <c r="P2038"/>
    </row>
    <row r="2039" spans="1:16" x14ac:dyDescent="0.3">
      <c r="A2039"/>
      <c r="B2039"/>
      <c r="D2039"/>
      <c r="F2039" s="73"/>
      <c r="G2039" s="73"/>
      <c r="L2039"/>
      <c r="M2039"/>
      <c r="N2039"/>
      <c r="O2039"/>
      <c r="P2039"/>
    </row>
    <row r="2040" spans="1:16" x14ac:dyDescent="0.3">
      <c r="A2040"/>
      <c r="B2040"/>
      <c r="D2040"/>
      <c r="F2040" s="73"/>
      <c r="G2040" s="73"/>
      <c r="L2040"/>
      <c r="M2040"/>
      <c r="N2040"/>
      <c r="O2040"/>
      <c r="P2040"/>
    </row>
    <row r="2041" spans="1:16" x14ac:dyDescent="0.3">
      <c r="A2041"/>
      <c r="B2041"/>
      <c r="D2041"/>
      <c r="F2041" s="73"/>
      <c r="G2041" s="73"/>
      <c r="L2041"/>
      <c r="M2041"/>
      <c r="N2041"/>
      <c r="O2041"/>
      <c r="P2041"/>
    </row>
    <row r="2042" spans="1:16" x14ac:dyDescent="0.3">
      <c r="A2042"/>
      <c r="B2042"/>
      <c r="D2042"/>
      <c r="F2042" s="73"/>
      <c r="G2042" s="73"/>
      <c r="L2042"/>
      <c r="M2042"/>
      <c r="N2042"/>
      <c r="O2042"/>
      <c r="P2042"/>
    </row>
    <row r="2043" spans="1:16" x14ac:dyDescent="0.3">
      <c r="A2043"/>
      <c r="B2043"/>
      <c r="D2043"/>
      <c r="F2043" s="73"/>
      <c r="G2043" s="73"/>
      <c r="L2043"/>
      <c r="M2043"/>
      <c r="N2043"/>
      <c r="O2043"/>
      <c r="P2043"/>
    </row>
    <row r="2044" spans="1:16" x14ac:dyDescent="0.3">
      <c r="A2044"/>
      <c r="B2044"/>
      <c r="D2044"/>
      <c r="F2044" s="73"/>
      <c r="G2044" s="73"/>
      <c r="L2044"/>
      <c r="M2044"/>
      <c r="N2044"/>
      <c r="O2044"/>
      <c r="P2044"/>
    </row>
    <row r="2045" spans="1:16" x14ac:dyDescent="0.3">
      <c r="A2045"/>
      <c r="B2045"/>
      <c r="D2045"/>
      <c r="F2045" s="73"/>
      <c r="G2045" s="73"/>
      <c r="L2045"/>
      <c r="M2045"/>
      <c r="N2045"/>
      <c r="O2045"/>
      <c r="P2045"/>
    </row>
    <row r="2046" spans="1:16" x14ac:dyDescent="0.3">
      <c r="A2046"/>
      <c r="B2046"/>
      <c r="D2046"/>
      <c r="F2046" s="73"/>
      <c r="G2046" s="73"/>
      <c r="L2046"/>
      <c r="M2046"/>
      <c r="N2046"/>
      <c r="O2046"/>
      <c r="P2046"/>
    </row>
    <row r="2047" spans="1:16" x14ac:dyDescent="0.3">
      <c r="A2047"/>
      <c r="B2047"/>
      <c r="D2047"/>
      <c r="F2047" s="73"/>
      <c r="G2047" s="73"/>
      <c r="L2047"/>
      <c r="M2047"/>
      <c r="N2047"/>
      <c r="O2047"/>
      <c r="P2047"/>
    </row>
    <row r="2048" spans="1:16" x14ac:dyDescent="0.3">
      <c r="A2048"/>
      <c r="B2048"/>
      <c r="D2048"/>
      <c r="F2048" s="73"/>
      <c r="G2048" s="73"/>
      <c r="L2048"/>
      <c r="M2048"/>
      <c r="N2048"/>
      <c r="O2048"/>
      <c r="P2048"/>
    </row>
    <row r="2049" spans="1:16" x14ac:dyDescent="0.3">
      <c r="A2049"/>
      <c r="B2049"/>
      <c r="D2049"/>
      <c r="F2049" s="73"/>
      <c r="G2049" s="73"/>
      <c r="L2049"/>
      <c r="M2049"/>
      <c r="N2049"/>
      <c r="O2049"/>
      <c r="P2049"/>
    </row>
    <row r="2050" spans="1:16" x14ac:dyDescent="0.3">
      <c r="A2050"/>
      <c r="B2050"/>
      <c r="D2050"/>
      <c r="F2050" s="73"/>
      <c r="G2050" s="73"/>
      <c r="L2050"/>
      <c r="M2050"/>
      <c r="N2050"/>
      <c r="O2050"/>
      <c r="P2050"/>
    </row>
    <row r="2051" spans="1:16" x14ac:dyDescent="0.3">
      <c r="A2051"/>
      <c r="B2051"/>
      <c r="D2051"/>
      <c r="F2051" s="73"/>
      <c r="G2051" s="73"/>
      <c r="L2051"/>
      <c r="M2051"/>
      <c r="N2051"/>
      <c r="O2051"/>
      <c r="P2051"/>
    </row>
    <row r="2052" spans="1:16" x14ac:dyDescent="0.3">
      <c r="A2052"/>
      <c r="B2052"/>
      <c r="D2052"/>
      <c r="F2052" s="73"/>
      <c r="G2052" s="73"/>
      <c r="L2052"/>
      <c r="M2052"/>
      <c r="N2052"/>
      <c r="O2052"/>
      <c r="P2052"/>
    </row>
    <row r="2053" spans="1:16" x14ac:dyDescent="0.3">
      <c r="A2053"/>
      <c r="B2053"/>
      <c r="D2053"/>
      <c r="F2053" s="73"/>
      <c r="G2053" s="73"/>
      <c r="L2053"/>
      <c r="M2053"/>
      <c r="N2053"/>
      <c r="O2053"/>
      <c r="P2053"/>
    </row>
    <row r="2054" spans="1:16" x14ac:dyDescent="0.3">
      <c r="A2054"/>
      <c r="B2054"/>
      <c r="D2054"/>
      <c r="F2054" s="73"/>
      <c r="G2054" s="73"/>
      <c r="L2054"/>
      <c r="M2054"/>
      <c r="N2054"/>
      <c r="O2054"/>
      <c r="P2054"/>
    </row>
    <row r="2055" spans="1:16" x14ac:dyDescent="0.3">
      <c r="A2055"/>
      <c r="B2055"/>
      <c r="D2055"/>
      <c r="F2055" s="73"/>
      <c r="G2055" s="73"/>
      <c r="L2055"/>
      <c r="M2055"/>
      <c r="N2055"/>
      <c r="O2055"/>
      <c r="P2055"/>
    </row>
    <row r="2056" spans="1:16" x14ac:dyDescent="0.3">
      <c r="A2056"/>
      <c r="B2056"/>
      <c r="D2056"/>
      <c r="F2056" s="73"/>
      <c r="G2056" s="73"/>
      <c r="L2056"/>
      <c r="M2056"/>
      <c r="N2056"/>
      <c r="O2056"/>
      <c r="P2056"/>
    </row>
    <row r="2057" spans="1:16" x14ac:dyDescent="0.3">
      <c r="A2057"/>
      <c r="B2057"/>
      <c r="D2057"/>
      <c r="F2057" s="73"/>
      <c r="G2057" s="73"/>
      <c r="L2057"/>
      <c r="M2057"/>
      <c r="N2057"/>
      <c r="O2057"/>
      <c r="P2057"/>
    </row>
    <row r="2058" spans="1:16" x14ac:dyDescent="0.3">
      <c r="A2058"/>
      <c r="B2058"/>
      <c r="D2058"/>
      <c r="F2058" s="73"/>
      <c r="G2058" s="73"/>
      <c r="L2058"/>
      <c r="M2058"/>
      <c r="N2058"/>
      <c r="O2058"/>
      <c r="P2058"/>
    </row>
    <row r="2059" spans="1:16" x14ac:dyDescent="0.3">
      <c r="A2059"/>
      <c r="B2059"/>
      <c r="D2059"/>
      <c r="F2059" s="73"/>
      <c r="G2059" s="73"/>
      <c r="L2059"/>
      <c r="M2059"/>
      <c r="N2059"/>
      <c r="O2059"/>
      <c r="P2059"/>
    </row>
    <row r="2060" spans="1:16" x14ac:dyDescent="0.3">
      <c r="A2060"/>
      <c r="B2060"/>
      <c r="D2060"/>
      <c r="F2060" s="73"/>
      <c r="G2060" s="73"/>
      <c r="L2060"/>
      <c r="M2060"/>
      <c r="N2060"/>
      <c r="O2060"/>
      <c r="P2060"/>
    </row>
    <row r="2061" spans="1:16" x14ac:dyDescent="0.3">
      <c r="A2061"/>
      <c r="B2061"/>
      <c r="D2061"/>
      <c r="F2061" s="73"/>
      <c r="G2061" s="73"/>
      <c r="L2061"/>
      <c r="M2061"/>
      <c r="N2061"/>
      <c r="O2061"/>
      <c r="P2061"/>
    </row>
    <row r="2062" spans="1:16" x14ac:dyDescent="0.3">
      <c r="A2062"/>
      <c r="B2062"/>
      <c r="D2062"/>
      <c r="F2062" s="73"/>
      <c r="G2062" s="73"/>
      <c r="L2062"/>
      <c r="M2062"/>
      <c r="N2062"/>
      <c r="O2062"/>
      <c r="P2062"/>
    </row>
    <row r="2063" spans="1:16" x14ac:dyDescent="0.3">
      <c r="A2063"/>
      <c r="B2063"/>
      <c r="D2063"/>
      <c r="F2063" s="73"/>
      <c r="G2063" s="73"/>
      <c r="L2063"/>
      <c r="M2063"/>
      <c r="N2063"/>
      <c r="O2063"/>
      <c r="P2063"/>
    </row>
    <row r="2064" spans="1:16" x14ac:dyDescent="0.3">
      <c r="A2064"/>
      <c r="B2064"/>
      <c r="D2064"/>
      <c r="F2064" s="73"/>
      <c r="G2064" s="73"/>
      <c r="L2064"/>
      <c r="M2064"/>
      <c r="N2064"/>
      <c r="O2064"/>
      <c r="P2064"/>
    </row>
    <row r="2065" spans="1:16" x14ac:dyDescent="0.3">
      <c r="A2065"/>
      <c r="B2065"/>
      <c r="D2065"/>
      <c r="F2065" s="73"/>
      <c r="G2065" s="73"/>
      <c r="L2065"/>
      <c r="M2065"/>
      <c r="N2065"/>
      <c r="O2065"/>
      <c r="P2065"/>
    </row>
    <row r="2066" spans="1:16" x14ac:dyDescent="0.3">
      <c r="A2066"/>
      <c r="B2066"/>
      <c r="D2066"/>
      <c r="F2066" s="73"/>
      <c r="G2066" s="73"/>
      <c r="L2066"/>
      <c r="M2066"/>
      <c r="N2066"/>
      <c r="O2066"/>
      <c r="P2066"/>
    </row>
    <row r="2067" spans="1:16" x14ac:dyDescent="0.3">
      <c r="A2067"/>
      <c r="B2067"/>
      <c r="D2067"/>
      <c r="F2067" s="73"/>
      <c r="G2067" s="73"/>
      <c r="L2067"/>
      <c r="M2067"/>
      <c r="N2067"/>
      <c r="O2067"/>
      <c r="P2067"/>
    </row>
    <row r="2068" spans="1:16" x14ac:dyDescent="0.3">
      <c r="A2068"/>
      <c r="B2068"/>
      <c r="D2068"/>
      <c r="F2068" s="73"/>
      <c r="G2068" s="73"/>
      <c r="L2068"/>
      <c r="M2068"/>
      <c r="N2068"/>
      <c r="O2068"/>
      <c r="P2068"/>
    </row>
    <row r="2069" spans="1:16" x14ac:dyDescent="0.3">
      <c r="A2069"/>
      <c r="B2069"/>
      <c r="D2069"/>
      <c r="F2069" s="73"/>
      <c r="G2069" s="73"/>
      <c r="L2069"/>
      <c r="M2069"/>
      <c r="N2069"/>
      <c r="O2069"/>
      <c r="P2069"/>
    </row>
    <row r="2070" spans="1:16" x14ac:dyDescent="0.3">
      <c r="A2070"/>
      <c r="B2070"/>
      <c r="D2070"/>
      <c r="F2070" s="73"/>
      <c r="G2070" s="73"/>
      <c r="L2070"/>
      <c r="M2070"/>
      <c r="N2070"/>
      <c r="O2070"/>
      <c r="P2070"/>
    </row>
    <row r="2071" spans="1:16" x14ac:dyDescent="0.3">
      <c r="A2071"/>
      <c r="B2071"/>
      <c r="D2071"/>
      <c r="F2071" s="73"/>
      <c r="G2071" s="73"/>
      <c r="L2071"/>
      <c r="M2071"/>
      <c r="N2071"/>
      <c r="O2071"/>
      <c r="P2071"/>
    </row>
    <row r="2072" spans="1:16" x14ac:dyDescent="0.3">
      <c r="A2072"/>
      <c r="B2072"/>
      <c r="D2072"/>
      <c r="F2072" s="73"/>
      <c r="G2072" s="73"/>
      <c r="L2072"/>
      <c r="M2072"/>
      <c r="N2072"/>
      <c r="O2072"/>
      <c r="P2072"/>
    </row>
    <row r="2073" spans="1:16" x14ac:dyDescent="0.3">
      <c r="A2073"/>
      <c r="B2073"/>
      <c r="D2073"/>
      <c r="F2073" s="73"/>
      <c r="G2073" s="73"/>
      <c r="L2073"/>
      <c r="M2073"/>
      <c r="N2073"/>
      <c r="O2073"/>
      <c r="P2073"/>
    </row>
    <row r="2074" spans="1:16" x14ac:dyDescent="0.3">
      <c r="A2074"/>
      <c r="B2074"/>
      <c r="D2074"/>
      <c r="F2074" s="73"/>
      <c r="G2074" s="73"/>
      <c r="L2074"/>
      <c r="M2074"/>
      <c r="N2074"/>
      <c r="O2074"/>
      <c r="P2074"/>
    </row>
    <row r="2075" spans="1:16" x14ac:dyDescent="0.3">
      <c r="A2075"/>
      <c r="B2075"/>
      <c r="D2075"/>
      <c r="F2075" s="73"/>
      <c r="G2075" s="73"/>
      <c r="L2075"/>
      <c r="M2075"/>
      <c r="N2075"/>
      <c r="O2075"/>
      <c r="P2075"/>
    </row>
    <row r="2076" spans="1:16" x14ac:dyDescent="0.3">
      <c r="A2076"/>
      <c r="B2076"/>
      <c r="D2076"/>
      <c r="F2076" s="73"/>
      <c r="G2076" s="73"/>
      <c r="L2076"/>
      <c r="M2076"/>
      <c r="N2076"/>
      <c r="O2076"/>
      <c r="P2076"/>
    </row>
    <row r="2077" spans="1:16" x14ac:dyDescent="0.3">
      <c r="A2077"/>
      <c r="B2077"/>
      <c r="D2077"/>
      <c r="F2077" s="73"/>
      <c r="G2077" s="73"/>
      <c r="L2077"/>
      <c r="M2077"/>
      <c r="N2077"/>
      <c r="O2077"/>
      <c r="P2077"/>
    </row>
    <row r="2078" spans="1:16" x14ac:dyDescent="0.3">
      <c r="A2078"/>
      <c r="B2078"/>
      <c r="D2078"/>
      <c r="F2078" s="73"/>
      <c r="G2078" s="73"/>
      <c r="L2078"/>
      <c r="M2078"/>
      <c r="N2078"/>
      <c r="O2078"/>
      <c r="P2078"/>
    </row>
    <row r="2079" spans="1:16" x14ac:dyDescent="0.3">
      <c r="A2079"/>
      <c r="B2079"/>
      <c r="D2079"/>
      <c r="F2079" s="73"/>
      <c r="G2079" s="73"/>
      <c r="L2079"/>
      <c r="M2079"/>
      <c r="N2079"/>
      <c r="O2079"/>
      <c r="P2079"/>
    </row>
    <row r="2080" spans="1:16" x14ac:dyDescent="0.3">
      <c r="A2080"/>
      <c r="B2080"/>
      <c r="D2080"/>
      <c r="F2080" s="73"/>
      <c r="G2080" s="73"/>
      <c r="L2080"/>
      <c r="M2080"/>
      <c r="N2080"/>
      <c r="O2080"/>
      <c r="P2080"/>
    </row>
    <row r="2081" spans="1:16" x14ac:dyDescent="0.3">
      <c r="A2081"/>
      <c r="B2081"/>
      <c r="D2081"/>
      <c r="F2081" s="73"/>
      <c r="G2081" s="73"/>
      <c r="L2081"/>
      <c r="M2081"/>
      <c r="N2081"/>
      <c r="O2081"/>
      <c r="P2081"/>
    </row>
    <row r="2082" spans="1:16" x14ac:dyDescent="0.3">
      <c r="A2082"/>
      <c r="B2082"/>
      <c r="D2082"/>
      <c r="F2082" s="73"/>
      <c r="G2082" s="73"/>
      <c r="L2082"/>
      <c r="M2082"/>
      <c r="N2082"/>
      <c r="O2082"/>
      <c r="P2082"/>
    </row>
    <row r="2083" spans="1:16" x14ac:dyDescent="0.3">
      <c r="A2083"/>
      <c r="B2083"/>
      <c r="D2083"/>
      <c r="F2083" s="73"/>
      <c r="G2083" s="73"/>
      <c r="L2083"/>
      <c r="M2083"/>
      <c r="N2083"/>
      <c r="O2083"/>
      <c r="P2083"/>
    </row>
    <row r="2084" spans="1:16" x14ac:dyDescent="0.3">
      <c r="A2084"/>
      <c r="B2084"/>
      <c r="D2084"/>
      <c r="F2084" s="73"/>
      <c r="G2084" s="73"/>
      <c r="L2084"/>
      <c r="M2084"/>
      <c r="N2084"/>
      <c r="O2084"/>
      <c r="P2084"/>
    </row>
    <row r="2085" spans="1:16" x14ac:dyDescent="0.3">
      <c r="A2085"/>
      <c r="B2085"/>
      <c r="D2085"/>
      <c r="F2085" s="73"/>
      <c r="G2085" s="73"/>
      <c r="L2085"/>
      <c r="M2085"/>
      <c r="N2085"/>
      <c r="O2085"/>
      <c r="P2085"/>
    </row>
    <row r="2086" spans="1:16" x14ac:dyDescent="0.3">
      <c r="A2086"/>
      <c r="B2086"/>
      <c r="D2086"/>
      <c r="F2086" s="73"/>
      <c r="G2086" s="73"/>
      <c r="L2086"/>
      <c r="M2086"/>
      <c r="N2086"/>
      <c r="O2086"/>
      <c r="P2086"/>
    </row>
    <row r="2087" spans="1:16" x14ac:dyDescent="0.3">
      <c r="A2087"/>
      <c r="B2087"/>
      <c r="D2087"/>
      <c r="F2087" s="73"/>
      <c r="G2087" s="73"/>
      <c r="L2087"/>
      <c r="M2087"/>
      <c r="N2087"/>
      <c r="O2087"/>
      <c r="P2087"/>
    </row>
    <row r="2088" spans="1:16" x14ac:dyDescent="0.3">
      <c r="A2088"/>
      <c r="B2088"/>
      <c r="D2088"/>
      <c r="F2088" s="73"/>
      <c r="G2088" s="73"/>
      <c r="L2088"/>
      <c r="M2088"/>
      <c r="N2088"/>
      <c r="O2088"/>
      <c r="P2088"/>
    </row>
    <row r="2089" spans="1:16" x14ac:dyDescent="0.3">
      <c r="A2089"/>
      <c r="B2089"/>
      <c r="D2089"/>
      <c r="F2089" s="73"/>
      <c r="G2089" s="73"/>
      <c r="L2089"/>
      <c r="M2089"/>
      <c r="N2089"/>
      <c r="O2089"/>
      <c r="P2089"/>
    </row>
    <row r="2090" spans="1:16" x14ac:dyDescent="0.3">
      <c r="A2090"/>
      <c r="B2090"/>
      <c r="D2090"/>
      <c r="F2090" s="73"/>
      <c r="G2090" s="73"/>
      <c r="L2090"/>
      <c r="M2090"/>
      <c r="N2090"/>
      <c r="O2090"/>
      <c r="P2090"/>
    </row>
    <row r="2091" spans="1:16" x14ac:dyDescent="0.3">
      <c r="A2091"/>
      <c r="B2091"/>
      <c r="D2091"/>
      <c r="F2091" s="73"/>
      <c r="G2091" s="73"/>
      <c r="L2091"/>
      <c r="M2091"/>
      <c r="N2091"/>
      <c r="O2091"/>
      <c r="P2091"/>
    </row>
    <row r="2092" spans="1:16" x14ac:dyDescent="0.3">
      <c r="A2092"/>
      <c r="B2092"/>
      <c r="D2092"/>
      <c r="F2092" s="73"/>
      <c r="G2092" s="73"/>
      <c r="L2092"/>
      <c r="M2092"/>
      <c r="N2092"/>
      <c r="O2092"/>
      <c r="P2092"/>
    </row>
    <row r="2093" spans="1:16" x14ac:dyDescent="0.3">
      <c r="A2093"/>
      <c r="B2093"/>
      <c r="D2093"/>
      <c r="F2093" s="73"/>
      <c r="G2093" s="73"/>
      <c r="L2093"/>
      <c r="M2093"/>
      <c r="N2093"/>
      <c r="O2093"/>
      <c r="P2093"/>
    </row>
    <row r="2094" spans="1:16" x14ac:dyDescent="0.3">
      <c r="A2094"/>
      <c r="B2094"/>
      <c r="D2094"/>
      <c r="F2094" s="73"/>
      <c r="G2094" s="73"/>
      <c r="L2094"/>
      <c r="M2094"/>
      <c r="N2094"/>
      <c r="O2094"/>
      <c r="P2094"/>
    </row>
    <row r="2095" spans="1:16" x14ac:dyDescent="0.3">
      <c r="A2095"/>
      <c r="B2095"/>
      <c r="D2095"/>
      <c r="F2095" s="73"/>
      <c r="G2095" s="73"/>
      <c r="L2095"/>
      <c r="M2095"/>
      <c r="N2095"/>
      <c r="O2095"/>
      <c r="P2095"/>
    </row>
    <row r="2096" spans="1:16" x14ac:dyDescent="0.3">
      <c r="A2096"/>
      <c r="B2096"/>
      <c r="D2096"/>
      <c r="F2096" s="73"/>
      <c r="G2096" s="73"/>
      <c r="L2096"/>
      <c r="M2096"/>
      <c r="N2096"/>
      <c r="O2096"/>
      <c r="P2096"/>
    </row>
    <row r="2097" spans="1:16" x14ac:dyDescent="0.3">
      <c r="A2097"/>
      <c r="B2097"/>
      <c r="D2097"/>
      <c r="F2097" s="73"/>
      <c r="G2097" s="73"/>
      <c r="L2097"/>
      <c r="M2097"/>
      <c r="N2097"/>
      <c r="O2097"/>
      <c r="P2097"/>
    </row>
    <row r="2098" spans="1:16" x14ac:dyDescent="0.3">
      <c r="A2098"/>
      <c r="B2098"/>
      <c r="D2098"/>
      <c r="F2098" s="73"/>
      <c r="G2098" s="73"/>
      <c r="L2098"/>
      <c r="M2098"/>
      <c r="N2098"/>
      <c r="O2098"/>
      <c r="P2098"/>
    </row>
    <row r="2099" spans="1:16" x14ac:dyDescent="0.3">
      <c r="A2099"/>
      <c r="B2099"/>
      <c r="D2099"/>
      <c r="F2099" s="73"/>
      <c r="G2099" s="73"/>
      <c r="L2099"/>
      <c r="M2099"/>
      <c r="N2099"/>
      <c r="O2099"/>
      <c r="P2099"/>
    </row>
    <row r="2100" spans="1:16" x14ac:dyDescent="0.3">
      <c r="A2100"/>
      <c r="B2100"/>
      <c r="D2100"/>
      <c r="F2100" s="73"/>
      <c r="G2100" s="73"/>
      <c r="L2100"/>
      <c r="M2100"/>
      <c r="N2100"/>
      <c r="O2100"/>
      <c r="P2100"/>
    </row>
    <row r="2101" spans="1:16" x14ac:dyDescent="0.3">
      <c r="A2101"/>
      <c r="B2101"/>
      <c r="D2101"/>
      <c r="F2101" s="73"/>
      <c r="G2101" s="73"/>
      <c r="L2101"/>
      <c r="M2101"/>
      <c r="N2101"/>
      <c r="O2101"/>
      <c r="P2101"/>
    </row>
    <row r="2102" spans="1:16" x14ac:dyDescent="0.3">
      <c r="A2102"/>
      <c r="B2102"/>
      <c r="D2102"/>
      <c r="F2102" s="73"/>
      <c r="G2102" s="73"/>
      <c r="L2102"/>
      <c r="M2102"/>
      <c r="N2102"/>
      <c r="O2102"/>
      <c r="P2102"/>
    </row>
    <row r="2103" spans="1:16" x14ac:dyDescent="0.3">
      <c r="A2103"/>
      <c r="B2103"/>
      <c r="D2103"/>
      <c r="F2103" s="73"/>
      <c r="G2103" s="73"/>
      <c r="L2103"/>
      <c r="M2103"/>
      <c r="N2103"/>
      <c r="O2103"/>
      <c r="P2103"/>
    </row>
    <row r="2104" spans="1:16" x14ac:dyDescent="0.3">
      <c r="A2104"/>
      <c r="B2104"/>
      <c r="D2104"/>
      <c r="F2104" s="73"/>
      <c r="G2104" s="73"/>
      <c r="L2104"/>
      <c r="M2104"/>
      <c r="N2104"/>
      <c r="O2104"/>
      <c r="P2104"/>
    </row>
    <row r="2105" spans="1:16" x14ac:dyDescent="0.3">
      <c r="A2105"/>
      <c r="B2105"/>
      <c r="D2105"/>
      <c r="F2105" s="73"/>
      <c r="G2105" s="73"/>
      <c r="L2105"/>
      <c r="M2105"/>
      <c r="N2105"/>
      <c r="O2105"/>
      <c r="P2105"/>
    </row>
    <row r="2106" spans="1:16" x14ac:dyDescent="0.3">
      <c r="A2106"/>
      <c r="B2106"/>
      <c r="D2106"/>
      <c r="F2106" s="73"/>
      <c r="G2106" s="73"/>
      <c r="L2106"/>
      <c r="M2106"/>
      <c r="N2106"/>
      <c r="O2106"/>
      <c r="P2106"/>
    </row>
    <row r="2107" spans="1:16" x14ac:dyDescent="0.3">
      <c r="A2107"/>
      <c r="B2107"/>
      <c r="D2107"/>
      <c r="F2107" s="73"/>
      <c r="G2107" s="73"/>
      <c r="L2107"/>
      <c r="M2107"/>
      <c r="N2107"/>
      <c r="O2107"/>
      <c r="P2107"/>
    </row>
    <row r="2108" spans="1:16" x14ac:dyDescent="0.3">
      <c r="A2108"/>
      <c r="B2108"/>
      <c r="D2108"/>
      <c r="F2108" s="73"/>
      <c r="G2108" s="73"/>
      <c r="L2108"/>
      <c r="M2108"/>
      <c r="N2108"/>
      <c r="O2108"/>
      <c r="P2108"/>
    </row>
    <row r="2109" spans="1:16" x14ac:dyDescent="0.3">
      <c r="A2109"/>
      <c r="B2109"/>
      <c r="D2109"/>
      <c r="F2109" s="73"/>
      <c r="G2109" s="73"/>
      <c r="L2109"/>
      <c r="M2109"/>
      <c r="N2109"/>
      <c r="O2109"/>
      <c r="P2109"/>
    </row>
    <row r="2110" spans="1:16" x14ac:dyDescent="0.3">
      <c r="A2110"/>
      <c r="B2110"/>
      <c r="D2110"/>
      <c r="F2110" s="73"/>
      <c r="G2110" s="73"/>
      <c r="L2110"/>
      <c r="M2110"/>
      <c r="N2110"/>
      <c r="O2110"/>
      <c r="P2110"/>
    </row>
    <row r="2111" spans="1:16" x14ac:dyDescent="0.3">
      <c r="A2111"/>
      <c r="B2111"/>
      <c r="D2111"/>
      <c r="F2111" s="73"/>
      <c r="G2111" s="73"/>
      <c r="L2111"/>
      <c r="M2111"/>
      <c r="N2111"/>
      <c r="O2111"/>
      <c r="P2111"/>
    </row>
    <row r="2112" spans="1:16" x14ac:dyDescent="0.3">
      <c r="A2112"/>
      <c r="B2112"/>
      <c r="D2112"/>
      <c r="F2112" s="73"/>
      <c r="G2112" s="73"/>
      <c r="L2112"/>
      <c r="M2112"/>
      <c r="N2112"/>
      <c r="O2112"/>
      <c r="P2112"/>
    </row>
    <row r="2113" spans="1:16" x14ac:dyDescent="0.3">
      <c r="A2113"/>
      <c r="B2113"/>
      <c r="D2113"/>
      <c r="F2113" s="73"/>
      <c r="G2113" s="73"/>
      <c r="L2113"/>
      <c r="M2113"/>
      <c r="N2113"/>
      <c r="O2113"/>
      <c r="P2113"/>
    </row>
    <row r="2114" spans="1:16" x14ac:dyDescent="0.3">
      <c r="A2114"/>
      <c r="B2114"/>
      <c r="D2114"/>
      <c r="F2114" s="73"/>
      <c r="G2114" s="73"/>
      <c r="L2114"/>
      <c r="M2114"/>
      <c r="N2114"/>
      <c r="O2114"/>
      <c r="P2114"/>
    </row>
    <row r="2115" spans="1:16" x14ac:dyDescent="0.3">
      <c r="A2115"/>
      <c r="B2115"/>
      <c r="D2115"/>
      <c r="F2115" s="73"/>
      <c r="G2115" s="73"/>
      <c r="L2115"/>
      <c r="M2115"/>
      <c r="N2115"/>
      <c r="O2115"/>
      <c r="P2115"/>
    </row>
    <row r="2116" spans="1:16" x14ac:dyDescent="0.3">
      <c r="A2116"/>
      <c r="B2116"/>
      <c r="D2116"/>
      <c r="F2116" s="73"/>
      <c r="G2116" s="73"/>
      <c r="L2116"/>
      <c r="M2116"/>
      <c r="N2116"/>
      <c r="O2116"/>
      <c r="P2116"/>
    </row>
    <row r="2117" spans="1:16" x14ac:dyDescent="0.3">
      <c r="A2117"/>
      <c r="B2117"/>
      <c r="D2117"/>
      <c r="F2117" s="73"/>
      <c r="G2117" s="73"/>
      <c r="L2117"/>
      <c r="M2117"/>
      <c r="N2117"/>
      <c r="O2117"/>
      <c r="P2117"/>
    </row>
    <row r="2118" spans="1:16" x14ac:dyDescent="0.3">
      <c r="A2118"/>
      <c r="B2118"/>
      <c r="D2118"/>
      <c r="F2118" s="73"/>
      <c r="G2118" s="73"/>
      <c r="L2118"/>
      <c r="M2118"/>
      <c r="N2118"/>
      <c r="O2118"/>
      <c r="P2118"/>
    </row>
    <row r="2119" spans="1:16" x14ac:dyDescent="0.3">
      <c r="A2119"/>
      <c r="B2119"/>
      <c r="D2119"/>
      <c r="F2119" s="73"/>
      <c r="G2119" s="73"/>
      <c r="L2119"/>
      <c r="M2119"/>
      <c r="N2119"/>
      <c r="O2119"/>
      <c r="P2119"/>
    </row>
    <row r="2120" spans="1:16" x14ac:dyDescent="0.3">
      <c r="A2120"/>
      <c r="B2120"/>
      <c r="D2120"/>
      <c r="F2120" s="73"/>
      <c r="G2120" s="73"/>
      <c r="L2120"/>
      <c r="M2120"/>
      <c r="N2120"/>
      <c r="O2120"/>
      <c r="P2120"/>
    </row>
    <row r="2121" spans="1:16" x14ac:dyDescent="0.3">
      <c r="A2121"/>
      <c r="B2121"/>
      <c r="D2121"/>
      <c r="F2121" s="73"/>
      <c r="G2121" s="73"/>
      <c r="L2121"/>
      <c r="M2121"/>
      <c r="N2121"/>
      <c r="O2121"/>
      <c r="P2121"/>
    </row>
    <row r="2122" spans="1:16" x14ac:dyDescent="0.3">
      <c r="A2122"/>
      <c r="B2122"/>
      <c r="D2122"/>
      <c r="F2122" s="73"/>
      <c r="G2122" s="73"/>
      <c r="L2122"/>
      <c r="M2122"/>
      <c r="N2122"/>
      <c r="O2122"/>
      <c r="P2122"/>
    </row>
    <row r="2123" spans="1:16" x14ac:dyDescent="0.3">
      <c r="A2123"/>
      <c r="B2123"/>
      <c r="D2123"/>
      <c r="F2123" s="73"/>
      <c r="G2123" s="73"/>
      <c r="L2123"/>
      <c r="M2123"/>
      <c r="N2123"/>
      <c r="O2123"/>
      <c r="P2123"/>
    </row>
    <row r="2124" spans="1:16" x14ac:dyDescent="0.3">
      <c r="A2124"/>
      <c r="B2124"/>
      <c r="D2124"/>
      <c r="F2124" s="73"/>
      <c r="G2124" s="73"/>
      <c r="L2124"/>
      <c r="M2124"/>
      <c r="N2124"/>
      <c r="O2124"/>
      <c r="P2124"/>
    </row>
    <row r="2125" spans="1:16" x14ac:dyDescent="0.3">
      <c r="A2125"/>
      <c r="B2125"/>
      <c r="D2125"/>
      <c r="F2125" s="73"/>
      <c r="G2125" s="73"/>
      <c r="L2125"/>
      <c r="M2125"/>
      <c r="N2125"/>
      <c r="O2125"/>
      <c r="P2125"/>
    </row>
    <row r="2126" spans="1:16" x14ac:dyDescent="0.3">
      <c r="A2126"/>
      <c r="B2126"/>
      <c r="D2126"/>
      <c r="F2126" s="73"/>
      <c r="G2126" s="73"/>
      <c r="L2126"/>
      <c r="M2126"/>
      <c r="N2126"/>
      <c r="O2126"/>
      <c r="P2126"/>
    </row>
    <row r="2127" spans="1:16" x14ac:dyDescent="0.3">
      <c r="A2127"/>
      <c r="B2127"/>
      <c r="D2127"/>
      <c r="F2127" s="73"/>
      <c r="G2127" s="73"/>
      <c r="L2127"/>
      <c r="M2127"/>
      <c r="N2127"/>
      <c r="O2127"/>
      <c r="P2127"/>
    </row>
    <row r="2128" spans="1:16" x14ac:dyDescent="0.3">
      <c r="A2128"/>
      <c r="B2128"/>
      <c r="D2128"/>
      <c r="F2128" s="73"/>
      <c r="G2128" s="73"/>
      <c r="L2128"/>
      <c r="M2128"/>
      <c r="N2128"/>
      <c r="O2128"/>
      <c r="P2128"/>
    </row>
    <row r="2129" spans="1:19" x14ac:dyDescent="0.3">
      <c r="A2129"/>
      <c r="B2129"/>
      <c r="D2129"/>
      <c r="F2129" s="73"/>
      <c r="G2129" s="73"/>
      <c r="L2129"/>
      <c r="M2129"/>
      <c r="N2129"/>
      <c r="O2129"/>
      <c r="P2129"/>
    </row>
    <row r="2130" spans="1:19" x14ac:dyDescent="0.3">
      <c r="A2130"/>
      <c r="B2130"/>
      <c r="D2130"/>
      <c r="F2130" s="73"/>
      <c r="G2130" s="73"/>
      <c r="L2130"/>
      <c r="M2130"/>
      <c r="N2130"/>
      <c r="O2130"/>
      <c r="P2130"/>
    </row>
    <row r="2131" spans="1:19" x14ac:dyDescent="0.3">
      <c r="A2131"/>
      <c r="B2131"/>
      <c r="D2131"/>
      <c r="F2131" s="73"/>
      <c r="G2131" s="73"/>
      <c r="L2131"/>
      <c r="M2131"/>
      <c r="N2131"/>
      <c r="O2131"/>
      <c r="P2131"/>
    </row>
    <row r="2132" spans="1:19" x14ac:dyDescent="0.3">
      <c r="A2132"/>
      <c r="B2132"/>
      <c r="D2132"/>
      <c r="F2132" s="73"/>
      <c r="G2132" s="73"/>
      <c r="L2132"/>
      <c r="M2132"/>
      <c r="N2132"/>
      <c r="O2132"/>
      <c r="P2132"/>
    </row>
    <row r="2133" spans="1:19" x14ac:dyDescent="0.3">
      <c r="A2133"/>
      <c r="B2133"/>
      <c r="D2133"/>
      <c r="F2133" s="73"/>
      <c r="G2133" s="73"/>
      <c r="L2133"/>
      <c r="M2133"/>
      <c r="N2133"/>
      <c r="O2133"/>
      <c r="P2133"/>
    </row>
    <row r="2134" spans="1:19" x14ac:dyDescent="0.3">
      <c r="A2134"/>
      <c r="B2134"/>
      <c r="D2134"/>
      <c r="F2134" s="73"/>
      <c r="G2134" s="73"/>
      <c r="L2134"/>
      <c r="M2134"/>
      <c r="N2134"/>
      <c r="O2134"/>
      <c r="P2134"/>
    </row>
    <row r="2135" spans="1:19" x14ac:dyDescent="0.3">
      <c r="A2135"/>
      <c r="B2135"/>
      <c r="D2135"/>
      <c r="F2135" s="73"/>
      <c r="G2135" s="73"/>
      <c r="L2135"/>
      <c r="M2135"/>
      <c r="N2135"/>
      <c r="O2135"/>
      <c r="P2135"/>
    </row>
    <row r="2136" spans="1:19" x14ac:dyDescent="0.3">
      <c r="F2136" s="74"/>
      <c r="G2136" s="74"/>
      <c r="S2136">
        <f>COUNTIF(tb_anime_genres[Genres],"")</f>
        <v>397</v>
      </c>
    </row>
    <row r="2137" spans="1:19" x14ac:dyDescent="0.3">
      <c r="F2137" s="74"/>
      <c r="G2137" s="74"/>
    </row>
    <row r="2138" spans="1:19" x14ac:dyDescent="0.3">
      <c r="F2138" s="74"/>
      <c r="G2138" s="74"/>
    </row>
    <row r="2139" spans="1:19" x14ac:dyDescent="0.3">
      <c r="F2139" s="74"/>
      <c r="G2139" s="74"/>
    </row>
    <row r="2140" spans="1:19" x14ac:dyDescent="0.3">
      <c r="F2140" s="74"/>
      <c r="G2140" s="74"/>
    </row>
    <row r="2141" spans="1:19" x14ac:dyDescent="0.3">
      <c r="F2141" s="74"/>
      <c r="G2141" s="74"/>
    </row>
    <row r="2142" spans="1:19" x14ac:dyDescent="0.3">
      <c r="F2142" s="74"/>
      <c r="G2142" s="74"/>
    </row>
    <row r="2143" spans="1:19" x14ac:dyDescent="0.3">
      <c r="F2143" s="74"/>
      <c r="G2143" s="74"/>
    </row>
    <row r="2144" spans="1:19" x14ac:dyDescent="0.3">
      <c r="F2144" s="74"/>
      <c r="G2144" s="74"/>
    </row>
    <row r="2145" spans="6:7" x14ac:dyDescent="0.3">
      <c r="F2145" s="74"/>
      <c r="G2145" s="74"/>
    </row>
    <row r="2146" spans="6:7" x14ac:dyDescent="0.3">
      <c r="F2146" s="74"/>
      <c r="G2146" s="74"/>
    </row>
    <row r="2147" spans="6:7" x14ac:dyDescent="0.3">
      <c r="F2147" s="74"/>
      <c r="G2147" s="74"/>
    </row>
    <row r="2148" spans="6:7" x14ac:dyDescent="0.3">
      <c r="F2148" s="74"/>
      <c r="G2148" s="74"/>
    </row>
    <row r="2149" spans="6:7" x14ac:dyDescent="0.3">
      <c r="F2149" s="74"/>
      <c r="G2149" s="74"/>
    </row>
    <row r="2150" spans="6:7" x14ac:dyDescent="0.3">
      <c r="F2150" s="74"/>
      <c r="G2150" s="74"/>
    </row>
    <row r="2151" spans="6:7" x14ac:dyDescent="0.3">
      <c r="F2151" s="74"/>
      <c r="G2151" s="74"/>
    </row>
    <row r="2152" spans="6:7" x14ac:dyDescent="0.3">
      <c r="F2152" s="74"/>
      <c r="G2152" s="74"/>
    </row>
    <row r="2153" spans="6:7" x14ac:dyDescent="0.3">
      <c r="F2153" s="74"/>
      <c r="G2153" s="74"/>
    </row>
    <row r="2154" spans="6:7" x14ac:dyDescent="0.3">
      <c r="F2154" s="74"/>
      <c r="G2154" s="74"/>
    </row>
    <row r="2155" spans="6:7" x14ac:dyDescent="0.3">
      <c r="F2155" s="74"/>
      <c r="G2155" s="74"/>
    </row>
    <row r="2156" spans="6:7" x14ac:dyDescent="0.3">
      <c r="F2156" s="74"/>
      <c r="G2156" s="74"/>
    </row>
    <row r="2157" spans="6:7" x14ac:dyDescent="0.3">
      <c r="F2157" s="74"/>
      <c r="G2157" s="74"/>
    </row>
    <row r="2158" spans="6:7" x14ac:dyDescent="0.3">
      <c r="F2158" s="74"/>
      <c r="G2158" s="74"/>
    </row>
    <row r="2159" spans="6:7" x14ac:dyDescent="0.3">
      <c r="F2159" s="74"/>
      <c r="G2159" s="74"/>
    </row>
    <row r="2160" spans="6:7" x14ac:dyDescent="0.3">
      <c r="F2160" s="74"/>
      <c r="G2160" s="74"/>
    </row>
    <row r="2161" spans="6:7" x14ac:dyDescent="0.3">
      <c r="F2161" s="74"/>
      <c r="G2161" s="74"/>
    </row>
    <row r="2162" spans="6:7" x14ac:dyDescent="0.3">
      <c r="F2162" s="74"/>
      <c r="G2162" s="74"/>
    </row>
    <row r="2163" spans="6:7" x14ac:dyDescent="0.3">
      <c r="F2163" s="74"/>
      <c r="G2163" s="74"/>
    </row>
    <row r="2164" spans="6:7" x14ac:dyDescent="0.3">
      <c r="F2164" s="74"/>
      <c r="G2164" s="74"/>
    </row>
    <row r="2165" spans="6:7" x14ac:dyDescent="0.3">
      <c r="F2165" s="74"/>
      <c r="G2165" s="74"/>
    </row>
    <row r="2166" spans="6:7" x14ac:dyDescent="0.3">
      <c r="F2166" s="74"/>
      <c r="G2166" s="74"/>
    </row>
    <row r="2167" spans="6:7" x14ac:dyDescent="0.3">
      <c r="F2167" s="74"/>
      <c r="G2167" s="74"/>
    </row>
    <row r="2168" spans="6:7" x14ac:dyDescent="0.3">
      <c r="F2168" s="74"/>
      <c r="G2168" s="74"/>
    </row>
    <row r="2169" spans="6:7" x14ac:dyDescent="0.3">
      <c r="F2169" s="74"/>
      <c r="G2169" s="74"/>
    </row>
    <row r="2170" spans="6:7" x14ac:dyDescent="0.3">
      <c r="F2170" s="74"/>
      <c r="G2170" s="74"/>
    </row>
    <row r="2171" spans="6:7" x14ac:dyDescent="0.3">
      <c r="F2171" s="74"/>
      <c r="G2171" s="74"/>
    </row>
    <row r="2172" spans="6:7" x14ac:dyDescent="0.3">
      <c r="F2172" s="74"/>
      <c r="G2172" s="74"/>
    </row>
    <row r="2173" spans="6:7" x14ac:dyDescent="0.3">
      <c r="F2173" s="74"/>
      <c r="G2173" s="74"/>
    </row>
    <row r="2174" spans="6:7" x14ac:dyDescent="0.3">
      <c r="F2174" s="74"/>
      <c r="G2174" s="74"/>
    </row>
    <row r="2175" spans="6:7" x14ac:dyDescent="0.3">
      <c r="F2175" s="74"/>
      <c r="G2175" s="74"/>
    </row>
    <row r="2176" spans="6:7" x14ac:dyDescent="0.3">
      <c r="F2176" s="74"/>
      <c r="G2176" s="74"/>
    </row>
    <row r="2177" spans="6:7" x14ac:dyDescent="0.3">
      <c r="F2177" s="74"/>
      <c r="G2177" s="74"/>
    </row>
    <row r="2178" spans="6:7" x14ac:dyDescent="0.3">
      <c r="F2178" s="74"/>
      <c r="G2178" s="74"/>
    </row>
    <row r="2179" spans="6:7" x14ac:dyDescent="0.3">
      <c r="F2179" s="74"/>
      <c r="G2179" s="74"/>
    </row>
    <row r="2180" spans="6:7" x14ac:dyDescent="0.3">
      <c r="F2180" s="74"/>
      <c r="G2180" s="74"/>
    </row>
    <row r="2181" spans="6:7" x14ac:dyDescent="0.3">
      <c r="F2181" s="74"/>
      <c r="G2181" s="74"/>
    </row>
    <row r="2182" spans="6:7" x14ac:dyDescent="0.3">
      <c r="F2182" s="74"/>
      <c r="G2182" s="74"/>
    </row>
    <row r="2183" spans="6:7" x14ac:dyDescent="0.3">
      <c r="F2183" s="74"/>
      <c r="G2183" s="74"/>
    </row>
    <row r="2184" spans="6:7" x14ac:dyDescent="0.3">
      <c r="F2184" s="74"/>
      <c r="G2184" s="74"/>
    </row>
    <row r="2185" spans="6:7" x14ac:dyDescent="0.3">
      <c r="F2185" s="74"/>
      <c r="G2185" s="74"/>
    </row>
    <row r="2186" spans="6:7" x14ac:dyDescent="0.3">
      <c r="F2186" s="74"/>
      <c r="G2186" s="74"/>
    </row>
    <row r="2187" spans="6:7" x14ac:dyDescent="0.3">
      <c r="F2187" s="74"/>
      <c r="G2187" s="74"/>
    </row>
    <row r="2188" spans="6:7" x14ac:dyDescent="0.3">
      <c r="F2188" s="74"/>
      <c r="G2188" s="74"/>
    </row>
    <row r="2189" spans="6:7" x14ac:dyDescent="0.3">
      <c r="F2189" s="74"/>
      <c r="G2189" s="74"/>
    </row>
    <row r="2190" spans="6:7" x14ac:dyDescent="0.3">
      <c r="F2190" s="74"/>
      <c r="G2190" s="74"/>
    </row>
    <row r="2191" spans="6:7" x14ac:dyDescent="0.3">
      <c r="F2191" s="74"/>
      <c r="G2191" s="74"/>
    </row>
    <row r="2192" spans="6:7" x14ac:dyDescent="0.3">
      <c r="F2192" s="74"/>
      <c r="G2192" s="74"/>
    </row>
    <row r="2193" spans="6:7" x14ac:dyDescent="0.3">
      <c r="F2193" s="74"/>
      <c r="G2193" s="74"/>
    </row>
    <row r="2194" spans="6:7" x14ac:dyDescent="0.3">
      <c r="F2194" s="74"/>
      <c r="G2194" s="74"/>
    </row>
    <row r="2195" spans="6:7" x14ac:dyDescent="0.3">
      <c r="F2195" s="74"/>
      <c r="G2195" s="74"/>
    </row>
    <row r="2196" spans="6:7" x14ac:dyDescent="0.3">
      <c r="F2196" s="74"/>
      <c r="G2196" s="74"/>
    </row>
    <row r="2197" spans="6:7" x14ac:dyDescent="0.3">
      <c r="F2197" s="74"/>
      <c r="G2197" s="74"/>
    </row>
    <row r="2198" spans="6:7" x14ac:dyDescent="0.3">
      <c r="F2198" s="74"/>
      <c r="G2198" s="74"/>
    </row>
    <row r="2199" spans="6:7" x14ac:dyDescent="0.3">
      <c r="F2199" s="74"/>
      <c r="G2199" s="74"/>
    </row>
    <row r="2200" spans="6:7" x14ac:dyDescent="0.3">
      <c r="F2200" s="74"/>
      <c r="G2200" s="74"/>
    </row>
    <row r="2201" spans="6:7" x14ac:dyDescent="0.3">
      <c r="F2201" s="74"/>
      <c r="G2201" s="74"/>
    </row>
    <row r="2202" spans="6:7" x14ac:dyDescent="0.3">
      <c r="F2202" s="74"/>
      <c r="G2202" s="74"/>
    </row>
    <row r="2203" spans="6:7" x14ac:dyDescent="0.3">
      <c r="F2203" s="74"/>
      <c r="G2203" s="74"/>
    </row>
    <row r="2204" spans="6:7" x14ac:dyDescent="0.3">
      <c r="F2204" s="74"/>
      <c r="G2204" s="74"/>
    </row>
    <row r="2205" spans="6:7" x14ac:dyDescent="0.3">
      <c r="F2205" s="74"/>
      <c r="G2205" s="74"/>
    </row>
    <row r="2206" spans="6:7" x14ac:dyDescent="0.3">
      <c r="F2206" s="74"/>
      <c r="G2206" s="74"/>
    </row>
    <row r="2207" spans="6:7" x14ac:dyDescent="0.3">
      <c r="F2207" s="74"/>
      <c r="G2207" s="74"/>
    </row>
    <row r="2208" spans="6:7" x14ac:dyDescent="0.3">
      <c r="F2208" s="74"/>
      <c r="G2208" s="74"/>
    </row>
    <row r="2209" spans="6:7" x14ac:dyDescent="0.3">
      <c r="F2209" s="74"/>
      <c r="G2209" s="74"/>
    </row>
    <row r="2210" spans="6:7" x14ac:dyDescent="0.3">
      <c r="F2210" s="74"/>
      <c r="G2210" s="74"/>
    </row>
    <row r="2211" spans="6:7" x14ac:dyDescent="0.3">
      <c r="F2211" s="74"/>
      <c r="G2211" s="74"/>
    </row>
    <row r="2212" spans="6:7" x14ac:dyDescent="0.3">
      <c r="F2212" s="74"/>
      <c r="G2212" s="74"/>
    </row>
    <row r="2213" spans="6:7" x14ac:dyDescent="0.3">
      <c r="F2213" s="74"/>
      <c r="G2213" s="74"/>
    </row>
    <row r="2214" spans="6:7" x14ac:dyDescent="0.3">
      <c r="F2214" s="74"/>
      <c r="G2214" s="74"/>
    </row>
    <row r="2215" spans="6:7" x14ac:dyDescent="0.3">
      <c r="F2215" s="74"/>
      <c r="G2215" s="74"/>
    </row>
    <row r="2216" spans="6:7" x14ac:dyDescent="0.3">
      <c r="F2216" s="74"/>
      <c r="G2216" s="74"/>
    </row>
    <row r="2217" spans="6:7" x14ac:dyDescent="0.3">
      <c r="F2217" s="74"/>
      <c r="G2217" s="74"/>
    </row>
    <row r="2218" spans="6:7" x14ac:dyDescent="0.3">
      <c r="F2218" s="74"/>
      <c r="G2218" s="74"/>
    </row>
    <row r="2219" spans="6:7" x14ac:dyDescent="0.3">
      <c r="F2219" s="74"/>
      <c r="G2219" s="74"/>
    </row>
    <row r="2220" spans="6:7" x14ac:dyDescent="0.3">
      <c r="F2220" s="74"/>
      <c r="G2220" s="74"/>
    </row>
    <row r="2221" spans="6:7" x14ac:dyDescent="0.3">
      <c r="F2221" s="74"/>
      <c r="G2221" s="74"/>
    </row>
    <row r="2222" spans="6:7" x14ac:dyDescent="0.3">
      <c r="F2222" s="74"/>
      <c r="G2222" s="74"/>
    </row>
    <row r="2223" spans="6:7" x14ac:dyDescent="0.3">
      <c r="F2223" s="74"/>
      <c r="G2223" s="74"/>
    </row>
    <row r="2224" spans="6:7" x14ac:dyDescent="0.3">
      <c r="F2224" s="74"/>
      <c r="G2224" s="74"/>
    </row>
    <row r="2225" spans="6:7" x14ac:dyDescent="0.3">
      <c r="F2225" s="74"/>
      <c r="G2225" s="74"/>
    </row>
    <row r="2226" spans="6:7" x14ac:dyDescent="0.3">
      <c r="F2226" s="74"/>
      <c r="G2226" s="74"/>
    </row>
    <row r="2227" spans="6:7" x14ac:dyDescent="0.3">
      <c r="F2227" s="74"/>
      <c r="G2227" s="74"/>
    </row>
    <row r="2228" spans="6:7" x14ac:dyDescent="0.3">
      <c r="F2228" s="74"/>
      <c r="G2228" s="74"/>
    </row>
    <row r="2229" spans="6:7" x14ac:dyDescent="0.3">
      <c r="F2229" s="74"/>
      <c r="G2229" s="74"/>
    </row>
    <row r="2230" spans="6:7" x14ac:dyDescent="0.3">
      <c r="F2230" s="74"/>
      <c r="G2230" s="74"/>
    </row>
    <row r="2231" spans="6:7" x14ac:dyDescent="0.3">
      <c r="F2231" s="74"/>
      <c r="G2231" s="74"/>
    </row>
    <row r="2232" spans="6:7" x14ac:dyDescent="0.3">
      <c r="F2232" s="74"/>
      <c r="G2232" s="74"/>
    </row>
    <row r="2233" spans="6:7" x14ac:dyDescent="0.3">
      <c r="F2233" s="74"/>
      <c r="G2233" s="74"/>
    </row>
    <row r="2234" spans="6:7" x14ac:dyDescent="0.3">
      <c r="F2234" s="74"/>
      <c r="G2234" s="74"/>
    </row>
    <row r="2235" spans="6:7" x14ac:dyDescent="0.3">
      <c r="F2235" s="74"/>
      <c r="G2235" s="74"/>
    </row>
    <row r="2236" spans="6:7" x14ac:dyDescent="0.3">
      <c r="F2236" s="74"/>
      <c r="G2236" s="74"/>
    </row>
    <row r="2237" spans="6:7" x14ac:dyDescent="0.3">
      <c r="F2237" s="74"/>
      <c r="G2237" s="74"/>
    </row>
    <row r="2238" spans="6:7" x14ac:dyDescent="0.3">
      <c r="F2238" s="74"/>
      <c r="G2238" s="74"/>
    </row>
    <row r="2239" spans="6:7" x14ac:dyDescent="0.3">
      <c r="F2239" s="74"/>
      <c r="G2239" s="74"/>
    </row>
    <row r="2240" spans="6:7" x14ac:dyDescent="0.3">
      <c r="F2240" s="74"/>
      <c r="G2240" s="74"/>
    </row>
    <row r="2241" spans="6:7" x14ac:dyDescent="0.3">
      <c r="F2241" s="74"/>
      <c r="G2241" s="74"/>
    </row>
    <row r="2242" spans="6:7" x14ac:dyDescent="0.3">
      <c r="F2242" s="74"/>
      <c r="G2242" s="74"/>
    </row>
    <row r="2243" spans="6:7" x14ac:dyDescent="0.3">
      <c r="F2243" s="74"/>
      <c r="G2243" s="74"/>
    </row>
    <row r="2244" spans="6:7" x14ac:dyDescent="0.3">
      <c r="F2244" s="74"/>
      <c r="G2244" s="74"/>
    </row>
    <row r="2245" spans="6:7" x14ac:dyDescent="0.3">
      <c r="F2245" s="74"/>
      <c r="G2245" s="74"/>
    </row>
    <row r="2246" spans="6:7" x14ac:dyDescent="0.3">
      <c r="F2246" s="74"/>
      <c r="G2246" s="74"/>
    </row>
    <row r="2247" spans="6:7" x14ac:dyDescent="0.3">
      <c r="F2247" s="74"/>
      <c r="G2247" s="74"/>
    </row>
    <row r="2248" spans="6:7" x14ac:dyDescent="0.3">
      <c r="F2248" s="74"/>
      <c r="G2248" s="74"/>
    </row>
    <row r="2249" spans="6:7" x14ac:dyDescent="0.3">
      <c r="F2249" s="74"/>
      <c r="G2249" s="74"/>
    </row>
    <row r="2250" spans="6:7" x14ac:dyDescent="0.3">
      <c r="F2250" s="74"/>
      <c r="G2250" s="74"/>
    </row>
    <row r="2251" spans="6:7" x14ac:dyDescent="0.3">
      <c r="F2251" s="74"/>
      <c r="G2251" s="74"/>
    </row>
    <row r="2252" spans="6:7" x14ac:dyDescent="0.3">
      <c r="F2252" s="74"/>
      <c r="G2252" s="74"/>
    </row>
    <row r="2253" spans="6:7" x14ac:dyDescent="0.3">
      <c r="F2253" s="74"/>
      <c r="G2253" s="74"/>
    </row>
    <row r="2254" spans="6:7" x14ac:dyDescent="0.3">
      <c r="F2254" s="74"/>
      <c r="G2254" s="74"/>
    </row>
    <row r="2255" spans="6:7" x14ac:dyDescent="0.3">
      <c r="F2255" s="74"/>
      <c r="G2255" s="74"/>
    </row>
    <row r="2256" spans="6:7" x14ac:dyDescent="0.3">
      <c r="F2256" s="74"/>
      <c r="G2256" s="74"/>
    </row>
    <row r="2257" spans="6:7" x14ac:dyDescent="0.3">
      <c r="F2257" s="74"/>
      <c r="G2257" s="74"/>
    </row>
    <row r="2258" spans="6:7" x14ac:dyDescent="0.3">
      <c r="F2258" s="74"/>
      <c r="G2258" s="74"/>
    </row>
    <row r="2259" spans="6:7" x14ac:dyDescent="0.3">
      <c r="F2259" s="74"/>
      <c r="G2259" s="74"/>
    </row>
    <row r="2260" spans="6:7" x14ac:dyDescent="0.3">
      <c r="F2260" s="74"/>
      <c r="G2260" s="74"/>
    </row>
    <row r="2261" spans="6:7" x14ac:dyDescent="0.3">
      <c r="F2261" s="74"/>
      <c r="G2261" s="74"/>
    </row>
    <row r="2262" spans="6:7" x14ac:dyDescent="0.3">
      <c r="F2262" s="74"/>
      <c r="G2262" s="74"/>
    </row>
    <row r="2263" spans="6:7" x14ac:dyDescent="0.3">
      <c r="F2263" s="74"/>
      <c r="G2263" s="74"/>
    </row>
    <row r="2264" spans="6:7" x14ac:dyDescent="0.3">
      <c r="F2264" s="74"/>
      <c r="G2264" s="74"/>
    </row>
    <row r="2265" spans="6:7" x14ac:dyDescent="0.3">
      <c r="F2265" s="74"/>
      <c r="G2265" s="74"/>
    </row>
    <row r="2266" spans="6:7" x14ac:dyDescent="0.3">
      <c r="F2266" s="74"/>
      <c r="G2266" s="74"/>
    </row>
    <row r="2267" spans="6:7" x14ac:dyDescent="0.3">
      <c r="F2267" s="74"/>
      <c r="G2267" s="74"/>
    </row>
    <row r="2268" spans="6:7" x14ac:dyDescent="0.3">
      <c r="F2268" s="74"/>
      <c r="G2268" s="74"/>
    </row>
    <row r="2269" spans="6:7" x14ac:dyDescent="0.3">
      <c r="F2269" s="74"/>
      <c r="G2269" s="74"/>
    </row>
    <row r="2270" spans="6:7" x14ac:dyDescent="0.3">
      <c r="F2270" s="74"/>
      <c r="G2270" s="74"/>
    </row>
    <row r="2271" spans="6:7" x14ac:dyDescent="0.3">
      <c r="F2271" s="74"/>
      <c r="G2271" s="74"/>
    </row>
    <row r="2272" spans="6:7" x14ac:dyDescent="0.3">
      <c r="F2272" s="74"/>
      <c r="G2272" s="74"/>
    </row>
    <row r="2273" spans="6:7" x14ac:dyDescent="0.3">
      <c r="F2273" s="74"/>
      <c r="G2273" s="74"/>
    </row>
    <row r="2274" spans="6:7" x14ac:dyDescent="0.3">
      <c r="F2274" s="74"/>
      <c r="G2274" s="74"/>
    </row>
    <row r="2275" spans="6:7" x14ac:dyDescent="0.3">
      <c r="F2275" s="74"/>
      <c r="G2275" s="74"/>
    </row>
    <row r="2276" spans="6:7" x14ac:dyDescent="0.3">
      <c r="F2276" s="74"/>
      <c r="G2276" s="74"/>
    </row>
    <row r="2277" spans="6:7" x14ac:dyDescent="0.3">
      <c r="F2277" s="74"/>
      <c r="G2277" s="74"/>
    </row>
    <row r="2278" spans="6:7" x14ac:dyDescent="0.3">
      <c r="F2278" s="74"/>
      <c r="G2278" s="74"/>
    </row>
    <row r="2279" spans="6:7" x14ac:dyDescent="0.3">
      <c r="F2279" s="74"/>
      <c r="G2279" s="74"/>
    </row>
    <row r="2280" spans="6:7" x14ac:dyDescent="0.3">
      <c r="F2280" s="74"/>
      <c r="G2280" s="74"/>
    </row>
    <row r="2281" spans="6:7" x14ac:dyDescent="0.3">
      <c r="F2281" s="74"/>
      <c r="G2281" s="74"/>
    </row>
    <row r="2282" spans="6:7" x14ac:dyDescent="0.3">
      <c r="F2282" s="74"/>
      <c r="G2282" s="74"/>
    </row>
    <row r="2283" spans="6:7" x14ac:dyDescent="0.3">
      <c r="F2283" s="74"/>
      <c r="G2283" s="74"/>
    </row>
    <row r="2284" spans="6:7" x14ac:dyDescent="0.3">
      <c r="F2284" s="74"/>
      <c r="G2284" s="74"/>
    </row>
    <row r="2285" spans="6:7" x14ac:dyDescent="0.3">
      <c r="F2285" s="74"/>
      <c r="G2285" s="74"/>
    </row>
    <row r="2286" spans="6:7" x14ac:dyDescent="0.3">
      <c r="F2286" s="74"/>
      <c r="G2286" s="74"/>
    </row>
    <row r="2287" spans="6:7" x14ac:dyDescent="0.3">
      <c r="F2287" s="74"/>
      <c r="G2287" s="74"/>
    </row>
    <row r="2288" spans="6:7" x14ac:dyDescent="0.3">
      <c r="F2288" s="74"/>
      <c r="G2288" s="74"/>
    </row>
    <row r="2289" spans="6:7" x14ac:dyDescent="0.3">
      <c r="F2289" s="74"/>
      <c r="G2289" s="74"/>
    </row>
    <row r="2290" spans="6:7" x14ac:dyDescent="0.3">
      <c r="F2290" s="74"/>
      <c r="G2290" s="74"/>
    </row>
    <row r="2291" spans="6:7" x14ac:dyDescent="0.3">
      <c r="F2291" s="74"/>
      <c r="G2291" s="74"/>
    </row>
    <row r="2292" spans="6:7" x14ac:dyDescent="0.3">
      <c r="F2292" s="74"/>
      <c r="G2292" s="74"/>
    </row>
    <row r="2293" spans="6:7" x14ac:dyDescent="0.3">
      <c r="F2293" s="74"/>
      <c r="G2293" s="74"/>
    </row>
    <row r="2294" spans="6:7" x14ac:dyDescent="0.3">
      <c r="F2294" s="74"/>
      <c r="G2294" s="74"/>
    </row>
    <row r="2295" spans="6:7" x14ac:dyDescent="0.3">
      <c r="F2295" s="74"/>
      <c r="G2295" s="74"/>
    </row>
    <row r="2296" spans="6:7" x14ac:dyDescent="0.3">
      <c r="F2296" s="74"/>
      <c r="G2296" s="74"/>
    </row>
    <row r="2297" spans="6:7" x14ac:dyDescent="0.3">
      <c r="F2297" s="74"/>
      <c r="G2297" s="74"/>
    </row>
    <row r="2298" spans="6:7" x14ac:dyDescent="0.3">
      <c r="F2298" s="74"/>
      <c r="G2298" s="74"/>
    </row>
    <row r="2299" spans="6:7" x14ac:dyDescent="0.3">
      <c r="F2299" s="74"/>
      <c r="G2299" s="74"/>
    </row>
    <row r="2300" spans="6:7" x14ac:dyDescent="0.3">
      <c r="F2300" s="74"/>
      <c r="G2300" s="74"/>
    </row>
    <row r="2301" spans="6:7" x14ac:dyDescent="0.3">
      <c r="F2301" s="74"/>
      <c r="G2301" s="74"/>
    </row>
    <row r="2302" spans="6:7" x14ac:dyDescent="0.3">
      <c r="F2302" s="74"/>
      <c r="G2302" s="74"/>
    </row>
    <row r="2303" spans="6:7" x14ac:dyDescent="0.3">
      <c r="F2303" s="74"/>
      <c r="G2303" s="74"/>
    </row>
    <row r="2304" spans="6:7" x14ac:dyDescent="0.3">
      <c r="F2304" s="74"/>
      <c r="G2304" s="74"/>
    </row>
    <row r="2305" spans="6:7" x14ac:dyDescent="0.3">
      <c r="F2305" s="74"/>
      <c r="G2305" s="74"/>
    </row>
    <row r="2306" spans="6:7" x14ac:dyDescent="0.3">
      <c r="F2306" s="74"/>
      <c r="G2306" s="74"/>
    </row>
    <row r="2307" spans="6:7" x14ac:dyDescent="0.3">
      <c r="F2307" s="74"/>
      <c r="G2307" s="74"/>
    </row>
    <row r="2308" spans="6:7" x14ac:dyDescent="0.3">
      <c r="F2308" s="74"/>
      <c r="G2308" s="74"/>
    </row>
    <row r="2309" spans="6:7" x14ac:dyDescent="0.3">
      <c r="F2309" s="74"/>
      <c r="G2309" s="74"/>
    </row>
    <row r="2310" spans="6:7" x14ac:dyDescent="0.3">
      <c r="F2310" s="74"/>
      <c r="G2310" s="74"/>
    </row>
    <row r="2311" spans="6:7" x14ac:dyDescent="0.3">
      <c r="F2311" s="74"/>
      <c r="G2311" s="74"/>
    </row>
    <row r="2312" spans="6:7" x14ac:dyDescent="0.3">
      <c r="F2312" s="74"/>
      <c r="G2312" s="74"/>
    </row>
    <row r="2313" spans="6:7" x14ac:dyDescent="0.3">
      <c r="F2313" s="74"/>
      <c r="G2313" s="74"/>
    </row>
    <row r="2314" spans="6:7" x14ac:dyDescent="0.3">
      <c r="F2314" s="74"/>
      <c r="G2314" s="74"/>
    </row>
    <row r="2315" spans="6:7" x14ac:dyDescent="0.3">
      <c r="F2315" s="74"/>
      <c r="G2315" s="74"/>
    </row>
    <row r="2316" spans="6:7" x14ac:dyDescent="0.3">
      <c r="F2316" s="74"/>
      <c r="G2316" s="74"/>
    </row>
    <row r="2317" spans="6:7" x14ac:dyDescent="0.3">
      <c r="F2317" s="74"/>
      <c r="G2317" s="74"/>
    </row>
    <row r="2318" spans="6:7" x14ac:dyDescent="0.3">
      <c r="F2318" s="74"/>
      <c r="G2318" s="74"/>
    </row>
    <row r="2319" spans="6:7" x14ac:dyDescent="0.3">
      <c r="F2319" s="74"/>
      <c r="G2319" s="74"/>
    </row>
    <row r="2320" spans="6:7" x14ac:dyDescent="0.3">
      <c r="F2320" s="74"/>
      <c r="G2320" s="74"/>
    </row>
    <row r="2321" spans="6:7" x14ac:dyDescent="0.3">
      <c r="F2321" s="74"/>
      <c r="G2321" s="74"/>
    </row>
    <row r="2322" spans="6:7" x14ac:dyDescent="0.3">
      <c r="F2322" s="74"/>
      <c r="G2322" s="74"/>
    </row>
    <row r="2323" spans="6:7" x14ac:dyDescent="0.3">
      <c r="F2323" s="74"/>
      <c r="G2323" s="74"/>
    </row>
    <row r="2324" spans="6:7" x14ac:dyDescent="0.3">
      <c r="F2324" s="74"/>
      <c r="G2324" s="74"/>
    </row>
    <row r="2325" spans="6:7" x14ac:dyDescent="0.3">
      <c r="F2325" s="74"/>
      <c r="G2325" s="74"/>
    </row>
    <row r="2326" spans="6:7" x14ac:dyDescent="0.3">
      <c r="F2326" s="74"/>
      <c r="G2326" s="74"/>
    </row>
    <row r="2327" spans="6:7" x14ac:dyDescent="0.3">
      <c r="F2327" s="74"/>
      <c r="G2327" s="74"/>
    </row>
    <row r="2328" spans="6:7" x14ac:dyDescent="0.3">
      <c r="F2328" s="74"/>
      <c r="G2328" s="74"/>
    </row>
    <row r="2329" spans="6:7" x14ac:dyDescent="0.3">
      <c r="F2329" s="74"/>
      <c r="G2329" s="74"/>
    </row>
    <row r="2330" spans="6:7" x14ac:dyDescent="0.3">
      <c r="F2330" s="74"/>
      <c r="G2330" s="74"/>
    </row>
    <row r="2331" spans="6:7" x14ac:dyDescent="0.3">
      <c r="F2331" s="74"/>
      <c r="G2331" s="74"/>
    </row>
    <row r="2332" spans="6:7" x14ac:dyDescent="0.3">
      <c r="F2332" s="74"/>
      <c r="G2332" s="74"/>
    </row>
    <row r="2333" spans="6:7" x14ac:dyDescent="0.3">
      <c r="F2333" s="74"/>
      <c r="G2333" s="74"/>
    </row>
    <row r="2334" spans="6:7" x14ac:dyDescent="0.3">
      <c r="F2334" s="74"/>
      <c r="G2334" s="74"/>
    </row>
    <row r="2335" spans="6:7" x14ac:dyDescent="0.3">
      <c r="F2335" s="74"/>
      <c r="G2335" s="74"/>
    </row>
    <row r="2336" spans="6:7" x14ac:dyDescent="0.3">
      <c r="F2336" s="74"/>
      <c r="G2336" s="74"/>
    </row>
    <row r="2337" spans="6:7" x14ac:dyDescent="0.3">
      <c r="F2337" s="74"/>
      <c r="G2337" s="74"/>
    </row>
    <row r="2338" spans="6:7" x14ac:dyDescent="0.3">
      <c r="F2338" s="74"/>
      <c r="G2338" s="74"/>
    </row>
    <row r="2339" spans="6:7" x14ac:dyDescent="0.3">
      <c r="F2339" s="74"/>
      <c r="G2339" s="74"/>
    </row>
    <row r="2340" spans="6:7" x14ac:dyDescent="0.3">
      <c r="F2340" s="74"/>
      <c r="G2340" s="74"/>
    </row>
    <row r="2341" spans="6:7" x14ac:dyDescent="0.3">
      <c r="F2341" s="74"/>
      <c r="G2341" s="74"/>
    </row>
    <row r="2342" spans="6:7" x14ac:dyDescent="0.3">
      <c r="F2342" s="74"/>
      <c r="G2342" s="74"/>
    </row>
    <row r="2343" spans="6:7" x14ac:dyDescent="0.3">
      <c r="F2343" s="74"/>
      <c r="G2343" s="74"/>
    </row>
    <row r="2344" spans="6:7" x14ac:dyDescent="0.3">
      <c r="F2344" s="74"/>
      <c r="G2344" s="74"/>
    </row>
    <row r="2345" spans="6:7" x14ac:dyDescent="0.3">
      <c r="F2345" s="74"/>
      <c r="G2345" s="74"/>
    </row>
    <row r="2346" spans="6:7" x14ac:dyDescent="0.3">
      <c r="F2346" s="74"/>
      <c r="G2346" s="74"/>
    </row>
    <row r="2347" spans="6:7" x14ac:dyDescent="0.3">
      <c r="F2347" s="74"/>
      <c r="G2347" s="74"/>
    </row>
    <row r="2348" spans="6:7" x14ac:dyDescent="0.3">
      <c r="F2348" s="74"/>
      <c r="G2348" s="74"/>
    </row>
    <row r="2349" spans="6:7" x14ac:dyDescent="0.3">
      <c r="F2349" s="74"/>
      <c r="G2349" s="74"/>
    </row>
    <row r="2350" spans="6:7" x14ac:dyDescent="0.3">
      <c r="F2350" s="74"/>
      <c r="G2350" s="74"/>
    </row>
    <row r="2351" spans="6:7" x14ac:dyDescent="0.3">
      <c r="F2351" s="74"/>
      <c r="G2351" s="74"/>
    </row>
    <row r="2352" spans="6:7" x14ac:dyDescent="0.3">
      <c r="F2352" s="74"/>
      <c r="G2352" s="74"/>
    </row>
    <row r="2353" spans="6:7" x14ac:dyDescent="0.3">
      <c r="F2353" s="74"/>
      <c r="G2353" s="74"/>
    </row>
    <row r="2354" spans="6:7" x14ac:dyDescent="0.3">
      <c r="F2354" s="74"/>
      <c r="G2354" s="74"/>
    </row>
    <row r="2355" spans="6:7" x14ac:dyDescent="0.3">
      <c r="F2355" s="74"/>
      <c r="G2355" s="74"/>
    </row>
    <row r="2356" spans="6:7" x14ac:dyDescent="0.3">
      <c r="F2356" s="74"/>
      <c r="G2356" s="74"/>
    </row>
    <row r="2357" spans="6:7" x14ac:dyDescent="0.3">
      <c r="F2357" s="74"/>
      <c r="G2357" s="74"/>
    </row>
    <row r="2358" spans="6:7" x14ac:dyDescent="0.3">
      <c r="F2358" s="74"/>
      <c r="G2358" s="74"/>
    </row>
    <row r="2359" spans="6:7" x14ac:dyDescent="0.3">
      <c r="F2359" s="74"/>
      <c r="G2359" s="74"/>
    </row>
    <row r="2360" spans="6:7" x14ac:dyDescent="0.3">
      <c r="F2360" s="74"/>
      <c r="G2360" s="74"/>
    </row>
    <row r="2361" spans="6:7" x14ac:dyDescent="0.3">
      <c r="F2361" s="74"/>
      <c r="G2361" s="74"/>
    </row>
    <row r="2362" spans="6:7" x14ac:dyDescent="0.3">
      <c r="F2362" s="74"/>
      <c r="G2362" s="74"/>
    </row>
    <row r="2363" spans="6:7" x14ac:dyDescent="0.3">
      <c r="F2363" s="74"/>
      <c r="G2363" s="74"/>
    </row>
    <row r="2364" spans="6:7" x14ac:dyDescent="0.3">
      <c r="F2364" s="74"/>
      <c r="G2364" s="74"/>
    </row>
    <row r="2365" spans="6:7" x14ac:dyDescent="0.3">
      <c r="F2365" s="74"/>
      <c r="G2365" s="74"/>
    </row>
    <row r="2366" spans="6:7" x14ac:dyDescent="0.3">
      <c r="F2366" s="74"/>
      <c r="G2366" s="74"/>
    </row>
    <row r="2367" spans="6:7" x14ac:dyDescent="0.3">
      <c r="F2367" s="74"/>
      <c r="G2367" s="74"/>
    </row>
    <row r="2368" spans="6:7" x14ac:dyDescent="0.3">
      <c r="F2368" s="74"/>
      <c r="G2368" s="74"/>
    </row>
    <row r="2369" spans="6:7" x14ac:dyDescent="0.3">
      <c r="F2369" s="74"/>
      <c r="G2369" s="74"/>
    </row>
    <row r="2370" spans="6:7" x14ac:dyDescent="0.3">
      <c r="F2370" s="74"/>
      <c r="G2370" s="74"/>
    </row>
    <row r="2371" spans="6:7" x14ac:dyDescent="0.3">
      <c r="F2371" s="74"/>
      <c r="G2371" s="74"/>
    </row>
    <row r="2372" spans="6:7" x14ac:dyDescent="0.3">
      <c r="F2372" s="74"/>
      <c r="G2372" s="74"/>
    </row>
    <row r="2373" spans="6:7" x14ac:dyDescent="0.3">
      <c r="F2373" s="74"/>
      <c r="G2373" s="74"/>
    </row>
    <row r="2374" spans="6:7" x14ac:dyDescent="0.3">
      <c r="F2374" s="74"/>
      <c r="G2374" s="74"/>
    </row>
    <row r="2375" spans="6:7" x14ac:dyDescent="0.3">
      <c r="F2375" s="74"/>
      <c r="G2375" s="74"/>
    </row>
    <row r="2376" spans="6:7" x14ac:dyDescent="0.3">
      <c r="F2376" s="74"/>
      <c r="G2376" s="74"/>
    </row>
    <row r="2377" spans="6:7" x14ac:dyDescent="0.3">
      <c r="F2377" s="74"/>
      <c r="G2377" s="74"/>
    </row>
    <row r="2378" spans="6:7" x14ac:dyDescent="0.3">
      <c r="F2378" s="74"/>
      <c r="G2378" s="74"/>
    </row>
    <row r="2379" spans="6:7" x14ac:dyDescent="0.3">
      <c r="F2379" s="74"/>
      <c r="G2379" s="74"/>
    </row>
    <row r="2380" spans="6:7" x14ac:dyDescent="0.3">
      <c r="F2380" s="74"/>
      <c r="G2380" s="74"/>
    </row>
    <row r="2381" spans="6:7" x14ac:dyDescent="0.3">
      <c r="F2381" s="74"/>
      <c r="G2381" s="74"/>
    </row>
    <row r="2382" spans="6:7" x14ac:dyDescent="0.3">
      <c r="F2382" s="74"/>
      <c r="G2382" s="74"/>
    </row>
    <row r="2383" spans="6:7" x14ac:dyDescent="0.3">
      <c r="F2383" s="74"/>
      <c r="G2383" s="74"/>
    </row>
    <row r="2384" spans="6:7" x14ac:dyDescent="0.3">
      <c r="F2384" s="74"/>
      <c r="G2384" s="74"/>
    </row>
    <row r="2385" spans="6:7" x14ac:dyDescent="0.3">
      <c r="F2385" s="74"/>
      <c r="G2385" s="74"/>
    </row>
    <row r="2386" spans="6:7" x14ac:dyDescent="0.3">
      <c r="F2386" s="74"/>
      <c r="G2386" s="74"/>
    </row>
    <row r="2387" spans="6:7" x14ac:dyDescent="0.3">
      <c r="F2387" s="74"/>
      <c r="G2387" s="74"/>
    </row>
    <row r="2388" spans="6:7" x14ac:dyDescent="0.3">
      <c r="F2388" s="74"/>
      <c r="G2388" s="74"/>
    </row>
    <row r="2389" spans="6:7" x14ac:dyDescent="0.3">
      <c r="F2389" s="74"/>
      <c r="G2389" s="74"/>
    </row>
    <row r="2390" spans="6:7" x14ac:dyDescent="0.3">
      <c r="F2390" s="74"/>
      <c r="G2390" s="74"/>
    </row>
    <row r="2391" spans="6:7" x14ac:dyDescent="0.3">
      <c r="F2391" s="74"/>
      <c r="G2391" s="74"/>
    </row>
    <row r="2392" spans="6:7" x14ac:dyDescent="0.3">
      <c r="F2392" s="74"/>
      <c r="G2392" s="74"/>
    </row>
    <row r="2393" spans="6:7" x14ac:dyDescent="0.3">
      <c r="F2393" s="74"/>
      <c r="G2393" s="74"/>
    </row>
    <row r="2394" spans="6:7" x14ac:dyDescent="0.3">
      <c r="F2394" s="74"/>
      <c r="G2394" s="74"/>
    </row>
    <row r="2395" spans="6:7" x14ac:dyDescent="0.3">
      <c r="F2395" s="74"/>
      <c r="G2395" s="74"/>
    </row>
    <row r="2396" spans="6:7" x14ac:dyDescent="0.3">
      <c r="F2396" s="74"/>
      <c r="G2396" s="74"/>
    </row>
    <row r="2397" spans="6:7" x14ac:dyDescent="0.3">
      <c r="F2397" s="74"/>
      <c r="G2397" s="74"/>
    </row>
    <row r="2398" spans="6:7" x14ac:dyDescent="0.3">
      <c r="F2398" s="74"/>
      <c r="G2398" s="74"/>
    </row>
    <row r="2399" spans="6:7" x14ac:dyDescent="0.3">
      <c r="F2399" s="74"/>
      <c r="G2399" s="74"/>
    </row>
    <row r="2400" spans="6:7" x14ac:dyDescent="0.3">
      <c r="F2400" s="74"/>
      <c r="G2400" s="74"/>
    </row>
    <row r="2401" spans="6:7" x14ac:dyDescent="0.3">
      <c r="F2401" s="74"/>
      <c r="G2401" s="74"/>
    </row>
    <row r="2402" spans="6:7" x14ac:dyDescent="0.3">
      <c r="F2402" s="74"/>
      <c r="G2402" s="74"/>
    </row>
    <row r="2403" spans="6:7" x14ac:dyDescent="0.3">
      <c r="F2403" s="74"/>
      <c r="G2403" s="74"/>
    </row>
    <row r="2404" spans="6:7" x14ac:dyDescent="0.3">
      <c r="F2404" s="74"/>
      <c r="G2404" s="74"/>
    </row>
    <row r="2405" spans="6:7" x14ac:dyDescent="0.3">
      <c r="F2405" s="74"/>
      <c r="G2405" s="74"/>
    </row>
    <row r="2406" spans="6:7" x14ac:dyDescent="0.3">
      <c r="F2406" s="74"/>
      <c r="G2406" s="74"/>
    </row>
    <row r="2407" spans="6:7" x14ac:dyDescent="0.3">
      <c r="F2407" s="74"/>
      <c r="G2407" s="74"/>
    </row>
    <row r="2408" spans="6:7" x14ac:dyDescent="0.3">
      <c r="F2408" s="74"/>
      <c r="G2408" s="74"/>
    </row>
    <row r="2409" spans="6:7" x14ac:dyDescent="0.3">
      <c r="F2409" s="74"/>
      <c r="G2409" s="74"/>
    </row>
    <row r="2410" spans="6:7" x14ac:dyDescent="0.3">
      <c r="F2410" s="74"/>
      <c r="G2410" s="74"/>
    </row>
    <row r="2411" spans="6:7" x14ac:dyDescent="0.3">
      <c r="F2411" s="74"/>
      <c r="G2411" s="74"/>
    </row>
    <row r="2412" spans="6:7" x14ac:dyDescent="0.3">
      <c r="F2412" s="74"/>
      <c r="G2412" s="74"/>
    </row>
    <row r="2413" spans="6:7" x14ac:dyDescent="0.3">
      <c r="F2413" s="74"/>
      <c r="G2413" s="74"/>
    </row>
    <row r="2414" spans="6:7" x14ac:dyDescent="0.3">
      <c r="F2414" s="74"/>
      <c r="G2414" s="74"/>
    </row>
    <row r="2415" spans="6:7" x14ac:dyDescent="0.3">
      <c r="F2415" s="74"/>
      <c r="G2415" s="74"/>
    </row>
    <row r="2416" spans="6:7" x14ac:dyDescent="0.3">
      <c r="F2416" s="74"/>
      <c r="G2416" s="74"/>
    </row>
    <row r="2417" spans="6:7" x14ac:dyDescent="0.3">
      <c r="F2417" s="74"/>
      <c r="G2417" s="74"/>
    </row>
    <row r="2418" spans="6:7" x14ac:dyDescent="0.3">
      <c r="F2418" s="74"/>
      <c r="G2418" s="74"/>
    </row>
    <row r="2419" spans="6:7" x14ac:dyDescent="0.3">
      <c r="F2419" s="74"/>
      <c r="G2419" s="74"/>
    </row>
    <row r="2420" spans="6:7" x14ac:dyDescent="0.3">
      <c r="F2420" s="74"/>
      <c r="G2420" s="74"/>
    </row>
    <row r="2421" spans="6:7" x14ac:dyDescent="0.3">
      <c r="F2421" s="74"/>
      <c r="G2421" s="74"/>
    </row>
    <row r="2422" spans="6:7" x14ac:dyDescent="0.3">
      <c r="F2422" s="74"/>
      <c r="G2422" s="74"/>
    </row>
    <row r="2423" spans="6:7" x14ac:dyDescent="0.3">
      <c r="F2423" s="74"/>
      <c r="G2423" s="74"/>
    </row>
    <row r="2424" spans="6:7" x14ac:dyDescent="0.3">
      <c r="F2424" s="74"/>
      <c r="G2424" s="74"/>
    </row>
    <row r="2425" spans="6:7" x14ac:dyDescent="0.3">
      <c r="F2425" s="74"/>
      <c r="G2425" s="74"/>
    </row>
    <row r="2426" spans="6:7" x14ac:dyDescent="0.3">
      <c r="F2426" s="74"/>
      <c r="G2426" s="74"/>
    </row>
    <row r="2427" spans="6:7" x14ac:dyDescent="0.3">
      <c r="F2427" s="74"/>
      <c r="G2427" s="74"/>
    </row>
    <row r="2428" spans="6:7" x14ac:dyDescent="0.3">
      <c r="F2428" s="74"/>
      <c r="G2428" s="74"/>
    </row>
    <row r="2429" spans="6:7" x14ac:dyDescent="0.3">
      <c r="F2429" s="74"/>
      <c r="G2429" s="74"/>
    </row>
    <row r="2430" spans="6:7" x14ac:dyDescent="0.3">
      <c r="F2430" s="74"/>
      <c r="G2430" s="74"/>
    </row>
    <row r="2431" spans="6:7" x14ac:dyDescent="0.3">
      <c r="F2431" s="74"/>
      <c r="G2431" s="74"/>
    </row>
    <row r="2432" spans="6:7" x14ac:dyDescent="0.3">
      <c r="F2432" s="74"/>
      <c r="G2432" s="74"/>
    </row>
    <row r="2433" spans="6:7" x14ac:dyDescent="0.3">
      <c r="F2433" s="74"/>
      <c r="G2433" s="74"/>
    </row>
    <row r="2434" spans="6:7" x14ac:dyDescent="0.3">
      <c r="F2434" s="74"/>
      <c r="G2434" s="74"/>
    </row>
    <row r="2435" spans="6:7" x14ac:dyDescent="0.3">
      <c r="F2435" s="74"/>
      <c r="G2435" s="74"/>
    </row>
    <row r="2436" spans="6:7" x14ac:dyDescent="0.3">
      <c r="F2436" s="74"/>
      <c r="G2436" s="74"/>
    </row>
    <row r="2437" spans="6:7" x14ac:dyDescent="0.3">
      <c r="F2437" s="74"/>
      <c r="G2437" s="74"/>
    </row>
    <row r="2438" spans="6:7" x14ac:dyDescent="0.3">
      <c r="F2438" s="74"/>
      <c r="G2438" s="74"/>
    </row>
    <row r="2439" spans="6:7" x14ac:dyDescent="0.3">
      <c r="F2439" s="74"/>
      <c r="G2439" s="74"/>
    </row>
    <row r="2440" spans="6:7" x14ac:dyDescent="0.3">
      <c r="F2440" s="74"/>
      <c r="G2440" s="74"/>
    </row>
    <row r="2441" spans="6:7" x14ac:dyDescent="0.3">
      <c r="F2441" s="74"/>
      <c r="G2441" s="74"/>
    </row>
    <row r="2442" spans="6:7" x14ac:dyDescent="0.3">
      <c r="F2442" s="74"/>
      <c r="G2442" s="74"/>
    </row>
    <row r="2443" spans="6:7" x14ac:dyDescent="0.3">
      <c r="F2443" s="74"/>
      <c r="G2443" s="74"/>
    </row>
    <row r="2444" spans="6:7" x14ac:dyDescent="0.3">
      <c r="F2444" s="74"/>
      <c r="G2444" s="74"/>
    </row>
    <row r="2445" spans="6:7" x14ac:dyDescent="0.3">
      <c r="F2445" s="74"/>
      <c r="G2445" s="74"/>
    </row>
    <row r="2446" spans="6:7" x14ac:dyDescent="0.3">
      <c r="F2446" s="74"/>
      <c r="G2446" s="74"/>
    </row>
    <row r="2447" spans="6:7" x14ac:dyDescent="0.3">
      <c r="F2447" s="74"/>
      <c r="G2447" s="74"/>
    </row>
    <row r="2448" spans="6:7" x14ac:dyDescent="0.3">
      <c r="F2448" s="74"/>
      <c r="G2448" s="74"/>
    </row>
    <row r="2449" spans="6:7" x14ac:dyDescent="0.3">
      <c r="F2449" s="74"/>
      <c r="G2449" s="74"/>
    </row>
    <row r="2450" spans="6:7" x14ac:dyDescent="0.3">
      <c r="F2450" s="74"/>
      <c r="G2450" s="74"/>
    </row>
    <row r="2451" spans="6:7" x14ac:dyDescent="0.3">
      <c r="F2451" s="74"/>
      <c r="G2451" s="74"/>
    </row>
    <row r="2452" spans="6:7" x14ac:dyDescent="0.3">
      <c r="F2452" s="74"/>
      <c r="G2452" s="74"/>
    </row>
    <row r="2453" spans="6:7" x14ac:dyDescent="0.3">
      <c r="F2453" s="74"/>
      <c r="G2453" s="74"/>
    </row>
    <row r="2454" spans="6:7" x14ac:dyDescent="0.3">
      <c r="F2454" s="74"/>
      <c r="G2454" s="74"/>
    </row>
    <row r="2455" spans="6:7" x14ac:dyDescent="0.3">
      <c r="F2455" s="74"/>
      <c r="G2455" s="74"/>
    </row>
    <row r="2456" spans="6:7" x14ac:dyDescent="0.3">
      <c r="F2456" s="74"/>
      <c r="G2456" s="74"/>
    </row>
    <row r="2457" spans="6:7" x14ac:dyDescent="0.3">
      <c r="F2457" s="74"/>
      <c r="G2457" s="74"/>
    </row>
    <row r="2458" spans="6:7" x14ac:dyDescent="0.3">
      <c r="F2458" s="74"/>
      <c r="G2458" s="74"/>
    </row>
    <row r="2459" spans="6:7" x14ac:dyDescent="0.3">
      <c r="F2459" s="74"/>
      <c r="G2459" s="74"/>
    </row>
    <row r="2460" spans="6:7" x14ac:dyDescent="0.3">
      <c r="F2460" s="74"/>
      <c r="G2460" s="74"/>
    </row>
    <row r="2461" spans="6:7" x14ac:dyDescent="0.3">
      <c r="F2461" s="74"/>
      <c r="G2461" s="74"/>
    </row>
    <row r="2462" spans="6:7" x14ac:dyDescent="0.3">
      <c r="F2462" s="74"/>
      <c r="G2462" s="74"/>
    </row>
    <row r="2463" spans="6:7" x14ac:dyDescent="0.3">
      <c r="F2463" s="74"/>
      <c r="G2463" s="74"/>
    </row>
    <row r="2464" spans="6:7" x14ac:dyDescent="0.3">
      <c r="F2464" s="74"/>
      <c r="G2464" s="74"/>
    </row>
    <row r="2465" spans="6:7" x14ac:dyDescent="0.3">
      <c r="F2465" s="74"/>
      <c r="G2465" s="74"/>
    </row>
    <row r="2466" spans="6:7" x14ac:dyDescent="0.3">
      <c r="F2466" s="74"/>
      <c r="G2466" s="74"/>
    </row>
    <row r="2467" spans="6:7" x14ac:dyDescent="0.3">
      <c r="F2467" s="74"/>
      <c r="G2467" s="74"/>
    </row>
    <row r="2468" spans="6:7" x14ac:dyDescent="0.3">
      <c r="F2468" s="74"/>
      <c r="G2468" s="74"/>
    </row>
    <row r="2469" spans="6:7" x14ac:dyDescent="0.3">
      <c r="F2469" s="74"/>
      <c r="G2469" s="74"/>
    </row>
    <row r="2470" spans="6:7" x14ac:dyDescent="0.3">
      <c r="F2470" s="74"/>
      <c r="G2470" s="74"/>
    </row>
    <row r="2471" spans="6:7" x14ac:dyDescent="0.3">
      <c r="F2471" s="74"/>
      <c r="G2471" s="74"/>
    </row>
    <row r="2472" spans="6:7" x14ac:dyDescent="0.3">
      <c r="F2472" s="74"/>
      <c r="G2472" s="74"/>
    </row>
    <row r="2473" spans="6:7" x14ac:dyDescent="0.3">
      <c r="F2473" s="74"/>
      <c r="G2473" s="74"/>
    </row>
    <row r="2474" spans="6:7" x14ac:dyDescent="0.3">
      <c r="F2474" s="74"/>
      <c r="G2474" s="74"/>
    </row>
    <row r="2475" spans="6:7" x14ac:dyDescent="0.3">
      <c r="F2475" s="74"/>
      <c r="G2475" s="74"/>
    </row>
    <row r="2476" spans="6:7" x14ac:dyDescent="0.3">
      <c r="F2476" s="74"/>
      <c r="G2476" s="74"/>
    </row>
    <row r="2477" spans="6:7" x14ac:dyDescent="0.3">
      <c r="F2477" s="74"/>
      <c r="G2477" s="74"/>
    </row>
    <row r="2478" spans="6:7" x14ac:dyDescent="0.3">
      <c r="F2478" s="74"/>
      <c r="G2478" s="74"/>
    </row>
    <row r="2479" spans="6:7" x14ac:dyDescent="0.3">
      <c r="F2479" s="74"/>
      <c r="G2479" s="74"/>
    </row>
    <row r="2480" spans="6:7" x14ac:dyDescent="0.3">
      <c r="F2480" s="74"/>
      <c r="G2480" s="74"/>
    </row>
    <row r="2481" spans="6:7" x14ac:dyDescent="0.3">
      <c r="F2481" s="74"/>
      <c r="G2481" s="74"/>
    </row>
    <row r="2482" spans="6:7" x14ac:dyDescent="0.3">
      <c r="F2482" s="74"/>
      <c r="G2482" s="74"/>
    </row>
    <row r="2483" spans="6:7" x14ac:dyDescent="0.3">
      <c r="F2483" s="74"/>
      <c r="G2483" s="74"/>
    </row>
    <row r="2484" spans="6:7" x14ac:dyDescent="0.3">
      <c r="F2484" s="74"/>
      <c r="G2484" s="74"/>
    </row>
    <row r="2485" spans="6:7" x14ac:dyDescent="0.3">
      <c r="F2485" s="74"/>
      <c r="G2485" s="74"/>
    </row>
    <row r="2486" spans="6:7" x14ac:dyDescent="0.3">
      <c r="F2486" s="74"/>
      <c r="G2486" s="74"/>
    </row>
    <row r="2487" spans="6:7" x14ac:dyDescent="0.3">
      <c r="F2487" s="74"/>
      <c r="G2487" s="74"/>
    </row>
    <row r="2488" spans="6:7" x14ac:dyDescent="0.3">
      <c r="F2488" s="74"/>
      <c r="G2488" s="74"/>
    </row>
    <row r="2489" spans="6:7" x14ac:dyDescent="0.3">
      <c r="F2489" s="74"/>
      <c r="G2489" s="74"/>
    </row>
    <row r="2490" spans="6:7" x14ac:dyDescent="0.3">
      <c r="F2490" s="74"/>
      <c r="G2490" s="74"/>
    </row>
    <row r="2491" spans="6:7" x14ac:dyDescent="0.3">
      <c r="F2491" s="74"/>
      <c r="G2491" s="74"/>
    </row>
    <row r="2492" spans="6:7" x14ac:dyDescent="0.3">
      <c r="F2492" s="74"/>
      <c r="G2492" s="74"/>
    </row>
    <row r="2493" spans="6:7" x14ac:dyDescent="0.3">
      <c r="F2493" s="74"/>
      <c r="G2493" s="74"/>
    </row>
    <row r="2494" spans="6:7" x14ac:dyDescent="0.3">
      <c r="F2494" s="74"/>
      <c r="G2494" s="74"/>
    </row>
    <row r="2495" spans="6:7" x14ac:dyDescent="0.3">
      <c r="F2495" s="74"/>
      <c r="G2495" s="74"/>
    </row>
    <row r="2496" spans="6:7" x14ac:dyDescent="0.3">
      <c r="F2496" s="74"/>
      <c r="G2496" s="74"/>
    </row>
    <row r="2497" spans="6:7" x14ac:dyDescent="0.3">
      <c r="F2497" s="74"/>
      <c r="G2497" s="74"/>
    </row>
    <row r="2498" spans="6:7" x14ac:dyDescent="0.3">
      <c r="F2498" s="74"/>
      <c r="G2498" s="74"/>
    </row>
    <row r="2499" spans="6:7" x14ac:dyDescent="0.3">
      <c r="F2499" s="74"/>
      <c r="G2499" s="74"/>
    </row>
    <row r="2500" spans="6:7" x14ac:dyDescent="0.3">
      <c r="F2500" s="74"/>
      <c r="G2500" s="74"/>
    </row>
    <row r="2501" spans="6:7" x14ac:dyDescent="0.3">
      <c r="F2501" s="74"/>
      <c r="G2501" s="74"/>
    </row>
    <row r="2502" spans="6:7" x14ac:dyDescent="0.3">
      <c r="F2502" s="74"/>
      <c r="G2502" s="74"/>
    </row>
    <row r="2503" spans="6:7" x14ac:dyDescent="0.3">
      <c r="F2503" s="74"/>
      <c r="G2503" s="74"/>
    </row>
    <row r="2504" spans="6:7" x14ac:dyDescent="0.3">
      <c r="F2504" s="74"/>
      <c r="G2504" s="74"/>
    </row>
    <row r="2505" spans="6:7" x14ac:dyDescent="0.3">
      <c r="F2505" s="74"/>
      <c r="G2505" s="74"/>
    </row>
    <row r="2506" spans="6:7" x14ac:dyDescent="0.3">
      <c r="F2506" s="74"/>
      <c r="G2506" s="74"/>
    </row>
    <row r="2507" spans="6:7" x14ac:dyDescent="0.3">
      <c r="F2507" s="74"/>
      <c r="G2507" s="74"/>
    </row>
    <row r="2508" spans="6:7" x14ac:dyDescent="0.3">
      <c r="F2508" s="74"/>
      <c r="G2508" s="74"/>
    </row>
    <row r="2509" spans="6:7" x14ac:dyDescent="0.3">
      <c r="F2509" s="74"/>
      <c r="G2509" s="74"/>
    </row>
    <row r="2510" spans="6:7" x14ac:dyDescent="0.3">
      <c r="F2510" s="74"/>
      <c r="G2510" s="74"/>
    </row>
    <row r="2511" spans="6:7" x14ac:dyDescent="0.3">
      <c r="F2511" s="74"/>
      <c r="G2511" s="74"/>
    </row>
    <row r="2512" spans="6:7" x14ac:dyDescent="0.3">
      <c r="F2512" s="74"/>
      <c r="G2512" s="74"/>
    </row>
    <row r="2513" spans="6:7" x14ac:dyDescent="0.3">
      <c r="F2513" s="74"/>
      <c r="G2513" s="74"/>
    </row>
    <row r="2514" spans="6:7" x14ac:dyDescent="0.3">
      <c r="F2514" s="74"/>
      <c r="G2514" s="74"/>
    </row>
    <row r="2515" spans="6:7" x14ac:dyDescent="0.3">
      <c r="F2515" s="74"/>
      <c r="G2515" s="74"/>
    </row>
    <row r="2516" spans="6:7" x14ac:dyDescent="0.3">
      <c r="F2516" s="74"/>
      <c r="G2516" s="74"/>
    </row>
    <row r="2517" spans="6:7" x14ac:dyDescent="0.3">
      <c r="F2517" s="74"/>
      <c r="G2517" s="74"/>
    </row>
    <row r="2518" spans="6:7" x14ac:dyDescent="0.3">
      <c r="F2518" s="74"/>
      <c r="G2518" s="74"/>
    </row>
    <row r="2519" spans="6:7" x14ac:dyDescent="0.3">
      <c r="F2519" s="74"/>
      <c r="G2519" s="74"/>
    </row>
    <row r="2520" spans="6:7" x14ac:dyDescent="0.3">
      <c r="F2520" s="74"/>
      <c r="G2520" s="74"/>
    </row>
    <row r="2521" spans="6:7" x14ac:dyDescent="0.3">
      <c r="F2521" s="74"/>
      <c r="G2521" s="74"/>
    </row>
    <row r="2522" spans="6:7" x14ac:dyDescent="0.3">
      <c r="F2522" s="74"/>
      <c r="G2522" s="74"/>
    </row>
    <row r="2523" spans="6:7" x14ac:dyDescent="0.3">
      <c r="F2523" s="74"/>
      <c r="G2523" s="74"/>
    </row>
    <row r="2524" spans="6:7" x14ac:dyDescent="0.3">
      <c r="F2524" s="74"/>
      <c r="G2524" s="74"/>
    </row>
    <row r="2525" spans="6:7" x14ac:dyDescent="0.3">
      <c r="F2525" s="74"/>
      <c r="G2525" s="74"/>
    </row>
    <row r="2526" spans="6:7" x14ac:dyDescent="0.3">
      <c r="F2526" s="74"/>
      <c r="G2526" s="74"/>
    </row>
    <row r="2527" spans="6:7" x14ac:dyDescent="0.3">
      <c r="F2527" s="74"/>
      <c r="G2527" s="74"/>
    </row>
    <row r="2528" spans="6:7" x14ac:dyDescent="0.3">
      <c r="F2528" s="74"/>
      <c r="G2528" s="74"/>
    </row>
    <row r="2529" spans="6:7" x14ac:dyDescent="0.3">
      <c r="F2529" s="74"/>
      <c r="G2529" s="74"/>
    </row>
    <row r="2530" spans="6:7" x14ac:dyDescent="0.3">
      <c r="F2530" s="74"/>
      <c r="G2530" s="74"/>
    </row>
    <row r="2531" spans="6:7" x14ac:dyDescent="0.3">
      <c r="F2531" s="74"/>
      <c r="G2531" s="74"/>
    </row>
    <row r="2532" spans="6:7" x14ac:dyDescent="0.3">
      <c r="F2532" s="74"/>
      <c r="G2532" s="74"/>
    </row>
    <row r="2533" spans="6:7" x14ac:dyDescent="0.3">
      <c r="F2533" s="74"/>
      <c r="G2533" s="74"/>
    </row>
    <row r="2534" spans="6:7" x14ac:dyDescent="0.3">
      <c r="F2534" s="74"/>
      <c r="G2534" s="74"/>
    </row>
    <row r="2535" spans="6:7" x14ac:dyDescent="0.3">
      <c r="F2535" s="74"/>
      <c r="G2535" s="74"/>
    </row>
    <row r="2536" spans="6:7" x14ac:dyDescent="0.3">
      <c r="F2536" s="74"/>
      <c r="G2536" s="74"/>
    </row>
    <row r="2537" spans="6:7" x14ac:dyDescent="0.3">
      <c r="F2537" s="74"/>
      <c r="G2537" s="74"/>
    </row>
    <row r="2538" spans="6:7" x14ac:dyDescent="0.3">
      <c r="F2538" s="74"/>
      <c r="G2538" s="74"/>
    </row>
    <row r="2539" spans="6:7" x14ac:dyDescent="0.3">
      <c r="F2539" s="74"/>
      <c r="G2539" s="74"/>
    </row>
    <row r="2540" spans="6:7" x14ac:dyDescent="0.3">
      <c r="F2540" s="74"/>
      <c r="G2540" s="74"/>
    </row>
    <row r="2541" spans="6:7" x14ac:dyDescent="0.3">
      <c r="F2541" s="74"/>
      <c r="G2541" s="74"/>
    </row>
    <row r="2542" spans="6:7" x14ac:dyDescent="0.3">
      <c r="F2542" s="74"/>
      <c r="G2542" s="74"/>
    </row>
    <row r="2543" spans="6:7" x14ac:dyDescent="0.3">
      <c r="F2543" s="74"/>
      <c r="G2543" s="74"/>
    </row>
    <row r="2544" spans="6:7" x14ac:dyDescent="0.3">
      <c r="F2544" s="74"/>
      <c r="G2544" s="74"/>
    </row>
    <row r="2545" spans="6:7" x14ac:dyDescent="0.3">
      <c r="F2545" s="74"/>
      <c r="G2545" s="74"/>
    </row>
    <row r="2546" spans="6:7" x14ac:dyDescent="0.3">
      <c r="F2546" s="74"/>
      <c r="G2546" s="74"/>
    </row>
    <row r="2547" spans="6:7" x14ac:dyDescent="0.3">
      <c r="F2547" s="74"/>
      <c r="G2547" s="74"/>
    </row>
    <row r="2548" spans="6:7" x14ac:dyDescent="0.3">
      <c r="F2548" s="74"/>
      <c r="G2548" s="74"/>
    </row>
    <row r="2549" spans="6:7" x14ac:dyDescent="0.3">
      <c r="F2549" s="74"/>
      <c r="G2549" s="74"/>
    </row>
    <row r="2550" spans="6:7" x14ac:dyDescent="0.3">
      <c r="F2550" s="74"/>
      <c r="G2550" s="74"/>
    </row>
    <row r="2551" spans="6:7" x14ac:dyDescent="0.3">
      <c r="F2551" s="74"/>
      <c r="G2551" s="74"/>
    </row>
    <row r="2552" spans="6:7" x14ac:dyDescent="0.3">
      <c r="F2552" s="74"/>
      <c r="G2552" s="74"/>
    </row>
    <row r="2553" spans="6:7" x14ac:dyDescent="0.3">
      <c r="F2553" s="74"/>
      <c r="G2553" s="74"/>
    </row>
    <row r="2554" spans="6:7" x14ac:dyDescent="0.3">
      <c r="F2554" s="74"/>
      <c r="G2554" s="74"/>
    </row>
    <row r="2555" spans="6:7" x14ac:dyDescent="0.3">
      <c r="F2555" s="74"/>
      <c r="G2555" s="74"/>
    </row>
    <row r="2556" spans="6:7" x14ac:dyDescent="0.3">
      <c r="F2556" s="74"/>
      <c r="G2556" s="74"/>
    </row>
    <row r="2557" spans="6:7" x14ac:dyDescent="0.3">
      <c r="F2557" s="74"/>
      <c r="G2557" s="74"/>
    </row>
    <row r="2558" spans="6:7" x14ac:dyDescent="0.3">
      <c r="F2558" s="74"/>
      <c r="G2558" s="74"/>
    </row>
    <row r="2559" spans="6:7" x14ac:dyDescent="0.3">
      <c r="F2559" s="74"/>
      <c r="G2559" s="74"/>
    </row>
    <row r="2560" spans="6:7" x14ac:dyDescent="0.3">
      <c r="F2560" s="74"/>
      <c r="G2560" s="74"/>
    </row>
    <row r="2561" spans="6:7" x14ac:dyDescent="0.3">
      <c r="F2561" s="74"/>
      <c r="G2561" s="74"/>
    </row>
    <row r="2562" spans="6:7" x14ac:dyDescent="0.3">
      <c r="F2562" s="74"/>
      <c r="G2562" s="74"/>
    </row>
    <row r="2563" spans="6:7" x14ac:dyDescent="0.3">
      <c r="F2563" s="74"/>
      <c r="G2563" s="74"/>
    </row>
    <row r="2564" spans="6:7" x14ac:dyDescent="0.3">
      <c r="F2564" s="74"/>
      <c r="G2564" s="74"/>
    </row>
    <row r="2565" spans="6:7" x14ac:dyDescent="0.3">
      <c r="F2565" s="74"/>
      <c r="G2565" s="74"/>
    </row>
    <row r="2566" spans="6:7" x14ac:dyDescent="0.3">
      <c r="F2566" s="74"/>
      <c r="G2566" s="74"/>
    </row>
    <row r="2567" spans="6:7" x14ac:dyDescent="0.3">
      <c r="F2567" s="74"/>
      <c r="G2567" s="74"/>
    </row>
    <row r="2568" spans="6:7" x14ac:dyDescent="0.3">
      <c r="F2568" s="74"/>
      <c r="G2568" s="74"/>
    </row>
    <row r="2569" spans="6:7" x14ac:dyDescent="0.3">
      <c r="F2569" s="74"/>
      <c r="G2569" s="74"/>
    </row>
    <row r="2570" spans="6:7" x14ac:dyDescent="0.3">
      <c r="F2570" s="74"/>
      <c r="G2570" s="74"/>
    </row>
    <row r="2571" spans="6:7" x14ac:dyDescent="0.3">
      <c r="F2571" s="74"/>
      <c r="G2571" s="74"/>
    </row>
    <row r="2572" spans="6:7" x14ac:dyDescent="0.3">
      <c r="F2572" s="74"/>
      <c r="G2572" s="74"/>
    </row>
    <row r="2573" spans="6:7" x14ac:dyDescent="0.3">
      <c r="F2573" s="74"/>
      <c r="G2573" s="74"/>
    </row>
    <row r="2574" spans="6:7" x14ac:dyDescent="0.3">
      <c r="F2574" s="74"/>
      <c r="G2574" s="74"/>
    </row>
    <row r="2575" spans="6:7" x14ac:dyDescent="0.3">
      <c r="F2575" s="74"/>
      <c r="G2575" s="74"/>
    </row>
    <row r="2576" spans="6:7" x14ac:dyDescent="0.3">
      <c r="F2576" s="74"/>
      <c r="G2576" s="74"/>
    </row>
    <row r="2577" spans="6:7" x14ac:dyDescent="0.3">
      <c r="F2577" s="74"/>
      <c r="G2577" s="74"/>
    </row>
    <row r="2578" spans="6:7" x14ac:dyDescent="0.3">
      <c r="F2578" s="74"/>
      <c r="G2578" s="74"/>
    </row>
    <row r="2579" spans="6:7" x14ac:dyDescent="0.3">
      <c r="F2579" s="74"/>
      <c r="G2579" s="74"/>
    </row>
    <row r="2580" spans="6:7" x14ac:dyDescent="0.3">
      <c r="F2580" s="74"/>
      <c r="G2580" s="74"/>
    </row>
    <row r="2581" spans="6:7" x14ac:dyDescent="0.3">
      <c r="F2581" s="74"/>
      <c r="G2581" s="74"/>
    </row>
    <row r="2582" spans="6:7" x14ac:dyDescent="0.3">
      <c r="F2582" s="74"/>
      <c r="G2582" s="74"/>
    </row>
    <row r="2583" spans="6:7" x14ac:dyDescent="0.3">
      <c r="F2583" s="74"/>
      <c r="G2583" s="74"/>
    </row>
    <row r="2584" spans="6:7" x14ac:dyDescent="0.3">
      <c r="F2584" s="74"/>
      <c r="G2584" s="74"/>
    </row>
    <row r="2585" spans="6:7" x14ac:dyDescent="0.3">
      <c r="F2585" s="74"/>
      <c r="G2585" s="74"/>
    </row>
    <row r="2586" spans="6:7" x14ac:dyDescent="0.3">
      <c r="F2586" s="74"/>
      <c r="G2586" s="74"/>
    </row>
    <row r="2587" spans="6:7" x14ac:dyDescent="0.3">
      <c r="F2587" s="74"/>
      <c r="G2587" s="74"/>
    </row>
    <row r="2588" spans="6:7" x14ac:dyDescent="0.3">
      <c r="F2588" s="74"/>
      <c r="G2588" s="74"/>
    </row>
    <row r="2589" spans="6:7" x14ac:dyDescent="0.3">
      <c r="F2589" s="74"/>
      <c r="G2589" s="74"/>
    </row>
    <row r="2590" spans="6:7" x14ac:dyDescent="0.3">
      <c r="F2590" s="74"/>
      <c r="G2590" s="74"/>
    </row>
    <row r="2591" spans="6:7" x14ac:dyDescent="0.3">
      <c r="F2591" s="74"/>
      <c r="G2591" s="74"/>
    </row>
    <row r="2592" spans="6:7" x14ac:dyDescent="0.3">
      <c r="F2592" s="74"/>
      <c r="G2592" s="74"/>
    </row>
    <row r="2593" spans="6:7" x14ac:dyDescent="0.3">
      <c r="F2593" s="74"/>
      <c r="G2593" s="74"/>
    </row>
    <row r="2594" spans="6:7" x14ac:dyDescent="0.3">
      <c r="F2594" s="74"/>
      <c r="G2594" s="74"/>
    </row>
    <row r="2595" spans="6:7" x14ac:dyDescent="0.3">
      <c r="F2595" s="74"/>
      <c r="G2595" s="74"/>
    </row>
    <row r="2596" spans="6:7" x14ac:dyDescent="0.3">
      <c r="F2596" s="74"/>
      <c r="G2596" s="74"/>
    </row>
    <row r="2597" spans="6:7" x14ac:dyDescent="0.3">
      <c r="F2597" s="74"/>
      <c r="G2597" s="74"/>
    </row>
    <row r="2598" spans="6:7" x14ac:dyDescent="0.3">
      <c r="F2598" s="74"/>
      <c r="G2598" s="74"/>
    </row>
    <row r="2599" spans="6:7" x14ac:dyDescent="0.3">
      <c r="F2599" s="74"/>
      <c r="G2599" s="74"/>
    </row>
    <row r="2600" spans="6:7" x14ac:dyDescent="0.3">
      <c r="F2600" s="74"/>
      <c r="G2600" s="74"/>
    </row>
    <row r="2601" spans="6:7" x14ac:dyDescent="0.3">
      <c r="F2601" s="74"/>
      <c r="G2601" s="74"/>
    </row>
    <row r="2602" spans="6:7" x14ac:dyDescent="0.3">
      <c r="F2602" s="74"/>
      <c r="G2602" s="74"/>
    </row>
    <row r="2603" spans="6:7" x14ac:dyDescent="0.3">
      <c r="F2603" s="74"/>
      <c r="G2603" s="74"/>
    </row>
    <row r="2604" spans="6:7" x14ac:dyDescent="0.3">
      <c r="F2604" s="74"/>
      <c r="G2604" s="74"/>
    </row>
    <row r="2605" spans="6:7" x14ac:dyDescent="0.3">
      <c r="F2605" s="74"/>
      <c r="G2605" s="74"/>
    </row>
    <row r="2606" spans="6:7" x14ac:dyDescent="0.3">
      <c r="F2606" s="74"/>
      <c r="G2606" s="74"/>
    </row>
    <row r="2607" spans="6:7" x14ac:dyDescent="0.3">
      <c r="F2607" s="74"/>
      <c r="G2607" s="74"/>
    </row>
    <row r="2608" spans="6:7" x14ac:dyDescent="0.3">
      <c r="F2608" s="74"/>
      <c r="G2608" s="74"/>
    </row>
    <row r="2609" spans="6:7" x14ac:dyDescent="0.3">
      <c r="F2609" s="74"/>
      <c r="G2609" s="74"/>
    </row>
    <row r="2610" spans="6:7" x14ac:dyDescent="0.3">
      <c r="F2610" s="74"/>
      <c r="G2610" s="74"/>
    </row>
    <row r="2611" spans="6:7" x14ac:dyDescent="0.3">
      <c r="F2611" s="74"/>
      <c r="G2611" s="74"/>
    </row>
    <row r="2612" spans="6:7" x14ac:dyDescent="0.3">
      <c r="F2612" s="74"/>
      <c r="G2612" s="74"/>
    </row>
    <row r="2613" spans="6:7" x14ac:dyDescent="0.3">
      <c r="F2613" s="74"/>
      <c r="G2613" s="74"/>
    </row>
    <row r="2614" spans="6:7" x14ac:dyDescent="0.3">
      <c r="F2614" s="74"/>
      <c r="G2614" s="74"/>
    </row>
    <row r="2615" spans="6:7" x14ac:dyDescent="0.3">
      <c r="F2615" s="74"/>
      <c r="G2615" s="74"/>
    </row>
    <row r="2616" spans="6:7" x14ac:dyDescent="0.3">
      <c r="F2616" s="74"/>
      <c r="G2616" s="74"/>
    </row>
    <row r="2617" spans="6:7" x14ac:dyDescent="0.3">
      <c r="F2617" s="74"/>
      <c r="G2617" s="74"/>
    </row>
    <row r="2618" spans="6:7" x14ac:dyDescent="0.3">
      <c r="F2618" s="74"/>
      <c r="G2618" s="74"/>
    </row>
    <row r="2619" spans="6:7" x14ac:dyDescent="0.3">
      <c r="F2619" s="74"/>
      <c r="G2619" s="74"/>
    </row>
    <row r="2620" spans="6:7" x14ac:dyDescent="0.3">
      <c r="F2620" s="74"/>
      <c r="G2620" s="74"/>
    </row>
    <row r="2621" spans="6:7" x14ac:dyDescent="0.3">
      <c r="F2621" s="74"/>
      <c r="G2621" s="74"/>
    </row>
    <row r="2622" spans="6:7" x14ac:dyDescent="0.3">
      <c r="F2622" s="74"/>
      <c r="G2622" s="74"/>
    </row>
    <row r="2623" spans="6:7" x14ac:dyDescent="0.3">
      <c r="F2623" s="74"/>
      <c r="G2623" s="74"/>
    </row>
    <row r="2624" spans="6:7" x14ac:dyDescent="0.3">
      <c r="F2624" s="74"/>
      <c r="G2624" s="74"/>
    </row>
    <row r="2625" spans="6:7" x14ac:dyDescent="0.3">
      <c r="F2625" s="74"/>
      <c r="G2625" s="74"/>
    </row>
    <row r="2626" spans="6:7" x14ac:dyDescent="0.3">
      <c r="F2626" s="74"/>
      <c r="G2626" s="74"/>
    </row>
    <row r="2627" spans="6:7" x14ac:dyDescent="0.3">
      <c r="F2627" s="74"/>
      <c r="G2627" s="74"/>
    </row>
    <row r="2628" spans="6:7" x14ac:dyDescent="0.3">
      <c r="F2628" s="74"/>
      <c r="G2628" s="74"/>
    </row>
    <row r="2629" spans="6:7" x14ac:dyDescent="0.3">
      <c r="F2629" s="74"/>
      <c r="G2629" s="74"/>
    </row>
    <row r="2630" spans="6:7" x14ac:dyDescent="0.3">
      <c r="F2630" s="74"/>
      <c r="G2630" s="74"/>
    </row>
    <row r="2631" spans="6:7" x14ac:dyDescent="0.3">
      <c r="F2631" s="74"/>
      <c r="G2631" s="74"/>
    </row>
    <row r="2632" spans="6:7" x14ac:dyDescent="0.3">
      <c r="F2632" s="74"/>
      <c r="G2632" s="74"/>
    </row>
    <row r="2633" spans="6:7" x14ac:dyDescent="0.3">
      <c r="F2633" s="74"/>
      <c r="G2633" s="74"/>
    </row>
    <row r="2634" spans="6:7" x14ac:dyDescent="0.3">
      <c r="F2634" s="74"/>
      <c r="G2634" s="74"/>
    </row>
    <row r="2635" spans="6:7" x14ac:dyDescent="0.3">
      <c r="F2635" s="74"/>
      <c r="G2635" s="74"/>
    </row>
    <row r="2636" spans="6:7" x14ac:dyDescent="0.3">
      <c r="F2636" s="74"/>
      <c r="G2636" s="74"/>
    </row>
    <row r="2637" spans="6:7" x14ac:dyDescent="0.3">
      <c r="F2637" s="74"/>
      <c r="G2637" s="74"/>
    </row>
    <row r="2638" spans="6:7" x14ac:dyDescent="0.3">
      <c r="F2638" s="74"/>
      <c r="G2638" s="74"/>
    </row>
    <row r="2639" spans="6:7" x14ac:dyDescent="0.3">
      <c r="F2639" s="74"/>
      <c r="G2639" s="74"/>
    </row>
    <row r="2640" spans="6:7" x14ac:dyDescent="0.3">
      <c r="F2640" s="74"/>
      <c r="G2640" s="74"/>
    </row>
    <row r="2641" spans="6:7" x14ac:dyDescent="0.3">
      <c r="F2641" s="74"/>
      <c r="G2641" s="74"/>
    </row>
    <row r="2642" spans="6:7" x14ac:dyDescent="0.3">
      <c r="F2642" s="74"/>
      <c r="G2642" s="74"/>
    </row>
    <row r="2643" spans="6:7" x14ac:dyDescent="0.3">
      <c r="F2643" s="74"/>
      <c r="G2643" s="74"/>
    </row>
    <row r="2644" spans="6:7" x14ac:dyDescent="0.3">
      <c r="F2644" s="74"/>
      <c r="G2644" s="74"/>
    </row>
    <row r="2645" spans="6:7" x14ac:dyDescent="0.3">
      <c r="F2645" s="74"/>
      <c r="G2645" s="74"/>
    </row>
    <row r="2646" spans="6:7" x14ac:dyDescent="0.3">
      <c r="F2646" s="74"/>
      <c r="G2646" s="74"/>
    </row>
    <row r="2647" spans="6:7" x14ac:dyDescent="0.3">
      <c r="F2647" s="74"/>
      <c r="G2647" s="74"/>
    </row>
    <row r="2648" spans="6:7" x14ac:dyDescent="0.3">
      <c r="F2648" s="74"/>
      <c r="G2648" s="74"/>
    </row>
    <row r="2649" spans="6:7" x14ac:dyDescent="0.3">
      <c r="F2649" s="74"/>
      <c r="G2649" s="74"/>
    </row>
    <row r="2650" spans="6:7" x14ac:dyDescent="0.3">
      <c r="F2650" s="74"/>
      <c r="G2650" s="74"/>
    </row>
    <row r="2651" spans="6:7" x14ac:dyDescent="0.3">
      <c r="F2651" s="74"/>
      <c r="G2651" s="74"/>
    </row>
    <row r="2652" spans="6:7" x14ac:dyDescent="0.3">
      <c r="F2652" s="74"/>
      <c r="G2652" s="74"/>
    </row>
    <row r="2653" spans="6:7" x14ac:dyDescent="0.3">
      <c r="F2653" s="74"/>
      <c r="G2653" s="74"/>
    </row>
    <row r="2654" spans="6:7" x14ac:dyDescent="0.3">
      <c r="F2654" s="74"/>
      <c r="G2654" s="74"/>
    </row>
    <row r="2655" spans="6:7" x14ac:dyDescent="0.3">
      <c r="F2655" s="74"/>
      <c r="G2655" s="74"/>
    </row>
    <row r="2656" spans="6:7" x14ac:dyDescent="0.3">
      <c r="F2656" s="74"/>
      <c r="G2656" s="74"/>
    </row>
    <row r="2657" spans="6:7" x14ac:dyDescent="0.3">
      <c r="F2657" s="74"/>
      <c r="G2657" s="74"/>
    </row>
    <row r="2658" spans="6:7" x14ac:dyDescent="0.3">
      <c r="F2658" s="74"/>
      <c r="G2658" s="74"/>
    </row>
    <row r="2659" spans="6:7" x14ac:dyDescent="0.3">
      <c r="F2659" s="74"/>
      <c r="G2659" s="74"/>
    </row>
    <row r="2660" spans="6:7" x14ac:dyDescent="0.3">
      <c r="F2660" s="74"/>
      <c r="G2660" s="74"/>
    </row>
    <row r="2661" spans="6:7" x14ac:dyDescent="0.3">
      <c r="F2661" s="74"/>
      <c r="G2661" s="74"/>
    </row>
    <row r="2662" spans="6:7" x14ac:dyDescent="0.3">
      <c r="F2662" s="74"/>
      <c r="G2662" s="74"/>
    </row>
    <row r="2663" spans="6:7" x14ac:dyDescent="0.3">
      <c r="F2663" s="74"/>
      <c r="G2663" s="74"/>
    </row>
    <row r="2664" spans="6:7" x14ac:dyDescent="0.3">
      <c r="F2664" s="74"/>
      <c r="G2664" s="74"/>
    </row>
    <row r="2665" spans="6:7" x14ac:dyDescent="0.3">
      <c r="F2665" s="74"/>
      <c r="G2665" s="74"/>
    </row>
    <row r="2666" spans="6:7" x14ac:dyDescent="0.3">
      <c r="F2666" s="74"/>
      <c r="G2666" s="74"/>
    </row>
    <row r="2667" spans="6:7" x14ac:dyDescent="0.3">
      <c r="F2667" s="74"/>
      <c r="G2667" s="74"/>
    </row>
    <row r="2668" spans="6:7" x14ac:dyDescent="0.3">
      <c r="F2668" s="74"/>
      <c r="G2668" s="74"/>
    </row>
    <row r="2669" spans="6:7" x14ac:dyDescent="0.3">
      <c r="F2669" s="74"/>
      <c r="G2669" s="74"/>
    </row>
    <row r="2670" spans="6:7" x14ac:dyDescent="0.3">
      <c r="F2670" s="74"/>
      <c r="G2670" s="74"/>
    </row>
    <row r="2671" spans="6:7" x14ac:dyDescent="0.3">
      <c r="F2671" s="74"/>
      <c r="G2671" s="74"/>
    </row>
    <row r="2672" spans="6:7" x14ac:dyDescent="0.3">
      <c r="F2672" s="74"/>
      <c r="G2672" s="74"/>
    </row>
    <row r="2673" spans="6:7" x14ac:dyDescent="0.3">
      <c r="F2673" s="74"/>
      <c r="G2673" s="74"/>
    </row>
    <row r="2674" spans="6:7" x14ac:dyDescent="0.3">
      <c r="F2674" s="74"/>
      <c r="G2674" s="74"/>
    </row>
    <row r="2675" spans="6:7" x14ac:dyDescent="0.3">
      <c r="F2675" s="74"/>
      <c r="G2675" s="74"/>
    </row>
    <row r="2676" spans="6:7" x14ac:dyDescent="0.3">
      <c r="F2676" s="74"/>
      <c r="G2676" s="74"/>
    </row>
    <row r="2677" spans="6:7" x14ac:dyDescent="0.3">
      <c r="F2677" s="74"/>
      <c r="G2677" s="74"/>
    </row>
    <row r="2678" spans="6:7" x14ac:dyDescent="0.3">
      <c r="F2678" s="74"/>
      <c r="G2678" s="74"/>
    </row>
    <row r="2679" spans="6:7" x14ac:dyDescent="0.3">
      <c r="F2679" s="74"/>
      <c r="G2679" s="74"/>
    </row>
    <row r="2680" spans="6:7" x14ac:dyDescent="0.3">
      <c r="F2680" s="74"/>
      <c r="G2680" s="74"/>
    </row>
    <row r="2681" spans="6:7" x14ac:dyDescent="0.3">
      <c r="F2681" s="74"/>
      <c r="G2681" s="74"/>
    </row>
    <row r="2682" spans="6:7" x14ac:dyDescent="0.3">
      <c r="F2682" s="74"/>
      <c r="G2682" s="74"/>
    </row>
    <row r="2683" spans="6:7" x14ac:dyDescent="0.3">
      <c r="F2683" s="74"/>
      <c r="G2683" s="74"/>
    </row>
    <row r="2684" spans="6:7" x14ac:dyDescent="0.3">
      <c r="F2684" s="74"/>
      <c r="G2684" s="74"/>
    </row>
    <row r="2685" spans="6:7" x14ac:dyDescent="0.3">
      <c r="F2685" s="74"/>
      <c r="G2685" s="74"/>
    </row>
    <row r="2686" spans="6:7" x14ac:dyDescent="0.3">
      <c r="F2686" s="74"/>
      <c r="G2686" s="74"/>
    </row>
    <row r="2687" spans="6:7" x14ac:dyDescent="0.3">
      <c r="F2687" s="74"/>
      <c r="G2687" s="74"/>
    </row>
    <row r="2688" spans="6:7" x14ac:dyDescent="0.3">
      <c r="F2688" s="74"/>
      <c r="G2688" s="74"/>
    </row>
    <row r="2689" spans="6:7" x14ac:dyDescent="0.3">
      <c r="F2689" s="74"/>
      <c r="G2689" s="74"/>
    </row>
    <row r="2690" spans="6:7" x14ac:dyDescent="0.3">
      <c r="F2690" s="74"/>
      <c r="G2690" s="74"/>
    </row>
    <row r="2691" spans="6:7" x14ac:dyDescent="0.3">
      <c r="F2691" s="74"/>
      <c r="G2691" s="74"/>
    </row>
    <row r="2692" spans="6:7" x14ac:dyDescent="0.3">
      <c r="F2692" s="74"/>
      <c r="G2692" s="74"/>
    </row>
    <row r="2693" spans="6:7" x14ac:dyDescent="0.3">
      <c r="F2693" s="74"/>
      <c r="G2693" s="74"/>
    </row>
    <row r="2694" spans="6:7" x14ac:dyDescent="0.3">
      <c r="F2694" s="74"/>
      <c r="G2694" s="74"/>
    </row>
    <row r="2695" spans="6:7" x14ac:dyDescent="0.3">
      <c r="F2695" s="74"/>
      <c r="G2695" s="74"/>
    </row>
    <row r="2696" spans="6:7" x14ac:dyDescent="0.3">
      <c r="F2696" s="74"/>
      <c r="G2696" s="74"/>
    </row>
    <row r="2697" spans="6:7" x14ac:dyDescent="0.3">
      <c r="F2697" s="74"/>
      <c r="G2697" s="74"/>
    </row>
    <row r="2698" spans="6:7" x14ac:dyDescent="0.3">
      <c r="F2698" s="74"/>
      <c r="G2698" s="74"/>
    </row>
    <row r="2699" spans="6:7" x14ac:dyDescent="0.3">
      <c r="F2699" s="74"/>
      <c r="G2699" s="74"/>
    </row>
    <row r="2700" spans="6:7" x14ac:dyDescent="0.3">
      <c r="F2700" s="74"/>
      <c r="G2700" s="74"/>
    </row>
    <row r="2701" spans="6:7" x14ac:dyDescent="0.3">
      <c r="F2701" s="74"/>
      <c r="G2701" s="74"/>
    </row>
    <row r="2702" spans="6:7" x14ac:dyDescent="0.3">
      <c r="F2702" s="74"/>
      <c r="G2702" s="74"/>
    </row>
    <row r="2703" spans="6:7" x14ac:dyDescent="0.3">
      <c r="F2703" s="74"/>
      <c r="G2703" s="74"/>
    </row>
    <row r="2704" spans="6:7" x14ac:dyDescent="0.3">
      <c r="F2704" s="74"/>
      <c r="G2704" s="74"/>
    </row>
    <row r="2705" spans="6:7" x14ac:dyDescent="0.3">
      <c r="F2705" s="74"/>
      <c r="G2705" s="74"/>
    </row>
    <row r="2706" spans="6:7" x14ac:dyDescent="0.3">
      <c r="F2706" s="74"/>
      <c r="G2706" s="74"/>
    </row>
    <row r="2707" spans="6:7" x14ac:dyDescent="0.3">
      <c r="F2707" s="74"/>
      <c r="G2707" s="74"/>
    </row>
    <row r="2708" spans="6:7" x14ac:dyDescent="0.3">
      <c r="F2708" s="74"/>
      <c r="G2708" s="74"/>
    </row>
    <row r="2709" spans="6:7" x14ac:dyDescent="0.3">
      <c r="F2709" s="74"/>
      <c r="G2709" s="74"/>
    </row>
    <row r="2710" spans="6:7" x14ac:dyDescent="0.3">
      <c r="F2710" s="74"/>
      <c r="G2710" s="74"/>
    </row>
    <row r="2711" spans="6:7" x14ac:dyDescent="0.3">
      <c r="F2711" s="74"/>
      <c r="G2711" s="74"/>
    </row>
    <row r="2712" spans="6:7" x14ac:dyDescent="0.3">
      <c r="F2712" s="74"/>
      <c r="G2712" s="74"/>
    </row>
    <row r="2713" spans="6:7" x14ac:dyDescent="0.3">
      <c r="F2713" s="74"/>
      <c r="G2713" s="74"/>
    </row>
    <row r="2714" spans="6:7" x14ac:dyDescent="0.3">
      <c r="F2714" s="74"/>
      <c r="G2714" s="74"/>
    </row>
    <row r="2715" spans="6:7" x14ac:dyDescent="0.3">
      <c r="F2715" s="74"/>
      <c r="G2715" s="74"/>
    </row>
    <row r="2716" spans="6:7" x14ac:dyDescent="0.3">
      <c r="F2716" s="74"/>
      <c r="G2716" s="74"/>
    </row>
    <row r="2717" spans="6:7" x14ac:dyDescent="0.3">
      <c r="F2717" s="74"/>
      <c r="G2717" s="74"/>
    </row>
    <row r="2718" spans="6:7" x14ac:dyDescent="0.3">
      <c r="F2718" s="74"/>
      <c r="G2718" s="74"/>
    </row>
    <row r="2719" spans="6:7" x14ac:dyDescent="0.3">
      <c r="F2719" s="74"/>
      <c r="G2719" s="74"/>
    </row>
    <row r="2720" spans="6:7" x14ac:dyDescent="0.3">
      <c r="F2720" s="74"/>
      <c r="G2720" s="74"/>
    </row>
    <row r="2721" spans="6:7" x14ac:dyDescent="0.3">
      <c r="F2721" s="74"/>
      <c r="G2721" s="74"/>
    </row>
    <row r="2722" spans="6:7" x14ac:dyDescent="0.3">
      <c r="F2722" s="74"/>
      <c r="G2722" s="74"/>
    </row>
    <row r="2723" spans="6:7" x14ac:dyDescent="0.3">
      <c r="F2723" s="74"/>
      <c r="G2723" s="74"/>
    </row>
    <row r="2724" spans="6:7" x14ac:dyDescent="0.3">
      <c r="F2724" s="74"/>
      <c r="G2724" s="74"/>
    </row>
    <row r="2725" spans="6:7" x14ac:dyDescent="0.3">
      <c r="F2725" s="74"/>
      <c r="G2725" s="74"/>
    </row>
    <row r="2726" spans="6:7" x14ac:dyDescent="0.3">
      <c r="F2726" s="74"/>
      <c r="G2726" s="74"/>
    </row>
    <row r="2727" spans="6:7" x14ac:dyDescent="0.3">
      <c r="F2727" s="74"/>
      <c r="G2727" s="74"/>
    </row>
    <row r="2728" spans="6:7" x14ac:dyDescent="0.3">
      <c r="F2728" s="74"/>
      <c r="G2728" s="74"/>
    </row>
    <row r="2729" spans="6:7" x14ac:dyDescent="0.3">
      <c r="F2729" s="74"/>
      <c r="G2729" s="74"/>
    </row>
    <row r="2730" spans="6:7" x14ac:dyDescent="0.3">
      <c r="F2730" s="74"/>
      <c r="G2730" s="74"/>
    </row>
    <row r="2731" spans="6:7" x14ac:dyDescent="0.3">
      <c r="F2731" s="74"/>
      <c r="G2731" s="74"/>
    </row>
    <row r="2732" spans="6:7" x14ac:dyDescent="0.3">
      <c r="F2732" s="74"/>
      <c r="G2732" s="74"/>
    </row>
    <row r="2733" spans="6:7" x14ac:dyDescent="0.3">
      <c r="F2733" s="74"/>
      <c r="G2733" s="74"/>
    </row>
    <row r="2734" spans="6:7" x14ac:dyDescent="0.3">
      <c r="F2734" s="74"/>
      <c r="G2734" s="74"/>
    </row>
    <row r="2735" spans="6:7" x14ac:dyDescent="0.3">
      <c r="F2735" s="74"/>
      <c r="G2735" s="74"/>
    </row>
    <row r="2736" spans="6:7" x14ac:dyDescent="0.3">
      <c r="F2736" s="74"/>
      <c r="G2736" s="74"/>
    </row>
    <row r="2737" spans="6:7" x14ac:dyDescent="0.3">
      <c r="F2737" s="74"/>
      <c r="G2737" s="74"/>
    </row>
    <row r="2738" spans="6:7" x14ac:dyDescent="0.3">
      <c r="F2738" s="74"/>
      <c r="G2738" s="74"/>
    </row>
    <row r="2739" spans="6:7" x14ac:dyDescent="0.3">
      <c r="F2739" s="74"/>
      <c r="G2739" s="74"/>
    </row>
    <row r="2740" spans="6:7" x14ac:dyDescent="0.3">
      <c r="F2740" s="74"/>
      <c r="G2740" s="74"/>
    </row>
    <row r="2741" spans="6:7" x14ac:dyDescent="0.3">
      <c r="F2741" s="74"/>
      <c r="G2741" s="74"/>
    </row>
    <row r="2742" spans="6:7" x14ac:dyDescent="0.3">
      <c r="F2742" s="74"/>
      <c r="G2742" s="74"/>
    </row>
    <row r="2743" spans="6:7" x14ac:dyDescent="0.3">
      <c r="F2743" s="74"/>
      <c r="G2743" s="74"/>
    </row>
    <row r="2744" spans="6:7" x14ac:dyDescent="0.3">
      <c r="F2744" s="74"/>
      <c r="G2744" s="74"/>
    </row>
    <row r="2745" spans="6:7" x14ac:dyDescent="0.3">
      <c r="F2745" s="74"/>
      <c r="G2745" s="74"/>
    </row>
    <row r="2746" spans="6:7" x14ac:dyDescent="0.3">
      <c r="F2746" s="74"/>
      <c r="G2746" s="74"/>
    </row>
    <row r="2747" spans="6:7" x14ac:dyDescent="0.3">
      <c r="F2747" s="74"/>
      <c r="G2747" s="74"/>
    </row>
    <row r="2748" spans="6:7" x14ac:dyDescent="0.3">
      <c r="F2748" s="74"/>
      <c r="G2748" s="74"/>
    </row>
    <row r="2749" spans="6:7" x14ac:dyDescent="0.3">
      <c r="F2749" s="74"/>
      <c r="G2749" s="74"/>
    </row>
    <row r="2750" spans="6:7" x14ac:dyDescent="0.3">
      <c r="F2750" s="74"/>
      <c r="G2750" s="74"/>
    </row>
    <row r="2751" spans="6:7" x14ac:dyDescent="0.3">
      <c r="F2751" s="74"/>
      <c r="G2751" s="74"/>
    </row>
    <row r="2752" spans="6:7" x14ac:dyDescent="0.3">
      <c r="F2752" s="74"/>
      <c r="G2752" s="74"/>
    </row>
    <row r="2753" spans="6:7" x14ac:dyDescent="0.3">
      <c r="F2753" s="74"/>
      <c r="G2753" s="74"/>
    </row>
    <row r="2754" spans="6:7" x14ac:dyDescent="0.3">
      <c r="F2754" s="74"/>
      <c r="G2754" s="74"/>
    </row>
    <row r="2755" spans="6:7" x14ac:dyDescent="0.3">
      <c r="F2755" s="74"/>
      <c r="G2755" s="74"/>
    </row>
    <row r="2756" spans="6:7" x14ac:dyDescent="0.3">
      <c r="F2756" s="74"/>
      <c r="G2756" s="74"/>
    </row>
    <row r="2757" spans="6:7" x14ac:dyDescent="0.3">
      <c r="F2757" s="74"/>
      <c r="G2757" s="74"/>
    </row>
    <row r="2758" spans="6:7" x14ac:dyDescent="0.3">
      <c r="F2758" s="74"/>
      <c r="G2758" s="74"/>
    </row>
    <row r="2759" spans="6:7" x14ac:dyDescent="0.3">
      <c r="F2759" s="74"/>
      <c r="G2759" s="74"/>
    </row>
    <row r="2760" spans="6:7" x14ac:dyDescent="0.3">
      <c r="F2760" s="74"/>
      <c r="G2760" s="74"/>
    </row>
    <row r="2761" spans="6:7" x14ac:dyDescent="0.3">
      <c r="F2761" s="74"/>
      <c r="G2761" s="74"/>
    </row>
    <row r="2762" spans="6:7" x14ac:dyDescent="0.3">
      <c r="F2762" s="74"/>
      <c r="G2762" s="74"/>
    </row>
    <row r="2763" spans="6:7" x14ac:dyDescent="0.3">
      <c r="F2763" s="74"/>
      <c r="G2763" s="74"/>
    </row>
    <row r="2764" spans="6:7" x14ac:dyDescent="0.3">
      <c r="F2764" s="74"/>
      <c r="G2764" s="74"/>
    </row>
    <row r="2765" spans="6:7" x14ac:dyDescent="0.3">
      <c r="F2765" s="74"/>
      <c r="G2765" s="74"/>
    </row>
    <row r="2766" spans="6:7" x14ac:dyDescent="0.3">
      <c r="F2766" s="74"/>
      <c r="G2766" s="74"/>
    </row>
    <row r="2767" spans="6:7" x14ac:dyDescent="0.3">
      <c r="F2767" s="74"/>
      <c r="G2767" s="74"/>
    </row>
    <row r="2768" spans="6:7" x14ac:dyDescent="0.3">
      <c r="F2768" s="74"/>
      <c r="G2768" s="74"/>
    </row>
    <row r="2769" spans="6:7" x14ac:dyDescent="0.3">
      <c r="F2769" s="74"/>
      <c r="G2769" s="74"/>
    </row>
    <row r="2770" spans="6:7" x14ac:dyDescent="0.3">
      <c r="F2770" s="74"/>
      <c r="G2770" s="74"/>
    </row>
    <row r="2771" spans="6:7" x14ac:dyDescent="0.3">
      <c r="F2771" s="74"/>
      <c r="G2771" s="74"/>
    </row>
    <row r="2772" spans="6:7" x14ac:dyDescent="0.3">
      <c r="F2772" s="74"/>
      <c r="G2772" s="74"/>
    </row>
    <row r="2773" spans="6:7" x14ac:dyDescent="0.3">
      <c r="F2773" s="74"/>
      <c r="G2773" s="74"/>
    </row>
    <row r="2774" spans="6:7" x14ac:dyDescent="0.3">
      <c r="F2774" s="74"/>
      <c r="G2774" s="74"/>
    </row>
    <row r="2775" spans="6:7" x14ac:dyDescent="0.3">
      <c r="F2775" s="74"/>
      <c r="G2775" s="74"/>
    </row>
    <row r="2776" spans="6:7" x14ac:dyDescent="0.3">
      <c r="F2776" s="74"/>
      <c r="G2776" s="74"/>
    </row>
    <row r="2777" spans="6:7" x14ac:dyDescent="0.3">
      <c r="F2777" s="74"/>
      <c r="G2777" s="74"/>
    </row>
    <row r="2778" spans="6:7" x14ac:dyDescent="0.3">
      <c r="F2778" s="74"/>
      <c r="G2778" s="74"/>
    </row>
    <row r="2779" spans="6:7" x14ac:dyDescent="0.3">
      <c r="F2779" s="74"/>
      <c r="G2779" s="74"/>
    </row>
    <row r="2780" spans="6:7" x14ac:dyDescent="0.3">
      <c r="F2780" s="74"/>
      <c r="G2780" s="74"/>
    </row>
    <row r="2781" spans="6:7" x14ac:dyDescent="0.3">
      <c r="F2781" s="74"/>
      <c r="G2781" s="74"/>
    </row>
    <row r="2782" spans="6:7" x14ac:dyDescent="0.3">
      <c r="F2782" s="74"/>
      <c r="G2782" s="74"/>
    </row>
    <row r="2783" spans="6:7" x14ac:dyDescent="0.3">
      <c r="F2783" s="74"/>
      <c r="G2783" s="74"/>
    </row>
    <row r="2784" spans="6:7" x14ac:dyDescent="0.3">
      <c r="F2784" s="74"/>
      <c r="G2784" s="74"/>
    </row>
    <row r="2785" spans="6:7" x14ac:dyDescent="0.3">
      <c r="F2785" s="74"/>
      <c r="G2785" s="74"/>
    </row>
    <row r="2786" spans="6:7" x14ac:dyDescent="0.3">
      <c r="F2786" s="74"/>
      <c r="G2786" s="74"/>
    </row>
    <row r="2787" spans="6:7" x14ac:dyDescent="0.3">
      <c r="F2787" s="74"/>
      <c r="G2787" s="74"/>
    </row>
    <row r="2788" spans="6:7" x14ac:dyDescent="0.3">
      <c r="F2788" s="74"/>
      <c r="G2788" s="74"/>
    </row>
    <row r="2789" spans="6:7" x14ac:dyDescent="0.3">
      <c r="F2789" s="74"/>
      <c r="G2789" s="74"/>
    </row>
    <row r="2790" spans="6:7" x14ac:dyDescent="0.3">
      <c r="F2790" s="74"/>
      <c r="G2790" s="74"/>
    </row>
    <row r="2791" spans="6:7" x14ac:dyDescent="0.3">
      <c r="F2791" s="74"/>
      <c r="G2791" s="74"/>
    </row>
    <row r="2792" spans="6:7" x14ac:dyDescent="0.3">
      <c r="F2792" s="74"/>
      <c r="G2792" s="74"/>
    </row>
    <row r="2793" spans="6:7" x14ac:dyDescent="0.3">
      <c r="F2793" s="74"/>
      <c r="G2793" s="74"/>
    </row>
    <row r="2794" spans="6:7" x14ac:dyDescent="0.3">
      <c r="F2794" s="74"/>
      <c r="G2794" s="74"/>
    </row>
    <row r="2795" spans="6:7" x14ac:dyDescent="0.3">
      <c r="F2795" s="74"/>
      <c r="G2795" s="74"/>
    </row>
    <row r="2796" spans="6:7" x14ac:dyDescent="0.3">
      <c r="F2796" s="74"/>
      <c r="G2796" s="74"/>
    </row>
    <row r="2797" spans="6:7" x14ac:dyDescent="0.3">
      <c r="F2797" s="74"/>
      <c r="G2797" s="74"/>
    </row>
    <row r="2798" spans="6:7" x14ac:dyDescent="0.3">
      <c r="F2798" s="74"/>
      <c r="G2798" s="74"/>
    </row>
    <row r="2799" spans="6:7" x14ac:dyDescent="0.3">
      <c r="F2799" s="74"/>
      <c r="G2799" s="74"/>
    </row>
    <row r="2800" spans="6:7" x14ac:dyDescent="0.3">
      <c r="F2800" s="74"/>
      <c r="G2800" s="74"/>
    </row>
    <row r="2801" spans="6:7" x14ac:dyDescent="0.3">
      <c r="F2801" s="74"/>
      <c r="G2801" s="74"/>
    </row>
    <row r="2802" spans="6:7" x14ac:dyDescent="0.3">
      <c r="F2802" s="74"/>
      <c r="G2802" s="74"/>
    </row>
    <row r="2803" spans="6:7" x14ac:dyDescent="0.3">
      <c r="F2803" s="74"/>
      <c r="G2803" s="74"/>
    </row>
    <row r="2804" spans="6:7" x14ac:dyDescent="0.3">
      <c r="F2804" s="74"/>
      <c r="G2804" s="74"/>
    </row>
    <row r="2805" spans="6:7" x14ac:dyDescent="0.3">
      <c r="F2805" s="74"/>
      <c r="G2805" s="74"/>
    </row>
    <row r="2806" spans="6:7" x14ac:dyDescent="0.3">
      <c r="F2806" s="74"/>
      <c r="G2806" s="74"/>
    </row>
    <row r="2807" spans="6:7" x14ac:dyDescent="0.3">
      <c r="F2807" s="74"/>
      <c r="G2807" s="74"/>
    </row>
    <row r="2808" spans="6:7" x14ac:dyDescent="0.3">
      <c r="F2808" s="74"/>
      <c r="G2808" s="74"/>
    </row>
    <row r="2809" spans="6:7" x14ac:dyDescent="0.3">
      <c r="F2809" s="74"/>
      <c r="G2809" s="74"/>
    </row>
    <row r="2810" spans="6:7" x14ac:dyDescent="0.3">
      <c r="F2810" s="74"/>
      <c r="G2810" s="74"/>
    </row>
    <row r="2811" spans="6:7" x14ac:dyDescent="0.3">
      <c r="F2811" s="74"/>
      <c r="G2811" s="74"/>
    </row>
    <row r="2812" spans="6:7" x14ac:dyDescent="0.3">
      <c r="F2812" s="74"/>
      <c r="G2812" s="74"/>
    </row>
    <row r="2813" spans="6:7" x14ac:dyDescent="0.3">
      <c r="F2813" s="74"/>
      <c r="G2813" s="74"/>
    </row>
    <row r="2814" spans="6:7" x14ac:dyDescent="0.3">
      <c r="F2814" s="74"/>
      <c r="G2814" s="74"/>
    </row>
    <row r="2815" spans="6:7" x14ac:dyDescent="0.3">
      <c r="F2815" s="74"/>
      <c r="G2815" s="74"/>
    </row>
    <row r="2816" spans="6:7" x14ac:dyDescent="0.3">
      <c r="F2816" s="74"/>
      <c r="G2816" s="74"/>
    </row>
    <row r="2817" spans="6:7" x14ac:dyDescent="0.3">
      <c r="F2817" s="74"/>
      <c r="G2817" s="74"/>
    </row>
    <row r="2818" spans="6:7" x14ac:dyDescent="0.3">
      <c r="F2818" s="74"/>
      <c r="G2818" s="74"/>
    </row>
    <row r="2819" spans="6:7" x14ac:dyDescent="0.3">
      <c r="F2819" s="74"/>
      <c r="G2819" s="74"/>
    </row>
    <row r="2820" spans="6:7" x14ac:dyDescent="0.3">
      <c r="F2820" s="74"/>
      <c r="G2820" s="74"/>
    </row>
    <row r="2821" spans="6:7" x14ac:dyDescent="0.3">
      <c r="F2821" s="74"/>
      <c r="G2821" s="74"/>
    </row>
    <row r="2822" spans="6:7" x14ac:dyDescent="0.3">
      <c r="F2822" s="74"/>
      <c r="G2822" s="74"/>
    </row>
    <row r="2823" spans="6:7" x14ac:dyDescent="0.3">
      <c r="F2823" s="74"/>
      <c r="G2823" s="74"/>
    </row>
    <row r="2824" spans="6:7" x14ac:dyDescent="0.3">
      <c r="F2824" s="74"/>
      <c r="G2824" s="74"/>
    </row>
    <row r="2825" spans="6:7" x14ac:dyDescent="0.3">
      <c r="F2825" s="74"/>
      <c r="G2825" s="74"/>
    </row>
    <row r="2826" spans="6:7" x14ac:dyDescent="0.3">
      <c r="F2826" s="74"/>
      <c r="G2826" s="74"/>
    </row>
    <row r="2827" spans="6:7" x14ac:dyDescent="0.3">
      <c r="F2827" s="74"/>
      <c r="G2827" s="74"/>
    </row>
    <row r="2828" spans="6:7" x14ac:dyDescent="0.3">
      <c r="F2828" s="74"/>
      <c r="G2828" s="74"/>
    </row>
    <row r="2829" spans="6:7" x14ac:dyDescent="0.3">
      <c r="F2829" s="74"/>
      <c r="G2829" s="74"/>
    </row>
    <row r="2830" spans="6:7" x14ac:dyDescent="0.3">
      <c r="F2830" s="74"/>
      <c r="G2830" s="74"/>
    </row>
    <row r="2831" spans="6:7" x14ac:dyDescent="0.3">
      <c r="F2831" s="74"/>
      <c r="G2831" s="74"/>
    </row>
    <row r="2832" spans="6:7" x14ac:dyDescent="0.3">
      <c r="F2832" s="74"/>
      <c r="G2832" s="74"/>
    </row>
    <row r="2833" spans="6:7" x14ac:dyDescent="0.3">
      <c r="F2833" s="74"/>
      <c r="G2833" s="74"/>
    </row>
    <row r="2834" spans="6:7" x14ac:dyDescent="0.3">
      <c r="F2834" s="74"/>
      <c r="G2834" s="74"/>
    </row>
    <row r="2835" spans="6:7" x14ac:dyDescent="0.3">
      <c r="F2835" s="74"/>
      <c r="G2835" s="74"/>
    </row>
    <row r="2836" spans="6:7" x14ac:dyDescent="0.3">
      <c r="F2836" s="74"/>
      <c r="G2836" s="74"/>
    </row>
    <row r="2837" spans="6:7" x14ac:dyDescent="0.3">
      <c r="F2837" s="74"/>
      <c r="G2837" s="74"/>
    </row>
    <row r="2838" spans="6:7" x14ac:dyDescent="0.3">
      <c r="F2838" s="74"/>
      <c r="G2838" s="74"/>
    </row>
    <row r="2839" spans="6:7" x14ac:dyDescent="0.3">
      <c r="F2839" s="74"/>
      <c r="G2839" s="74"/>
    </row>
    <row r="2840" spans="6:7" x14ac:dyDescent="0.3">
      <c r="F2840" s="74"/>
      <c r="G2840" s="74"/>
    </row>
    <row r="2841" spans="6:7" x14ac:dyDescent="0.3">
      <c r="F2841" s="74"/>
      <c r="G2841" s="74"/>
    </row>
    <row r="2842" spans="6:7" x14ac:dyDescent="0.3">
      <c r="F2842" s="74"/>
      <c r="G2842" s="74"/>
    </row>
    <row r="2843" spans="6:7" x14ac:dyDescent="0.3">
      <c r="F2843" s="74"/>
      <c r="G2843" s="74"/>
    </row>
    <row r="2844" spans="6:7" x14ac:dyDescent="0.3">
      <c r="F2844" s="74"/>
      <c r="G2844" s="74"/>
    </row>
    <row r="2845" spans="6:7" x14ac:dyDescent="0.3">
      <c r="F2845" s="74"/>
      <c r="G2845" s="74"/>
    </row>
    <row r="2846" spans="6:7" x14ac:dyDescent="0.3">
      <c r="F2846" s="74"/>
      <c r="G2846" s="74"/>
    </row>
    <row r="2847" spans="6:7" x14ac:dyDescent="0.3">
      <c r="F2847" s="74"/>
      <c r="G2847" s="74"/>
    </row>
    <row r="2848" spans="6:7" x14ac:dyDescent="0.3">
      <c r="F2848" s="74"/>
      <c r="G2848" s="74"/>
    </row>
    <row r="2849" spans="6:7" x14ac:dyDescent="0.3">
      <c r="F2849" s="74"/>
      <c r="G2849" s="74"/>
    </row>
    <row r="2850" spans="6:7" x14ac:dyDescent="0.3">
      <c r="F2850" s="74"/>
      <c r="G2850" s="74"/>
    </row>
    <row r="2851" spans="6:7" x14ac:dyDescent="0.3">
      <c r="F2851" s="74"/>
      <c r="G2851" s="74"/>
    </row>
    <row r="2852" spans="6:7" x14ac:dyDescent="0.3">
      <c r="F2852" s="74"/>
      <c r="G2852" s="74"/>
    </row>
    <row r="2853" spans="6:7" x14ac:dyDescent="0.3">
      <c r="F2853" s="74"/>
      <c r="G2853" s="74"/>
    </row>
    <row r="2854" spans="6:7" x14ac:dyDescent="0.3">
      <c r="F2854" s="74"/>
      <c r="G2854" s="74"/>
    </row>
    <row r="2855" spans="6:7" x14ac:dyDescent="0.3">
      <c r="F2855" s="74"/>
      <c r="G2855" s="74"/>
    </row>
    <row r="2856" spans="6:7" x14ac:dyDescent="0.3">
      <c r="F2856" s="74"/>
      <c r="G2856" s="74"/>
    </row>
    <row r="2857" spans="6:7" x14ac:dyDescent="0.3">
      <c r="F2857" s="74"/>
      <c r="G2857" s="74"/>
    </row>
    <row r="2858" spans="6:7" x14ac:dyDescent="0.3">
      <c r="F2858" s="74"/>
      <c r="G2858" s="74"/>
    </row>
    <row r="2859" spans="6:7" x14ac:dyDescent="0.3">
      <c r="F2859" s="74"/>
      <c r="G2859" s="74"/>
    </row>
    <row r="2860" spans="6:7" x14ac:dyDescent="0.3">
      <c r="F2860" s="74"/>
      <c r="G2860" s="74"/>
    </row>
    <row r="2861" spans="6:7" x14ac:dyDescent="0.3">
      <c r="F2861" s="74"/>
      <c r="G2861" s="74"/>
    </row>
    <row r="2862" spans="6:7" x14ac:dyDescent="0.3">
      <c r="F2862" s="74"/>
      <c r="G2862" s="74"/>
    </row>
    <row r="2863" spans="6:7" x14ac:dyDescent="0.3">
      <c r="F2863" s="74"/>
      <c r="G2863" s="74"/>
    </row>
    <row r="2864" spans="6:7" x14ac:dyDescent="0.3">
      <c r="F2864" s="74"/>
      <c r="G2864" s="74"/>
    </row>
    <row r="2865" spans="6:7" x14ac:dyDescent="0.3">
      <c r="F2865" s="74"/>
      <c r="G2865" s="74"/>
    </row>
    <row r="2866" spans="6:7" x14ac:dyDescent="0.3">
      <c r="F2866" s="74"/>
      <c r="G2866" s="74"/>
    </row>
    <row r="2867" spans="6:7" x14ac:dyDescent="0.3">
      <c r="F2867" s="74"/>
      <c r="G2867" s="74"/>
    </row>
    <row r="2868" spans="6:7" x14ac:dyDescent="0.3">
      <c r="F2868" s="74"/>
      <c r="G2868" s="74"/>
    </row>
    <row r="2869" spans="6:7" x14ac:dyDescent="0.3">
      <c r="F2869" s="74"/>
      <c r="G2869" s="74"/>
    </row>
    <row r="2870" spans="6:7" x14ac:dyDescent="0.3">
      <c r="F2870" s="74"/>
      <c r="G2870" s="74"/>
    </row>
    <row r="2871" spans="6:7" x14ac:dyDescent="0.3">
      <c r="F2871" s="74"/>
      <c r="G2871" s="74"/>
    </row>
    <row r="2872" spans="6:7" x14ac:dyDescent="0.3">
      <c r="F2872" s="74"/>
      <c r="G2872" s="74"/>
    </row>
    <row r="2873" spans="6:7" x14ac:dyDescent="0.3">
      <c r="F2873" s="74"/>
      <c r="G2873" s="74"/>
    </row>
    <row r="2874" spans="6:7" x14ac:dyDescent="0.3">
      <c r="F2874" s="74"/>
      <c r="G2874" s="74"/>
    </row>
    <row r="2875" spans="6:7" x14ac:dyDescent="0.3">
      <c r="F2875" s="74"/>
      <c r="G2875" s="74"/>
    </row>
    <row r="2876" spans="6:7" x14ac:dyDescent="0.3">
      <c r="F2876" s="74"/>
      <c r="G2876" s="74"/>
    </row>
    <row r="2877" spans="6:7" x14ac:dyDescent="0.3">
      <c r="F2877" s="74"/>
      <c r="G2877" s="74"/>
    </row>
    <row r="2878" spans="6:7" x14ac:dyDescent="0.3">
      <c r="F2878" s="74"/>
      <c r="G2878" s="74"/>
    </row>
    <row r="2879" spans="6:7" x14ac:dyDescent="0.3">
      <c r="F2879" s="74"/>
      <c r="G2879" s="74"/>
    </row>
    <row r="2880" spans="6:7" x14ac:dyDescent="0.3">
      <c r="F2880" s="74"/>
      <c r="G2880" s="74"/>
    </row>
    <row r="2881" spans="6:7" x14ac:dyDescent="0.3">
      <c r="F2881" s="74"/>
      <c r="G2881" s="74"/>
    </row>
    <row r="2882" spans="6:7" x14ac:dyDescent="0.3">
      <c r="F2882" s="74"/>
      <c r="G2882" s="74"/>
    </row>
    <row r="2883" spans="6:7" x14ac:dyDescent="0.3">
      <c r="F2883" s="74"/>
      <c r="G2883" s="74"/>
    </row>
    <row r="2884" spans="6:7" x14ac:dyDescent="0.3">
      <c r="F2884" s="74"/>
      <c r="G2884" s="74"/>
    </row>
    <row r="2885" spans="6:7" x14ac:dyDescent="0.3">
      <c r="F2885" s="74"/>
      <c r="G2885" s="74"/>
    </row>
    <row r="2886" spans="6:7" x14ac:dyDescent="0.3">
      <c r="F2886" s="74"/>
      <c r="G2886" s="74"/>
    </row>
    <row r="2887" spans="6:7" x14ac:dyDescent="0.3">
      <c r="F2887" s="74"/>
      <c r="G2887" s="74"/>
    </row>
    <row r="2888" spans="6:7" x14ac:dyDescent="0.3">
      <c r="F2888" s="74"/>
      <c r="G2888" s="74"/>
    </row>
    <row r="2889" spans="6:7" x14ac:dyDescent="0.3">
      <c r="F2889" s="74"/>
      <c r="G2889" s="74"/>
    </row>
    <row r="2890" spans="6:7" x14ac:dyDescent="0.3">
      <c r="F2890" s="74"/>
      <c r="G2890" s="74"/>
    </row>
    <row r="2891" spans="6:7" x14ac:dyDescent="0.3">
      <c r="F2891" s="74"/>
      <c r="G2891" s="74"/>
    </row>
    <row r="2892" spans="6:7" x14ac:dyDescent="0.3">
      <c r="F2892" s="74"/>
      <c r="G2892" s="74"/>
    </row>
    <row r="2893" spans="6:7" x14ac:dyDescent="0.3">
      <c r="F2893" s="74"/>
      <c r="G2893" s="74"/>
    </row>
    <row r="2894" spans="6:7" x14ac:dyDescent="0.3">
      <c r="F2894" s="74"/>
      <c r="G2894" s="74"/>
    </row>
    <row r="2895" spans="6:7" x14ac:dyDescent="0.3">
      <c r="F2895" s="74"/>
      <c r="G2895" s="74"/>
    </row>
    <row r="2896" spans="6:7" x14ac:dyDescent="0.3">
      <c r="F2896" s="74"/>
      <c r="G2896" s="74"/>
    </row>
    <row r="2897" spans="6:7" x14ac:dyDescent="0.3">
      <c r="F2897" s="74"/>
      <c r="G2897" s="74"/>
    </row>
    <row r="2898" spans="6:7" x14ac:dyDescent="0.3">
      <c r="F2898" s="74"/>
      <c r="G2898" s="74"/>
    </row>
    <row r="2899" spans="6:7" x14ac:dyDescent="0.3">
      <c r="F2899" s="74"/>
      <c r="G2899" s="74"/>
    </row>
    <row r="2900" spans="6:7" x14ac:dyDescent="0.3">
      <c r="F2900" s="74"/>
      <c r="G2900" s="74"/>
    </row>
    <row r="2901" spans="6:7" x14ac:dyDescent="0.3">
      <c r="F2901" s="74"/>
      <c r="G2901" s="74"/>
    </row>
    <row r="2902" spans="6:7" x14ac:dyDescent="0.3">
      <c r="F2902" s="74"/>
      <c r="G2902" s="74"/>
    </row>
    <row r="2903" spans="6:7" x14ac:dyDescent="0.3">
      <c r="F2903" s="74"/>
      <c r="G2903" s="74"/>
    </row>
    <row r="2904" spans="6:7" x14ac:dyDescent="0.3">
      <c r="F2904" s="74"/>
      <c r="G2904" s="74"/>
    </row>
    <row r="2905" spans="6:7" x14ac:dyDescent="0.3">
      <c r="F2905" s="74"/>
      <c r="G2905" s="74"/>
    </row>
    <row r="2906" spans="6:7" x14ac:dyDescent="0.3">
      <c r="F2906" s="74"/>
      <c r="G2906" s="74"/>
    </row>
    <row r="2907" spans="6:7" x14ac:dyDescent="0.3">
      <c r="F2907" s="74"/>
      <c r="G2907" s="74"/>
    </row>
    <row r="2908" spans="6:7" x14ac:dyDescent="0.3">
      <c r="F2908" s="74"/>
      <c r="G2908" s="74"/>
    </row>
    <row r="2909" spans="6:7" x14ac:dyDescent="0.3">
      <c r="F2909" s="74"/>
      <c r="G2909" s="74"/>
    </row>
    <row r="2910" spans="6:7" x14ac:dyDescent="0.3">
      <c r="F2910" s="74"/>
      <c r="G2910" s="74"/>
    </row>
    <row r="2911" spans="6:7" x14ac:dyDescent="0.3">
      <c r="F2911" s="74"/>
      <c r="G2911" s="74"/>
    </row>
    <row r="2912" spans="6:7" x14ac:dyDescent="0.3">
      <c r="F2912" s="74"/>
      <c r="G2912" s="74"/>
    </row>
    <row r="2913" spans="6:7" x14ac:dyDescent="0.3">
      <c r="F2913" s="74"/>
      <c r="G2913" s="74"/>
    </row>
    <row r="2914" spans="6:7" x14ac:dyDescent="0.3">
      <c r="F2914" s="74"/>
      <c r="G2914" s="74"/>
    </row>
    <row r="2915" spans="6:7" x14ac:dyDescent="0.3">
      <c r="F2915" s="74"/>
      <c r="G2915" s="74"/>
    </row>
    <row r="2916" spans="6:7" x14ac:dyDescent="0.3">
      <c r="F2916" s="74"/>
      <c r="G2916" s="74"/>
    </row>
    <row r="2917" spans="6:7" x14ac:dyDescent="0.3">
      <c r="F2917" s="74"/>
      <c r="G2917" s="74"/>
    </row>
    <row r="2918" spans="6:7" x14ac:dyDescent="0.3">
      <c r="F2918" s="74"/>
      <c r="G2918" s="74"/>
    </row>
    <row r="2919" spans="6:7" x14ac:dyDescent="0.3">
      <c r="F2919" s="74"/>
      <c r="G2919" s="74"/>
    </row>
    <row r="2920" spans="6:7" x14ac:dyDescent="0.3">
      <c r="F2920" s="74"/>
      <c r="G2920" s="74"/>
    </row>
    <row r="2921" spans="6:7" x14ac:dyDescent="0.3">
      <c r="F2921" s="74"/>
      <c r="G2921" s="74"/>
    </row>
    <row r="2922" spans="6:7" x14ac:dyDescent="0.3">
      <c r="F2922" s="74"/>
      <c r="G2922" s="74"/>
    </row>
    <row r="2923" spans="6:7" x14ac:dyDescent="0.3">
      <c r="F2923" s="74"/>
      <c r="G2923" s="74"/>
    </row>
    <row r="2924" spans="6:7" x14ac:dyDescent="0.3">
      <c r="F2924" s="74"/>
      <c r="G2924" s="74"/>
    </row>
    <row r="2925" spans="6:7" x14ac:dyDescent="0.3">
      <c r="F2925" s="74"/>
      <c r="G2925" s="74"/>
    </row>
    <row r="2926" spans="6:7" x14ac:dyDescent="0.3">
      <c r="F2926" s="74"/>
      <c r="G2926" s="74"/>
    </row>
    <row r="2927" spans="6:7" x14ac:dyDescent="0.3">
      <c r="F2927" s="74"/>
      <c r="G2927" s="74"/>
    </row>
    <row r="2928" spans="6:7" x14ac:dyDescent="0.3">
      <c r="F2928" s="74"/>
      <c r="G2928" s="74"/>
    </row>
    <row r="2929" spans="6:7" x14ac:dyDescent="0.3">
      <c r="F2929" s="74"/>
      <c r="G2929" s="74"/>
    </row>
    <row r="2930" spans="6:7" x14ac:dyDescent="0.3">
      <c r="F2930" s="74"/>
      <c r="G2930" s="74"/>
    </row>
    <row r="2931" spans="6:7" x14ac:dyDescent="0.3">
      <c r="F2931" s="74"/>
      <c r="G2931" s="74"/>
    </row>
    <row r="2932" spans="6:7" x14ac:dyDescent="0.3">
      <c r="F2932" s="74"/>
      <c r="G2932" s="74"/>
    </row>
    <row r="2933" spans="6:7" x14ac:dyDescent="0.3">
      <c r="F2933" s="74"/>
      <c r="G2933" s="74"/>
    </row>
    <row r="2934" spans="6:7" x14ac:dyDescent="0.3">
      <c r="F2934" s="74"/>
      <c r="G2934" s="74"/>
    </row>
    <row r="2935" spans="6:7" x14ac:dyDescent="0.3">
      <c r="F2935" s="74"/>
      <c r="G2935" s="74"/>
    </row>
    <row r="2936" spans="6:7" x14ac:dyDescent="0.3">
      <c r="F2936" s="74"/>
      <c r="G2936" s="74"/>
    </row>
    <row r="2937" spans="6:7" x14ac:dyDescent="0.3">
      <c r="F2937" s="74"/>
      <c r="G2937" s="74"/>
    </row>
    <row r="2938" spans="6:7" x14ac:dyDescent="0.3">
      <c r="F2938" s="74"/>
      <c r="G2938" s="74"/>
    </row>
    <row r="2939" spans="6:7" x14ac:dyDescent="0.3">
      <c r="F2939" s="74"/>
      <c r="G2939" s="74"/>
    </row>
    <row r="2940" spans="6:7" x14ac:dyDescent="0.3">
      <c r="F2940" s="74"/>
      <c r="G2940" s="74"/>
    </row>
    <row r="2941" spans="6:7" x14ac:dyDescent="0.3">
      <c r="F2941" s="74"/>
      <c r="G2941" s="74"/>
    </row>
    <row r="2942" spans="6:7" x14ac:dyDescent="0.3">
      <c r="F2942" s="74"/>
      <c r="G2942" s="74"/>
    </row>
    <row r="2943" spans="6:7" x14ac:dyDescent="0.3">
      <c r="F2943" s="74"/>
      <c r="G2943" s="74"/>
    </row>
    <row r="2944" spans="6:7" x14ac:dyDescent="0.3">
      <c r="F2944" s="74"/>
      <c r="G2944" s="74"/>
    </row>
    <row r="2945" spans="6:7" x14ac:dyDescent="0.3">
      <c r="F2945" s="74"/>
      <c r="G2945" s="74"/>
    </row>
    <row r="2946" spans="6:7" x14ac:dyDescent="0.3">
      <c r="F2946" s="74"/>
      <c r="G2946" s="74"/>
    </row>
    <row r="2947" spans="6:7" x14ac:dyDescent="0.3">
      <c r="F2947" s="74"/>
      <c r="G2947" s="74"/>
    </row>
    <row r="2948" spans="6:7" x14ac:dyDescent="0.3">
      <c r="F2948" s="74"/>
      <c r="G2948" s="74"/>
    </row>
    <row r="2949" spans="6:7" x14ac:dyDescent="0.3">
      <c r="F2949" s="74"/>
      <c r="G2949" s="74"/>
    </row>
    <row r="2950" spans="6:7" x14ac:dyDescent="0.3">
      <c r="F2950" s="74"/>
      <c r="G2950" s="74"/>
    </row>
    <row r="2951" spans="6:7" x14ac:dyDescent="0.3">
      <c r="F2951" s="74"/>
      <c r="G2951" s="74"/>
    </row>
    <row r="2952" spans="6:7" x14ac:dyDescent="0.3">
      <c r="F2952" s="74"/>
      <c r="G2952" s="74"/>
    </row>
    <row r="2953" spans="6:7" x14ac:dyDescent="0.3">
      <c r="F2953" s="74"/>
      <c r="G2953" s="74"/>
    </row>
    <row r="2954" spans="6:7" x14ac:dyDescent="0.3">
      <c r="F2954" s="74"/>
      <c r="G2954" s="74"/>
    </row>
    <row r="2955" spans="6:7" x14ac:dyDescent="0.3">
      <c r="F2955" s="74"/>
      <c r="G2955" s="74"/>
    </row>
    <row r="2956" spans="6:7" x14ac:dyDescent="0.3">
      <c r="F2956" s="74"/>
      <c r="G2956" s="74"/>
    </row>
    <row r="2957" spans="6:7" x14ac:dyDescent="0.3">
      <c r="F2957" s="74"/>
      <c r="G2957" s="74"/>
    </row>
    <row r="2958" spans="6:7" x14ac:dyDescent="0.3">
      <c r="F2958" s="74"/>
      <c r="G2958" s="74"/>
    </row>
    <row r="2959" spans="6:7" x14ac:dyDescent="0.3">
      <c r="F2959" s="74"/>
      <c r="G2959" s="74"/>
    </row>
    <row r="2960" spans="6:7" x14ac:dyDescent="0.3">
      <c r="F2960" s="74"/>
      <c r="G2960" s="74"/>
    </row>
    <row r="2961" spans="6:7" x14ac:dyDescent="0.3">
      <c r="F2961" s="74"/>
      <c r="G2961" s="74"/>
    </row>
    <row r="2962" spans="6:7" x14ac:dyDescent="0.3">
      <c r="F2962" s="74"/>
      <c r="G2962" s="74"/>
    </row>
    <row r="2963" spans="6:7" x14ac:dyDescent="0.3">
      <c r="F2963" s="74"/>
      <c r="G2963" s="74"/>
    </row>
    <row r="2964" spans="6:7" x14ac:dyDescent="0.3">
      <c r="F2964" s="74"/>
      <c r="G2964" s="74"/>
    </row>
    <row r="2965" spans="6:7" x14ac:dyDescent="0.3">
      <c r="F2965" s="74"/>
      <c r="G2965" s="74"/>
    </row>
    <row r="2966" spans="6:7" x14ac:dyDescent="0.3">
      <c r="F2966" s="74"/>
      <c r="G2966" s="74"/>
    </row>
    <row r="2967" spans="6:7" x14ac:dyDescent="0.3">
      <c r="F2967" s="74"/>
      <c r="G2967" s="74"/>
    </row>
    <row r="2968" spans="6:7" x14ac:dyDescent="0.3">
      <c r="F2968" s="74"/>
      <c r="G2968" s="74"/>
    </row>
    <row r="2969" spans="6:7" x14ac:dyDescent="0.3">
      <c r="F2969" s="74"/>
      <c r="G2969" s="74"/>
    </row>
    <row r="2970" spans="6:7" x14ac:dyDescent="0.3">
      <c r="F2970" s="74"/>
      <c r="G2970" s="74"/>
    </row>
    <row r="2971" spans="6:7" x14ac:dyDescent="0.3">
      <c r="F2971" s="74"/>
      <c r="G2971" s="74"/>
    </row>
    <row r="2972" spans="6:7" x14ac:dyDescent="0.3">
      <c r="F2972" s="74"/>
      <c r="G2972" s="74"/>
    </row>
    <row r="2973" spans="6:7" x14ac:dyDescent="0.3">
      <c r="F2973" s="74"/>
      <c r="G2973" s="74"/>
    </row>
    <row r="2974" spans="6:7" x14ac:dyDescent="0.3">
      <c r="F2974" s="74"/>
      <c r="G2974" s="74"/>
    </row>
    <row r="2975" spans="6:7" x14ac:dyDescent="0.3">
      <c r="F2975" s="74"/>
      <c r="G2975" s="74"/>
    </row>
    <row r="2976" spans="6:7" x14ac:dyDescent="0.3">
      <c r="F2976" s="74"/>
      <c r="G2976" s="74"/>
    </row>
    <row r="2977" spans="6:7" x14ac:dyDescent="0.3">
      <c r="F2977" s="74"/>
      <c r="G2977" s="74"/>
    </row>
    <row r="2978" spans="6:7" x14ac:dyDescent="0.3">
      <c r="F2978" s="74"/>
      <c r="G2978" s="74"/>
    </row>
    <row r="2979" spans="6:7" x14ac:dyDescent="0.3">
      <c r="F2979" s="74"/>
      <c r="G2979" s="74"/>
    </row>
    <row r="2980" spans="6:7" x14ac:dyDescent="0.3">
      <c r="F2980" s="74"/>
      <c r="G2980" s="74"/>
    </row>
    <row r="2981" spans="6:7" x14ac:dyDescent="0.3">
      <c r="F2981" s="74"/>
      <c r="G2981" s="74"/>
    </row>
    <row r="2982" spans="6:7" x14ac:dyDescent="0.3">
      <c r="F2982" s="74"/>
      <c r="G2982" s="74"/>
    </row>
    <row r="2983" spans="6:7" x14ac:dyDescent="0.3">
      <c r="F2983" s="74"/>
      <c r="G2983" s="74"/>
    </row>
    <row r="2984" spans="6:7" x14ac:dyDescent="0.3">
      <c r="F2984" s="74"/>
      <c r="G2984" s="74"/>
    </row>
    <row r="2985" spans="6:7" x14ac:dyDescent="0.3">
      <c r="F2985" s="74"/>
      <c r="G2985" s="74"/>
    </row>
    <row r="2986" spans="6:7" x14ac:dyDescent="0.3">
      <c r="F2986" s="74"/>
      <c r="G2986" s="74"/>
    </row>
    <row r="2987" spans="6:7" x14ac:dyDescent="0.3">
      <c r="F2987" s="74"/>
      <c r="G2987" s="74"/>
    </row>
    <row r="2988" spans="6:7" x14ac:dyDescent="0.3">
      <c r="F2988" s="74"/>
      <c r="G2988" s="74"/>
    </row>
    <row r="2989" spans="6:7" x14ac:dyDescent="0.3">
      <c r="F2989" s="74"/>
      <c r="G2989" s="74"/>
    </row>
    <row r="2990" spans="6:7" x14ac:dyDescent="0.3">
      <c r="F2990" s="74"/>
      <c r="G2990" s="74"/>
    </row>
    <row r="2991" spans="6:7" x14ac:dyDescent="0.3">
      <c r="F2991" s="74"/>
      <c r="G2991" s="74"/>
    </row>
    <row r="2992" spans="6:7" x14ac:dyDescent="0.3">
      <c r="F2992" s="74"/>
      <c r="G2992" s="74"/>
    </row>
    <row r="2993" spans="6:7" x14ac:dyDescent="0.3">
      <c r="F2993" s="74"/>
      <c r="G2993" s="74"/>
    </row>
    <row r="2994" spans="6:7" x14ac:dyDescent="0.3">
      <c r="F2994" s="74"/>
      <c r="G2994" s="74"/>
    </row>
    <row r="2995" spans="6:7" x14ac:dyDescent="0.3">
      <c r="F2995" s="74"/>
      <c r="G2995" s="74"/>
    </row>
    <row r="2996" spans="6:7" x14ac:dyDescent="0.3">
      <c r="F2996" s="74"/>
      <c r="G2996" s="74"/>
    </row>
    <row r="2997" spans="6:7" x14ac:dyDescent="0.3">
      <c r="F2997" s="74"/>
      <c r="G2997" s="74"/>
    </row>
    <row r="2998" spans="6:7" x14ac:dyDescent="0.3">
      <c r="F2998" s="74"/>
      <c r="G2998" s="74"/>
    </row>
    <row r="2999" spans="6:7" x14ac:dyDescent="0.3">
      <c r="F2999" s="74"/>
      <c r="G2999" s="74"/>
    </row>
    <row r="3000" spans="6:7" x14ac:dyDescent="0.3">
      <c r="F3000" s="74"/>
      <c r="G3000" s="74"/>
    </row>
    <row r="3001" spans="6:7" x14ac:dyDescent="0.3">
      <c r="F3001" s="74"/>
      <c r="G3001" s="74"/>
    </row>
    <row r="3002" spans="6:7" x14ac:dyDescent="0.3">
      <c r="F3002" s="74"/>
      <c r="G3002" s="74"/>
    </row>
    <row r="3003" spans="6:7" x14ac:dyDescent="0.3">
      <c r="F3003" s="74"/>
      <c r="G3003" s="74"/>
    </row>
    <row r="3004" spans="6:7" x14ac:dyDescent="0.3">
      <c r="F3004" s="74"/>
      <c r="G3004" s="74"/>
    </row>
    <row r="3005" spans="6:7" x14ac:dyDescent="0.3">
      <c r="F3005" s="74"/>
      <c r="G3005" s="74"/>
    </row>
    <row r="3006" spans="6:7" x14ac:dyDescent="0.3">
      <c r="F3006" s="74"/>
      <c r="G3006" s="74"/>
    </row>
    <row r="3007" spans="6:7" x14ac:dyDescent="0.3">
      <c r="F3007" s="74"/>
      <c r="G3007" s="74"/>
    </row>
    <row r="3008" spans="6:7" x14ac:dyDescent="0.3">
      <c r="F3008" s="74"/>
      <c r="G3008" s="74"/>
    </row>
    <row r="3009" spans="6:7" x14ac:dyDescent="0.3">
      <c r="F3009" s="74"/>
      <c r="G3009" s="74"/>
    </row>
    <row r="3010" spans="6:7" x14ac:dyDescent="0.3">
      <c r="F3010" s="74"/>
      <c r="G3010" s="74"/>
    </row>
    <row r="3011" spans="6:7" x14ac:dyDescent="0.3">
      <c r="F3011" s="74"/>
      <c r="G3011" s="74"/>
    </row>
    <row r="3012" spans="6:7" x14ac:dyDescent="0.3">
      <c r="F3012" s="74"/>
      <c r="G3012" s="74"/>
    </row>
    <row r="3013" spans="6:7" x14ac:dyDescent="0.3">
      <c r="F3013" s="74"/>
      <c r="G3013" s="74"/>
    </row>
    <row r="3014" spans="6:7" x14ac:dyDescent="0.3">
      <c r="F3014" s="74"/>
      <c r="G3014" s="74"/>
    </row>
    <row r="3015" spans="6:7" x14ac:dyDescent="0.3">
      <c r="F3015" s="74"/>
      <c r="G3015" s="74"/>
    </row>
    <row r="3016" spans="6:7" x14ac:dyDescent="0.3">
      <c r="F3016" s="74"/>
      <c r="G3016" s="74"/>
    </row>
    <row r="3017" spans="6:7" x14ac:dyDescent="0.3">
      <c r="F3017" s="74"/>
      <c r="G3017" s="74"/>
    </row>
    <row r="3018" spans="6:7" x14ac:dyDescent="0.3">
      <c r="F3018" s="74"/>
      <c r="G3018" s="74"/>
    </row>
    <row r="3019" spans="6:7" x14ac:dyDescent="0.3">
      <c r="F3019" s="74"/>
      <c r="G3019" s="74"/>
    </row>
    <row r="3020" spans="6:7" x14ac:dyDescent="0.3">
      <c r="F3020" s="74"/>
      <c r="G3020" s="74"/>
    </row>
    <row r="3021" spans="6:7" x14ac:dyDescent="0.3">
      <c r="F3021" s="74"/>
      <c r="G3021" s="74"/>
    </row>
    <row r="3022" spans="6:7" x14ac:dyDescent="0.3">
      <c r="F3022" s="74"/>
      <c r="G3022" s="74"/>
    </row>
    <row r="3023" spans="6:7" x14ac:dyDescent="0.3">
      <c r="F3023" s="74"/>
      <c r="G3023" s="74"/>
    </row>
    <row r="3024" spans="6:7" x14ac:dyDescent="0.3">
      <c r="F3024" s="74"/>
      <c r="G3024" s="74"/>
    </row>
    <row r="3025" spans="6:7" x14ac:dyDescent="0.3">
      <c r="F3025" s="74"/>
      <c r="G3025" s="74"/>
    </row>
    <row r="3026" spans="6:7" x14ac:dyDescent="0.3">
      <c r="F3026" s="74"/>
      <c r="G3026" s="74"/>
    </row>
    <row r="3027" spans="6:7" x14ac:dyDescent="0.3">
      <c r="F3027" s="74"/>
      <c r="G3027" s="74"/>
    </row>
    <row r="3028" spans="6:7" x14ac:dyDescent="0.3">
      <c r="F3028" s="74"/>
      <c r="G3028" s="74"/>
    </row>
    <row r="3029" spans="6:7" x14ac:dyDescent="0.3">
      <c r="F3029" s="74"/>
      <c r="G3029" s="74"/>
    </row>
    <row r="3030" spans="6:7" x14ac:dyDescent="0.3">
      <c r="F3030" s="74"/>
      <c r="G3030" s="74"/>
    </row>
    <row r="3031" spans="6:7" x14ac:dyDescent="0.3">
      <c r="F3031" s="74"/>
      <c r="G3031" s="74"/>
    </row>
    <row r="3032" spans="6:7" x14ac:dyDescent="0.3">
      <c r="F3032" s="74"/>
      <c r="G3032" s="74"/>
    </row>
    <row r="3033" spans="6:7" x14ac:dyDescent="0.3">
      <c r="F3033" s="74"/>
      <c r="G3033" s="74"/>
    </row>
    <row r="3034" spans="6:7" x14ac:dyDescent="0.3">
      <c r="F3034" s="74"/>
      <c r="G3034" s="74"/>
    </row>
    <row r="3035" spans="6:7" x14ac:dyDescent="0.3">
      <c r="F3035" s="74"/>
      <c r="G3035" s="74"/>
    </row>
    <row r="3036" spans="6:7" x14ac:dyDescent="0.3">
      <c r="F3036" s="74"/>
      <c r="G3036" s="74"/>
    </row>
    <row r="3037" spans="6:7" x14ac:dyDescent="0.3">
      <c r="F3037" s="74"/>
      <c r="G3037" s="74"/>
    </row>
    <row r="3038" spans="6:7" x14ac:dyDescent="0.3">
      <c r="F3038" s="74"/>
      <c r="G3038" s="74"/>
    </row>
    <row r="3039" spans="6:7" x14ac:dyDescent="0.3">
      <c r="F3039" s="74"/>
      <c r="G3039" s="74"/>
    </row>
    <row r="3040" spans="6:7" x14ac:dyDescent="0.3">
      <c r="F3040" s="74"/>
      <c r="G3040" s="74"/>
    </row>
    <row r="3041" spans="6:7" x14ac:dyDescent="0.3">
      <c r="F3041" s="74"/>
      <c r="G3041" s="74"/>
    </row>
    <row r="3042" spans="6:7" x14ac:dyDescent="0.3">
      <c r="F3042" s="74"/>
      <c r="G3042" s="74"/>
    </row>
    <row r="3043" spans="6:7" x14ac:dyDescent="0.3">
      <c r="F3043" s="74"/>
      <c r="G3043" s="74"/>
    </row>
    <row r="3044" spans="6:7" x14ac:dyDescent="0.3">
      <c r="F3044" s="74"/>
      <c r="G3044" s="74"/>
    </row>
    <row r="3045" spans="6:7" x14ac:dyDescent="0.3">
      <c r="F3045" s="74"/>
      <c r="G3045" s="74"/>
    </row>
    <row r="3046" spans="6:7" x14ac:dyDescent="0.3">
      <c r="F3046" s="74"/>
      <c r="G3046" s="74"/>
    </row>
    <row r="3047" spans="6:7" x14ac:dyDescent="0.3">
      <c r="F3047" s="74"/>
      <c r="G3047" s="74"/>
    </row>
    <row r="3048" spans="6:7" x14ac:dyDescent="0.3">
      <c r="F3048" s="74"/>
      <c r="G3048" s="74"/>
    </row>
    <row r="3049" spans="6:7" x14ac:dyDescent="0.3">
      <c r="F3049" s="74"/>
      <c r="G3049" s="74"/>
    </row>
    <row r="3050" spans="6:7" x14ac:dyDescent="0.3">
      <c r="F3050" s="74"/>
      <c r="G3050" s="74"/>
    </row>
    <row r="3051" spans="6:7" x14ac:dyDescent="0.3">
      <c r="F3051" s="74"/>
      <c r="G3051" s="74"/>
    </row>
    <row r="3052" spans="6:7" x14ac:dyDescent="0.3">
      <c r="F3052" s="74"/>
      <c r="G3052" s="74"/>
    </row>
    <row r="3053" spans="6:7" x14ac:dyDescent="0.3">
      <c r="F3053" s="74"/>
      <c r="G3053" s="74"/>
    </row>
    <row r="3054" spans="6:7" x14ac:dyDescent="0.3">
      <c r="F3054" s="74"/>
      <c r="G3054" s="74"/>
    </row>
    <row r="3055" spans="6:7" x14ac:dyDescent="0.3">
      <c r="F3055" s="74"/>
      <c r="G3055" s="74"/>
    </row>
    <row r="3056" spans="6:7" x14ac:dyDescent="0.3">
      <c r="F3056" s="74"/>
      <c r="G3056" s="74"/>
    </row>
    <row r="3057" spans="6:7" x14ac:dyDescent="0.3">
      <c r="F3057" s="74"/>
      <c r="G3057" s="74"/>
    </row>
    <row r="3058" spans="6:7" x14ac:dyDescent="0.3">
      <c r="F3058" s="74"/>
      <c r="G3058" s="74"/>
    </row>
    <row r="3059" spans="6:7" x14ac:dyDescent="0.3">
      <c r="F3059" s="74"/>
      <c r="G3059" s="74"/>
    </row>
    <row r="3060" spans="6:7" x14ac:dyDescent="0.3">
      <c r="F3060" s="74"/>
      <c r="G3060" s="74"/>
    </row>
    <row r="3061" spans="6:7" x14ac:dyDescent="0.3">
      <c r="F3061" s="74"/>
      <c r="G3061" s="74"/>
    </row>
    <row r="3062" spans="6:7" x14ac:dyDescent="0.3">
      <c r="F3062" s="74"/>
      <c r="G3062" s="74"/>
    </row>
    <row r="3063" spans="6:7" x14ac:dyDescent="0.3">
      <c r="F3063" s="74"/>
      <c r="G3063" s="74"/>
    </row>
    <row r="3064" spans="6:7" x14ac:dyDescent="0.3">
      <c r="F3064" s="74"/>
      <c r="G3064" s="74"/>
    </row>
    <row r="3065" spans="6:7" x14ac:dyDescent="0.3">
      <c r="F3065" s="74"/>
      <c r="G3065" s="74"/>
    </row>
    <row r="3066" spans="6:7" x14ac:dyDescent="0.3">
      <c r="F3066" s="74"/>
      <c r="G3066" s="74"/>
    </row>
    <row r="3067" spans="6:7" x14ac:dyDescent="0.3">
      <c r="F3067" s="74"/>
      <c r="G3067" s="74"/>
    </row>
    <row r="3068" spans="6:7" x14ac:dyDescent="0.3">
      <c r="F3068" s="74"/>
      <c r="G3068" s="74"/>
    </row>
    <row r="3069" spans="6:7" x14ac:dyDescent="0.3">
      <c r="F3069" s="74"/>
      <c r="G3069" s="74"/>
    </row>
    <row r="3070" spans="6:7" x14ac:dyDescent="0.3">
      <c r="F3070" s="74"/>
      <c r="G3070" s="74"/>
    </row>
    <row r="3071" spans="6:7" x14ac:dyDescent="0.3">
      <c r="F3071" s="74"/>
      <c r="G3071" s="74"/>
    </row>
    <row r="3072" spans="6:7" x14ac:dyDescent="0.3">
      <c r="F3072" s="74"/>
      <c r="G3072" s="74"/>
    </row>
    <row r="3073" spans="6:7" x14ac:dyDescent="0.3">
      <c r="F3073" s="74"/>
      <c r="G3073" s="74"/>
    </row>
    <row r="3074" spans="6:7" x14ac:dyDescent="0.3">
      <c r="F3074" s="74"/>
      <c r="G3074" s="74"/>
    </row>
    <row r="3075" spans="6:7" x14ac:dyDescent="0.3">
      <c r="F3075" s="74"/>
      <c r="G3075" s="74"/>
    </row>
    <row r="3076" spans="6:7" x14ac:dyDescent="0.3">
      <c r="F3076" s="74"/>
      <c r="G3076" s="74"/>
    </row>
    <row r="3077" spans="6:7" x14ac:dyDescent="0.3">
      <c r="F3077" s="74"/>
      <c r="G3077" s="74"/>
    </row>
    <row r="3078" spans="6:7" x14ac:dyDescent="0.3">
      <c r="F3078" s="74"/>
      <c r="G3078" s="74"/>
    </row>
    <row r="3079" spans="6:7" x14ac:dyDescent="0.3">
      <c r="F3079" s="74"/>
      <c r="G3079" s="74"/>
    </row>
    <row r="3080" spans="6:7" x14ac:dyDescent="0.3">
      <c r="F3080" s="74"/>
      <c r="G3080" s="74"/>
    </row>
    <row r="3081" spans="6:7" x14ac:dyDescent="0.3">
      <c r="F3081" s="74"/>
      <c r="G3081" s="74"/>
    </row>
    <row r="3082" spans="6:7" x14ac:dyDescent="0.3">
      <c r="F3082" s="74"/>
      <c r="G3082" s="74"/>
    </row>
    <row r="3083" spans="6:7" x14ac:dyDescent="0.3">
      <c r="F3083" s="74"/>
      <c r="G3083" s="74"/>
    </row>
    <row r="3084" spans="6:7" x14ac:dyDescent="0.3">
      <c r="F3084" s="74"/>
      <c r="G3084" s="74"/>
    </row>
    <row r="3085" spans="6:7" x14ac:dyDescent="0.3">
      <c r="F3085" s="74"/>
      <c r="G3085" s="74"/>
    </row>
    <row r="3086" spans="6:7" x14ac:dyDescent="0.3">
      <c r="F3086" s="74"/>
      <c r="G3086" s="74"/>
    </row>
    <row r="3087" spans="6:7" x14ac:dyDescent="0.3">
      <c r="F3087" s="74"/>
      <c r="G3087" s="74"/>
    </row>
    <row r="3088" spans="6:7" x14ac:dyDescent="0.3">
      <c r="F3088" s="74"/>
      <c r="G3088" s="74"/>
    </row>
    <row r="3089" spans="6:7" x14ac:dyDescent="0.3">
      <c r="F3089" s="74"/>
      <c r="G3089" s="74"/>
    </row>
    <row r="3090" spans="6:7" x14ac:dyDescent="0.3">
      <c r="F3090" s="74"/>
      <c r="G3090" s="74"/>
    </row>
    <row r="3091" spans="6:7" x14ac:dyDescent="0.3">
      <c r="F3091" s="74"/>
      <c r="G3091" s="74"/>
    </row>
    <row r="3092" spans="6:7" x14ac:dyDescent="0.3">
      <c r="F3092" s="74"/>
      <c r="G3092" s="74"/>
    </row>
    <row r="3093" spans="6:7" x14ac:dyDescent="0.3">
      <c r="F3093" s="74"/>
      <c r="G3093" s="74"/>
    </row>
    <row r="3094" spans="6:7" x14ac:dyDescent="0.3">
      <c r="F3094" s="74"/>
      <c r="G3094" s="74"/>
    </row>
    <row r="3095" spans="6:7" x14ac:dyDescent="0.3">
      <c r="F3095" s="74"/>
      <c r="G3095" s="74"/>
    </row>
    <row r="3096" spans="6:7" x14ac:dyDescent="0.3">
      <c r="F3096" s="74"/>
      <c r="G3096" s="74"/>
    </row>
    <row r="3097" spans="6:7" x14ac:dyDescent="0.3">
      <c r="F3097" s="74"/>
      <c r="G3097" s="74"/>
    </row>
    <row r="3098" spans="6:7" x14ac:dyDescent="0.3">
      <c r="F3098" s="74"/>
      <c r="G3098" s="74"/>
    </row>
    <row r="3099" spans="6:7" x14ac:dyDescent="0.3">
      <c r="F3099" s="74"/>
      <c r="G3099" s="74"/>
    </row>
    <row r="3100" spans="6:7" x14ac:dyDescent="0.3">
      <c r="F3100" s="74"/>
      <c r="G3100" s="74"/>
    </row>
    <row r="3101" spans="6:7" x14ac:dyDescent="0.3">
      <c r="F3101" s="74"/>
      <c r="G3101" s="74"/>
    </row>
    <row r="3102" spans="6:7" x14ac:dyDescent="0.3">
      <c r="F3102" s="74"/>
      <c r="G3102" s="74"/>
    </row>
    <row r="3103" spans="6:7" x14ac:dyDescent="0.3">
      <c r="F3103" s="74"/>
      <c r="G3103" s="74"/>
    </row>
    <row r="3104" spans="6:7" x14ac:dyDescent="0.3">
      <c r="F3104" s="74"/>
      <c r="G3104" s="74"/>
    </row>
    <row r="3105" spans="6:7" x14ac:dyDescent="0.3">
      <c r="F3105" s="74"/>
      <c r="G3105" s="74"/>
    </row>
    <row r="3106" spans="6:7" x14ac:dyDescent="0.3">
      <c r="F3106" s="74"/>
      <c r="G3106" s="74"/>
    </row>
    <row r="3107" spans="6:7" x14ac:dyDescent="0.3">
      <c r="F3107" s="74"/>
      <c r="G3107" s="74"/>
    </row>
    <row r="3108" spans="6:7" x14ac:dyDescent="0.3">
      <c r="F3108" s="74"/>
      <c r="G3108" s="74"/>
    </row>
    <row r="3109" spans="6:7" x14ac:dyDescent="0.3">
      <c r="F3109" s="74"/>
      <c r="G3109" s="74"/>
    </row>
    <row r="3110" spans="6:7" x14ac:dyDescent="0.3">
      <c r="F3110" s="74"/>
      <c r="G3110" s="74"/>
    </row>
    <row r="3111" spans="6:7" x14ac:dyDescent="0.3">
      <c r="F3111" s="74"/>
      <c r="G3111" s="74"/>
    </row>
    <row r="3112" spans="6:7" x14ac:dyDescent="0.3">
      <c r="F3112" s="74"/>
      <c r="G3112" s="74"/>
    </row>
    <row r="3113" spans="6:7" x14ac:dyDescent="0.3">
      <c r="F3113" s="74"/>
      <c r="G3113" s="74"/>
    </row>
    <row r="3114" spans="6:7" x14ac:dyDescent="0.3">
      <c r="F3114" s="74"/>
      <c r="G3114" s="74"/>
    </row>
    <row r="3115" spans="6:7" x14ac:dyDescent="0.3">
      <c r="F3115" s="74"/>
      <c r="G3115" s="74"/>
    </row>
    <row r="3116" spans="6:7" x14ac:dyDescent="0.3">
      <c r="F3116" s="74"/>
      <c r="G3116" s="74"/>
    </row>
    <row r="3117" spans="6:7" x14ac:dyDescent="0.3">
      <c r="F3117" s="74"/>
      <c r="G3117" s="74"/>
    </row>
    <row r="3118" spans="6:7" x14ac:dyDescent="0.3">
      <c r="F3118" s="74"/>
      <c r="G3118" s="74"/>
    </row>
    <row r="3119" spans="6:7" x14ac:dyDescent="0.3">
      <c r="F3119" s="74"/>
      <c r="G3119" s="74"/>
    </row>
    <row r="3120" spans="6:7" x14ac:dyDescent="0.3">
      <c r="F3120" s="74"/>
      <c r="G3120" s="74"/>
    </row>
    <row r="3121" spans="6:7" x14ac:dyDescent="0.3">
      <c r="F3121" s="74"/>
      <c r="G3121" s="74"/>
    </row>
    <row r="3122" spans="6:7" x14ac:dyDescent="0.3">
      <c r="F3122" s="74"/>
      <c r="G3122" s="74"/>
    </row>
    <row r="3123" spans="6:7" x14ac:dyDescent="0.3">
      <c r="F3123" s="74"/>
      <c r="G3123" s="74"/>
    </row>
    <row r="3124" spans="6:7" x14ac:dyDescent="0.3">
      <c r="F3124" s="74"/>
      <c r="G3124" s="74"/>
    </row>
    <row r="3125" spans="6:7" x14ac:dyDescent="0.3">
      <c r="F3125" s="74"/>
      <c r="G3125" s="74"/>
    </row>
    <row r="3126" spans="6:7" x14ac:dyDescent="0.3">
      <c r="F3126" s="74"/>
      <c r="G3126" s="74"/>
    </row>
    <row r="3127" spans="6:7" x14ac:dyDescent="0.3">
      <c r="F3127" s="74"/>
      <c r="G3127" s="74"/>
    </row>
    <row r="3128" spans="6:7" x14ac:dyDescent="0.3">
      <c r="F3128" s="74"/>
      <c r="G3128" s="74"/>
    </row>
    <row r="3129" spans="6:7" x14ac:dyDescent="0.3">
      <c r="F3129" s="74"/>
      <c r="G3129" s="74"/>
    </row>
    <row r="3130" spans="6:7" x14ac:dyDescent="0.3">
      <c r="F3130" s="74"/>
      <c r="G3130" s="74"/>
    </row>
    <row r="3131" spans="6:7" x14ac:dyDescent="0.3">
      <c r="F3131" s="74"/>
      <c r="G3131" s="74"/>
    </row>
    <row r="3132" spans="6:7" x14ac:dyDescent="0.3">
      <c r="F3132" s="74"/>
      <c r="G3132" s="74"/>
    </row>
    <row r="3133" spans="6:7" x14ac:dyDescent="0.3">
      <c r="F3133" s="74"/>
      <c r="G3133" s="74"/>
    </row>
    <row r="3134" spans="6:7" x14ac:dyDescent="0.3">
      <c r="F3134" s="74"/>
      <c r="G3134" s="74"/>
    </row>
    <row r="3135" spans="6:7" x14ac:dyDescent="0.3">
      <c r="F3135" s="74"/>
      <c r="G3135" s="74"/>
    </row>
    <row r="3136" spans="6:7" x14ac:dyDescent="0.3">
      <c r="F3136" s="74"/>
      <c r="G3136" s="74"/>
    </row>
    <row r="3137" spans="6:7" x14ac:dyDescent="0.3">
      <c r="F3137" s="74"/>
      <c r="G3137" s="74"/>
    </row>
    <row r="3138" spans="6:7" x14ac:dyDescent="0.3">
      <c r="F3138" s="74"/>
      <c r="G3138" s="74"/>
    </row>
    <row r="3139" spans="6:7" x14ac:dyDescent="0.3">
      <c r="F3139" s="74"/>
      <c r="G3139" s="74"/>
    </row>
    <row r="3140" spans="6:7" x14ac:dyDescent="0.3">
      <c r="F3140" s="74"/>
      <c r="G3140" s="74"/>
    </row>
    <row r="3141" spans="6:7" x14ac:dyDescent="0.3">
      <c r="F3141" s="74"/>
      <c r="G3141" s="74"/>
    </row>
    <row r="3142" spans="6:7" x14ac:dyDescent="0.3">
      <c r="F3142" s="74"/>
      <c r="G3142" s="74"/>
    </row>
    <row r="3143" spans="6:7" x14ac:dyDescent="0.3">
      <c r="F3143" s="74"/>
      <c r="G3143" s="74"/>
    </row>
    <row r="3144" spans="6:7" x14ac:dyDescent="0.3">
      <c r="F3144" s="74"/>
      <c r="G3144" s="74"/>
    </row>
    <row r="3145" spans="6:7" x14ac:dyDescent="0.3">
      <c r="F3145" s="74"/>
      <c r="G3145" s="74"/>
    </row>
    <row r="3146" spans="6:7" x14ac:dyDescent="0.3">
      <c r="F3146" s="74"/>
      <c r="G3146" s="74"/>
    </row>
    <row r="3147" spans="6:7" x14ac:dyDescent="0.3">
      <c r="F3147" s="74"/>
      <c r="G3147" s="74"/>
    </row>
    <row r="3148" spans="6:7" x14ac:dyDescent="0.3">
      <c r="F3148" s="74"/>
      <c r="G3148" s="74"/>
    </row>
    <row r="3149" spans="6:7" x14ac:dyDescent="0.3">
      <c r="F3149" s="74"/>
      <c r="G3149" s="74"/>
    </row>
    <row r="3150" spans="6:7" x14ac:dyDescent="0.3">
      <c r="F3150" s="74"/>
      <c r="G3150" s="74"/>
    </row>
    <row r="3151" spans="6:7" x14ac:dyDescent="0.3">
      <c r="F3151" s="74"/>
      <c r="G3151" s="74"/>
    </row>
    <row r="3152" spans="6:7" x14ac:dyDescent="0.3">
      <c r="F3152" s="74"/>
      <c r="G3152" s="74"/>
    </row>
    <row r="3153" spans="6:7" x14ac:dyDescent="0.3">
      <c r="F3153" s="74"/>
      <c r="G3153" s="74"/>
    </row>
    <row r="3154" spans="6:7" x14ac:dyDescent="0.3">
      <c r="F3154" s="74"/>
      <c r="G3154" s="74"/>
    </row>
    <row r="3155" spans="6:7" x14ac:dyDescent="0.3">
      <c r="F3155" s="74"/>
      <c r="G3155" s="74"/>
    </row>
    <row r="3156" spans="6:7" x14ac:dyDescent="0.3">
      <c r="F3156" s="74"/>
      <c r="G3156" s="74"/>
    </row>
    <row r="3157" spans="6:7" x14ac:dyDescent="0.3">
      <c r="F3157" s="74"/>
      <c r="G3157" s="74"/>
    </row>
    <row r="3158" spans="6:7" x14ac:dyDescent="0.3">
      <c r="F3158" s="74"/>
      <c r="G3158" s="74"/>
    </row>
    <row r="3159" spans="6:7" x14ac:dyDescent="0.3">
      <c r="F3159" s="74"/>
      <c r="G3159" s="74"/>
    </row>
    <row r="3160" spans="6:7" x14ac:dyDescent="0.3">
      <c r="F3160" s="74"/>
      <c r="G3160" s="74"/>
    </row>
    <row r="3161" spans="6:7" x14ac:dyDescent="0.3">
      <c r="F3161" s="74"/>
      <c r="G3161" s="74"/>
    </row>
    <row r="3162" spans="6:7" x14ac:dyDescent="0.3">
      <c r="F3162" s="74"/>
      <c r="G3162" s="74"/>
    </row>
    <row r="3163" spans="6:7" x14ac:dyDescent="0.3">
      <c r="F3163" s="74"/>
      <c r="G3163" s="74"/>
    </row>
    <row r="3164" spans="6:7" x14ac:dyDescent="0.3">
      <c r="F3164" s="74"/>
      <c r="G3164" s="74"/>
    </row>
    <row r="3165" spans="6:7" x14ac:dyDescent="0.3">
      <c r="F3165" s="74"/>
      <c r="G3165" s="74"/>
    </row>
    <row r="3166" spans="6:7" x14ac:dyDescent="0.3">
      <c r="F3166" s="74"/>
      <c r="G3166" s="74"/>
    </row>
    <row r="3167" spans="6:7" x14ac:dyDescent="0.3">
      <c r="F3167" s="74"/>
      <c r="G3167" s="74"/>
    </row>
    <row r="3168" spans="6:7" x14ac:dyDescent="0.3">
      <c r="F3168" s="74"/>
      <c r="G3168" s="74"/>
    </row>
    <row r="3169" spans="6:7" x14ac:dyDescent="0.3">
      <c r="F3169" s="74"/>
      <c r="G3169" s="74"/>
    </row>
    <row r="3170" spans="6:7" x14ac:dyDescent="0.3">
      <c r="F3170" s="74"/>
      <c r="G3170" s="74"/>
    </row>
    <row r="3171" spans="6:7" x14ac:dyDescent="0.3">
      <c r="F3171" s="74"/>
      <c r="G3171" s="74"/>
    </row>
    <row r="3172" spans="6:7" x14ac:dyDescent="0.3">
      <c r="F3172" s="74"/>
      <c r="G3172" s="74"/>
    </row>
    <row r="3173" spans="6:7" x14ac:dyDescent="0.3">
      <c r="F3173" s="74"/>
      <c r="G3173" s="74"/>
    </row>
    <row r="3174" spans="6:7" x14ac:dyDescent="0.3">
      <c r="F3174" s="74"/>
      <c r="G3174" s="74"/>
    </row>
    <row r="3175" spans="6:7" x14ac:dyDescent="0.3">
      <c r="F3175" s="74"/>
      <c r="G3175" s="74"/>
    </row>
    <row r="3176" spans="6:7" x14ac:dyDescent="0.3">
      <c r="F3176" s="74"/>
      <c r="G3176" s="74"/>
    </row>
    <row r="3177" spans="6:7" x14ac:dyDescent="0.3">
      <c r="F3177" s="74"/>
      <c r="G3177" s="74"/>
    </row>
    <row r="3178" spans="6:7" x14ac:dyDescent="0.3">
      <c r="F3178" s="74"/>
      <c r="G3178" s="74"/>
    </row>
    <row r="3179" spans="6:7" x14ac:dyDescent="0.3">
      <c r="F3179" s="74"/>
      <c r="G3179" s="74"/>
    </row>
    <row r="3180" spans="6:7" x14ac:dyDescent="0.3">
      <c r="F3180" s="74"/>
      <c r="G3180" s="74"/>
    </row>
    <row r="3181" spans="6:7" x14ac:dyDescent="0.3">
      <c r="F3181" s="74"/>
      <c r="G3181" s="74"/>
    </row>
    <row r="3182" spans="6:7" x14ac:dyDescent="0.3">
      <c r="F3182" s="74"/>
      <c r="G3182" s="74"/>
    </row>
    <row r="3183" spans="6:7" x14ac:dyDescent="0.3">
      <c r="F3183" s="74"/>
      <c r="G3183" s="74"/>
    </row>
    <row r="3184" spans="6:7" x14ac:dyDescent="0.3">
      <c r="F3184" s="74"/>
      <c r="G3184" s="74"/>
    </row>
    <row r="3185" spans="6:7" x14ac:dyDescent="0.3">
      <c r="F3185" s="74"/>
      <c r="G3185" s="74"/>
    </row>
    <row r="3186" spans="6:7" x14ac:dyDescent="0.3">
      <c r="F3186" s="74"/>
      <c r="G3186" s="74"/>
    </row>
    <row r="3187" spans="6:7" x14ac:dyDescent="0.3">
      <c r="F3187" s="74"/>
      <c r="G3187" s="74"/>
    </row>
    <row r="3188" spans="6:7" x14ac:dyDescent="0.3">
      <c r="F3188" s="74"/>
      <c r="G3188" s="74"/>
    </row>
    <row r="3189" spans="6:7" x14ac:dyDescent="0.3">
      <c r="F3189" s="74"/>
      <c r="G3189" s="74"/>
    </row>
    <row r="3190" spans="6:7" x14ac:dyDescent="0.3">
      <c r="F3190" s="74"/>
      <c r="G3190" s="74"/>
    </row>
    <row r="3191" spans="6:7" x14ac:dyDescent="0.3">
      <c r="F3191" s="74"/>
      <c r="G3191" s="74"/>
    </row>
    <row r="3192" spans="6:7" x14ac:dyDescent="0.3">
      <c r="F3192" s="74"/>
      <c r="G3192" s="74"/>
    </row>
    <row r="3193" spans="6:7" x14ac:dyDescent="0.3">
      <c r="F3193" s="74"/>
      <c r="G3193" s="74"/>
    </row>
    <row r="3194" spans="6:7" x14ac:dyDescent="0.3">
      <c r="F3194" s="74"/>
      <c r="G3194" s="74"/>
    </row>
    <row r="3195" spans="6:7" x14ac:dyDescent="0.3">
      <c r="F3195" s="74"/>
      <c r="G3195" s="74"/>
    </row>
    <row r="3196" spans="6:7" x14ac:dyDescent="0.3">
      <c r="F3196" s="74"/>
      <c r="G3196" s="74"/>
    </row>
    <row r="3197" spans="6:7" x14ac:dyDescent="0.3">
      <c r="F3197" s="74"/>
      <c r="G3197" s="74"/>
    </row>
    <row r="3198" spans="6:7" x14ac:dyDescent="0.3">
      <c r="F3198" s="74"/>
      <c r="G3198" s="74"/>
    </row>
    <row r="3199" spans="6:7" x14ac:dyDescent="0.3">
      <c r="F3199" s="74"/>
      <c r="G3199" s="74"/>
    </row>
    <row r="3200" spans="6:7" x14ac:dyDescent="0.3">
      <c r="F3200" s="74"/>
      <c r="G3200" s="74"/>
    </row>
    <row r="3201" spans="6:7" x14ac:dyDescent="0.3">
      <c r="F3201" s="74"/>
      <c r="G3201" s="74"/>
    </row>
    <row r="3202" spans="6:7" x14ac:dyDescent="0.3">
      <c r="F3202" s="74"/>
      <c r="G3202" s="74"/>
    </row>
    <row r="3203" spans="6:7" x14ac:dyDescent="0.3">
      <c r="F3203" s="74"/>
      <c r="G3203" s="74"/>
    </row>
    <row r="3204" spans="6:7" x14ac:dyDescent="0.3">
      <c r="F3204" s="74"/>
      <c r="G3204" s="74"/>
    </row>
    <row r="3205" spans="6:7" x14ac:dyDescent="0.3">
      <c r="F3205" s="74"/>
      <c r="G3205" s="74"/>
    </row>
    <row r="3206" spans="6:7" x14ac:dyDescent="0.3">
      <c r="F3206" s="74"/>
      <c r="G3206" s="74"/>
    </row>
    <row r="3207" spans="6:7" x14ac:dyDescent="0.3">
      <c r="F3207" s="74"/>
      <c r="G3207" s="74"/>
    </row>
    <row r="3208" spans="6:7" x14ac:dyDescent="0.3">
      <c r="F3208" s="74"/>
      <c r="G3208" s="74"/>
    </row>
    <row r="3209" spans="6:7" x14ac:dyDescent="0.3">
      <c r="F3209" s="74"/>
      <c r="G3209" s="74"/>
    </row>
    <row r="3210" spans="6:7" x14ac:dyDescent="0.3">
      <c r="F3210" s="74"/>
      <c r="G3210" s="74"/>
    </row>
    <row r="3211" spans="6:7" x14ac:dyDescent="0.3">
      <c r="F3211" s="74"/>
      <c r="G3211" s="74"/>
    </row>
    <row r="3212" spans="6:7" x14ac:dyDescent="0.3">
      <c r="F3212" s="74"/>
      <c r="G3212" s="74"/>
    </row>
    <row r="3213" spans="6:7" x14ac:dyDescent="0.3">
      <c r="F3213" s="74"/>
      <c r="G3213" s="74"/>
    </row>
    <row r="3214" spans="6:7" x14ac:dyDescent="0.3">
      <c r="F3214" s="74"/>
      <c r="G3214" s="74"/>
    </row>
    <row r="3215" spans="6:7" x14ac:dyDescent="0.3">
      <c r="F3215" s="74"/>
      <c r="G3215" s="74"/>
    </row>
    <row r="3216" spans="6:7" x14ac:dyDescent="0.3">
      <c r="F3216" s="74"/>
      <c r="G3216" s="74"/>
    </row>
    <row r="3217" spans="6:7" x14ac:dyDescent="0.3">
      <c r="F3217" s="74"/>
      <c r="G3217" s="74"/>
    </row>
    <row r="3218" spans="6:7" x14ac:dyDescent="0.3">
      <c r="F3218" s="74"/>
      <c r="G3218" s="74"/>
    </row>
    <row r="3219" spans="6:7" x14ac:dyDescent="0.3">
      <c r="F3219" s="74"/>
      <c r="G3219" s="74"/>
    </row>
    <row r="3220" spans="6:7" x14ac:dyDescent="0.3">
      <c r="F3220" s="74"/>
      <c r="G3220" s="74"/>
    </row>
    <row r="3221" spans="6:7" x14ac:dyDescent="0.3">
      <c r="F3221" s="74"/>
      <c r="G3221" s="74"/>
    </row>
    <row r="3222" spans="6:7" x14ac:dyDescent="0.3">
      <c r="F3222" s="74"/>
      <c r="G3222" s="74"/>
    </row>
    <row r="3223" spans="6:7" x14ac:dyDescent="0.3">
      <c r="F3223" s="74"/>
      <c r="G3223" s="74"/>
    </row>
    <row r="3224" spans="6:7" x14ac:dyDescent="0.3">
      <c r="F3224" s="74"/>
      <c r="G3224" s="74"/>
    </row>
    <row r="3225" spans="6:7" x14ac:dyDescent="0.3">
      <c r="F3225" s="74"/>
      <c r="G3225" s="74"/>
    </row>
    <row r="3226" spans="6:7" x14ac:dyDescent="0.3">
      <c r="F3226" s="74"/>
      <c r="G3226" s="74"/>
    </row>
    <row r="3227" spans="6:7" x14ac:dyDescent="0.3">
      <c r="F3227" s="74"/>
      <c r="G3227" s="74"/>
    </row>
    <row r="3228" spans="6:7" x14ac:dyDescent="0.3">
      <c r="F3228" s="74"/>
      <c r="G3228" s="74"/>
    </row>
    <row r="3229" spans="6:7" x14ac:dyDescent="0.3">
      <c r="F3229" s="74"/>
      <c r="G3229" s="74"/>
    </row>
    <row r="3230" spans="6:7" x14ac:dyDescent="0.3">
      <c r="F3230" s="74"/>
      <c r="G3230" s="74"/>
    </row>
    <row r="3231" spans="6:7" x14ac:dyDescent="0.3">
      <c r="F3231" s="74"/>
      <c r="G3231" s="74"/>
    </row>
    <row r="3232" spans="6:7" x14ac:dyDescent="0.3">
      <c r="F3232" s="74"/>
      <c r="G3232" s="74"/>
    </row>
    <row r="3233" spans="6:7" x14ac:dyDescent="0.3">
      <c r="F3233" s="74"/>
      <c r="G3233" s="74"/>
    </row>
    <row r="3234" spans="6:7" x14ac:dyDescent="0.3">
      <c r="F3234" s="74"/>
      <c r="G3234" s="74"/>
    </row>
    <row r="3235" spans="6:7" x14ac:dyDescent="0.3">
      <c r="F3235" s="74"/>
      <c r="G3235" s="74"/>
    </row>
    <row r="3236" spans="6:7" x14ac:dyDescent="0.3">
      <c r="F3236" s="74"/>
      <c r="G3236" s="74"/>
    </row>
    <row r="3237" spans="6:7" x14ac:dyDescent="0.3">
      <c r="F3237" s="74"/>
      <c r="G3237" s="74"/>
    </row>
    <row r="3238" spans="6:7" x14ac:dyDescent="0.3">
      <c r="F3238" s="74"/>
      <c r="G3238" s="74"/>
    </row>
    <row r="3239" spans="6:7" x14ac:dyDescent="0.3">
      <c r="F3239" s="74"/>
      <c r="G3239" s="74"/>
    </row>
    <row r="3240" spans="6:7" x14ac:dyDescent="0.3">
      <c r="F3240" s="74"/>
      <c r="G3240" s="74"/>
    </row>
    <row r="3241" spans="6:7" x14ac:dyDescent="0.3">
      <c r="F3241" s="74"/>
      <c r="G3241" s="74"/>
    </row>
    <row r="3242" spans="6:7" x14ac:dyDescent="0.3">
      <c r="F3242" s="74"/>
      <c r="G3242" s="74"/>
    </row>
    <row r="3243" spans="6:7" x14ac:dyDescent="0.3">
      <c r="F3243" s="74"/>
      <c r="G3243" s="74"/>
    </row>
    <row r="3244" spans="6:7" x14ac:dyDescent="0.3">
      <c r="F3244" s="74"/>
      <c r="G3244" s="74"/>
    </row>
    <row r="3245" spans="6:7" x14ac:dyDescent="0.3">
      <c r="F3245" s="74"/>
      <c r="G3245" s="74"/>
    </row>
    <row r="3246" spans="6:7" x14ac:dyDescent="0.3">
      <c r="F3246" s="74"/>
      <c r="G3246" s="74"/>
    </row>
    <row r="3247" spans="6:7" x14ac:dyDescent="0.3">
      <c r="F3247" s="74"/>
      <c r="G3247" s="74"/>
    </row>
    <row r="3248" spans="6:7" x14ac:dyDescent="0.3">
      <c r="F3248" s="74"/>
      <c r="G3248" s="74"/>
    </row>
    <row r="3249" spans="6:7" x14ac:dyDescent="0.3">
      <c r="F3249" s="74"/>
      <c r="G3249" s="74"/>
    </row>
    <row r="3250" spans="6:7" x14ac:dyDescent="0.3">
      <c r="F3250" s="74"/>
      <c r="G3250" s="74"/>
    </row>
    <row r="3251" spans="6:7" x14ac:dyDescent="0.3">
      <c r="F3251" s="74"/>
      <c r="G3251" s="74"/>
    </row>
    <row r="3252" spans="6:7" x14ac:dyDescent="0.3">
      <c r="F3252" s="74"/>
      <c r="G3252" s="74"/>
    </row>
    <row r="3253" spans="6:7" x14ac:dyDescent="0.3">
      <c r="F3253" s="74"/>
      <c r="G3253" s="74"/>
    </row>
    <row r="3254" spans="6:7" x14ac:dyDescent="0.3">
      <c r="F3254" s="74"/>
      <c r="G3254" s="74"/>
    </row>
    <row r="3255" spans="6:7" x14ac:dyDescent="0.3">
      <c r="F3255" s="74"/>
      <c r="G3255" s="74"/>
    </row>
    <row r="3256" spans="6:7" x14ac:dyDescent="0.3">
      <c r="F3256" s="74"/>
      <c r="G3256" s="74"/>
    </row>
    <row r="3257" spans="6:7" x14ac:dyDescent="0.3">
      <c r="F3257" s="74"/>
      <c r="G3257" s="74"/>
    </row>
    <row r="3258" spans="6:7" x14ac:dyDescent="0.3">
      <c r="F3258" s="74"/>
      <c r="G3258" s="74"/>
    </row>
    <row r="3259" spans="6:7" x14ac:dyDescent="0.3">
      <c r="F3259" s="74"/>
      <c r="G3259" s="74"/>
    </row>
    <row r="3260" spans="6:7" x14ac:dyDescent="0.3">
      <c r="F3260" s="74"/>
      <c r="G3260" s="74"/>
    </row>
    <row r="3261" spans="6:7" x14ac:dyDescent="0.3">
      <c r="F3261" s="74"/>
      <c r="G3261" s="74"/>
    </row>
    <row r="3262" spans="6:7" x14ac:dyDescent="0.3">
      <c r="F3262" s="74"/>
      <c r="G3262" s="74"/>
    </row>
    <row r="3263" spans="6:7" x14ac:dyDescent="0.3">
      <c r="F3263" s="74"/>
      <c r="G3263" s="74"/>
    </row>
    <row r="3264" spans="6:7" x14ac:dyDescent="0.3">
      <c r="F3264" s="74"/>
      <c r="G3264" s="74"/>
    </row>
    <row r="3265" spans="6:7" x14ac:dyDescent="0.3">
      <c r="F3265" s="74"/>
      <c r="G3265" s="74"/>
    </row>
    <row r="3266" spans="6:7" x14ac:dyDescent="0.3">
      <c r="F3266" s="74"/>
      <c r="G3266" s="74"/>
    </row>
    <row r="3267" spans="6:7" x14ac:dyDescent="0.3">
      <c r="F3267" s="74"/>
      <c r="G3267" s="74"/>
    </row>
    <row r="3268" spans="6:7" x14ac:dyDescent="0.3">
      <c r="F3268" s="74"/>
      <c r="G3268" s="74"/>
    </row>
    <row r="3269" spans="6:7" x14ac:dyDescent="0.3">
      <c r="F3269" s="74"/>
      <c r="G3269" s="74"/>
    </row>
    <row r="3270" spans="6:7" x14ac:dyDescent="0.3">
      <c r="F3270" s="74"/>
      <c r="G3270" s="74"/>
    </row>
    <row r="3271" spans="6:7" x14ac:dyDescent="0.3">
      <c r="F3271" s="74"/>
      <c r="G3271" s="74"/>
    </row>
    <row r="3272" spans="6:7" x14ac:dyDescent="0.3">
      <c r="F3272" s="74"/>
      <c r="G3272" s="74"/>
    </row>
    <row r="3273" spans="6:7" x14ac:dyDescent="0.3">
      <c r="F3273" s="74"/>
      <c r="G3273" s="74"/>
    </row>
    <row r="3274" spans="6:7" x14ac:dyDescent="0.3">
      <c r="F3274" s="74"/>
      <c r="G3274" s="74"/>
    </row>
    <row r="3275" spans="6:7" x14ac:dyDescent="0.3">
      <c r="F3275" s="74"/>
      <c r="G3275" s="74"/>
    </row>
    <row r="3276" spans="6:7" x14ac:dyDescent="0.3">
      <c r="F3276" s="74"/>
      <c r="G3276" s="74"/>
    </row>
    <row r="3277" spans="6:7" x14ac:dyDescent="0.3">
      <c r="F3277" s="74"/>
      <c r="G3277" s="74"/>
    </row>
    <row r="3278" spans="6:7" x14ac:dyDescent="0.3">
      <c r="F3278" s="74"/>
      <c r="G3278" s="74"/>
    </row>
    <row r="3279" spans="6:7" x14ac:dyDescent="0.3">
      <c r="F3279" s="74"/>
      <c r="G3279" s="74"/>
    </row>
    <row r="3280" spans="6:7" x14ac:dyDescent="0.3">
      <c r="F3280" s="74"/>
      <c r="G3280" s="74"/>
    </row>
    <row r="3281" spans="6:7" x14ac:dyDescent="0.3">
      <c r="F3281" s="74"/>
      <c r="G3281" s="74"/>
    </row>
    <row r="3282" spans="6:7" x14ac:dyDescent="0.3">
      <c r="F3282" s="74"/>
      <c r="G3282" s="74"/>
    </row>
    <row r="3283" spans="6:7" x14ac:dyDescent="0.3">
      <c r="F3283" s="74"/>
      <c r="G3283" s="74"/>
    </row>
    <row r="3284" spans="6:7" x14ac:dyDescent="0.3">
      <c r="F3284" s="74"/>
      <c r="G3284" s="74"/>
    </row>
    <row r="3285" spans="6:7" x14ac:dyDescent="0.3">
      <c r="F3285" s="74"/>
      <c r="G3285" s="74"/>
    </row>
    <row r="3286" spans="6:7" x14ac:dyDescent="0.3">
      <c r="F3286" s="74"/>
      <c r="G3286" s="74"/>
    </row>
    <row r="3287" spans="6:7" x14ac:dyDescent="0.3">
      <c r="F3287" s="74"/>
      <c r="G3287" s="74"/>
    </row>
    <row r="3288" spans="6:7" x14ac:dyDescent="0.3">
      <c r="F3288" s="74"/>
      <c r="G3288" s="74"/>
    </row>
    <row r="3289" spans="6:7" x14ac:dyDescent="0.3">
      <c r="F3289" s="74"/>
      <c r="G3289" s="74"/>
    </row>
    <row r="3290" spans="6:7" x14ac:dyDescent="0.3">
      <c r="F3290" s="74"/>
      <c r="G3290" s="74"/>
    </row>
    <row r="3291" spans="6:7" x14ac:dyDescent="0.3">
      <c r="F3291" s="74"/>
      <c r="G3291" s="74"/>
    </row>
    <row r="3292" spans="6:7" x14ac:dyDescent="0.3">
      <c r="F3292" s="74"/>
      <c r="G3292" s="74"/>
    </row>
    <row r="3293" spans="6:7" x14ac:dyDescent="0.3">
      <c r="F3293" s="74"/>
      <c r="G3293" s="74"/>
    </row>
    <row r="3294" spans="6:7" x14ac:dyDescent="0.3">
      <c r="F3294" s="74"/>
      <c r="G3294" s="74"/>
    </row>
    <row r="3295" spans="6:7" x14ac:dyDescent="0.3">
      <c r="F3295" s="74"/>
      <c r="G3295" s="74"/>
    </row>
    <row r="3296" spans="6:7" x14ac:dyDescent="0.3">
      <c r="F3296" s="74"/>
      <c r="G3296" s="74"/>
    </row>
    <row r="3297" spans="6:7" x14ac:dyDescent="0.3">
      <c r="F3297" s="74"/>
      <c r="G3297" s="74"/>
    </row>
    <row r="3298" spans="6:7" x14ac:dyDescent="0.3">
      <c r="F3298" s="74"/>
      <c r="G3298" s="74"/>
    </row>
    <row r="3299" spans="6:7" x14ac:dyDescent="0.3">
      <c r="F3299" s="74"/>
      <c r="G3299" s="74"/>
    </row>
    <row r="3300" spans="6:7" x14ac:dyDescent="0.3">
      <c r="F3300" s="74"/>
      <c r="G3300" s="74"/>
    </row>
    <row r="3301" spans="6:7" x14ac:dyDescent="0.3">
      <c r="F3301" s="74"/>
      <c r="G3301" s="74"/>
    </row>
    <row r="3302" spans="6:7" x14ac:dyDescent="0.3">
      <c r="F3302" s="74"/>
      <c r="G3302" s="74"/>
    </row>
    <row r="3303" spans="6:7" x14ac:dyDescent="0.3">
      <c r="F3303" s="74"/>
      <c r="G3303" s="74"/>
    </row>
    <row r="3304" spans="6:7" x14ac:dyDescent="0.3">
      <c r="F3304" s="74"/>
      <c r="G3304" s="74"/>
    </row>
    <row r="3305" spans="6:7" x14ac:dyDescent="0.3">
      <c r="F3305" s="74"/>
      <c r="G3305" s="74"/>
    </row>
    <row r="3306" spans="6:7" x14ac:dyDescent="0.3">
      <c r="F3306" s="74"/>
      <c r="G3306" s="74"/>
    </row>
    <row r="3307" spans="6:7" x14ac:dyDescent="0.3">
      <c r="F3307" s="74"/>
      <c r="G3307" s="74"/>
    </row>
    <row r="3308" spans="6:7" x14ac:dyDescent="0.3">
      <c r="F3308" s="74"/>
      <c r="G3308" s="74"/>
    </row>
    <row r="3309" spans="6:7" x14ac:dyDescent="0.3">
      <c r="F3309" s="74"/>
      <c r="G3309" s="74"/>
    </row>
    <row r="3310" spans="6:7" x14ac:dyDescent="0.3">
      <c r="F3310" s="74"/>
      <c r="G3310" s="74"/>
    </row>
    <row r="3311" spans="6:7" x14ac:dyDescent="0.3">
      <c r="F3311" s="74"/>
      <c r="G3311" s="74"/>
    </row>
    <row r="3312" spans="6:7" x14ac:dyDescent="0.3">
      <c r="F3312" s="74"/>
      <c r="G3312" s="74"/>
    </row>
    <row r="3313" spans="6:7" x14ac:dyDescent="0.3">
      <c r="F3313" s="74"/>
      <c r="G3313" s="74"/>
    </row>
    <row r="3314" spans="6:7" x14ac:dyDescent="0.3">
      <c r="F3314" s="74"/>
      <c r="G3314" s="74"/>
    </row>
    <row r="3315" spans="6:7" x14ac:dyDescent="0.3">
      <c r="F3315" s="74"/>
      <c r="G3315" s="74"/>
    </row>
    <row r="3316" spans="6:7" x14ac:dyDescent="0.3">
      <c r="F3316" s="74"/>
      <c r="G3316" s="74"/>
    </row>
    <row r="3317" spans="6:7" x14ac:dyDescent="0.3">
      <c r="F3317" s="74"/>
      <c r="G3317" s="74"/>
    </row>
    <row r="3318" spans="6:7" x14ac:dyDescent="0.3">
      <c r="F3318" s="74"/>
      <c r="G3318" s="74"/>
    </row>
    <row r="3319" spans="6:7" x14ac:dyDescent="0.3">
      <c r="F3319" s="74"/>
      <c r="G3319" s="74"/>
    </row>
    <row r="3320" spans="6:7" x14ac:dyDescent="0.3">
      <c r="F3320" s="74"/>
      <c r="G3320" s="74"/>
    </row>
    <row r="3321" spans="6:7" x14ac:dyDescent="0.3">
      <c r="F3321" s="74"/>
      <c r="G3321" s="74"/>
    </row>
    <row r="3322" spans="6:7" x14ac:dyDescent="0.3">
      <c r="F3322" s="74"/>
      <c r="G3322" s="74"/>
    </row>
    <row r="3323" spans="6:7" x14ac:dyDescent="0.3">
      <c r="F3323" s="74"/>
      <c r="G3323" s="74"/>
    </row>
    <row r="3324" spans="6:7" x14ac:dyDescent="0.3">
      <c r="F3324" s="74"/>
      <c r="G3324" s="74"/>
    </row>
    <row r="3325" spans="6:7" x14ac:dyDescent="0.3">
      <c r="F3325" s="74"/>
      <c r="G3325" s="74"/>
    </row>
    <row r="3326" spans="6:7" x14ac:dyDescent="0.3">
      <c r="F3326" s="74"/>
      <c r="G3326" s="74"/>
    </row>
    <row r="3327" spans="6:7" x14ac:dyDescent="0.3">
      <c r="F3327" s="74"/>
      <c r="G3327" s="74"/>
    </row>
    <row r="3328" spans="6:7" x14ac:dyDescent="0.3">
      <c r="F3328" s="74"/>
      <c r="G3328" s="74"/>
    </row>
    <row r="3329" spans="6:7" x14ac:dyDescent="0.3">
      <c r="F3329" s="74"/>
      <c r="G3329" s="74"/>
    </row>
    <row r="3330" spans="6:7" x14ac:dyDescent="0.3">
      <c r="F3330" s="74"/>
      <c r="G3330" s="74"/>
    </row>
    <row r="3331" spans="6:7" x14ac:dyDescent="0.3">
      <c r="F3331" s="74"/>
      <c r="G3331" s="74"/>
    </row>
    <row r="3332" spans="6:7" x14ac:dyDescent="0.3">
      <c r="F3332" s="74"/>
      <c r="G3332" s="74"/>
    </row>
    <row r="3333" spans="6:7" x14ac:dyDescent="0.3">
      <c r="F3333" s="74"/>
      <c r="G3333" s="74"/>
    </row>
    <row r="3334" spans="6:7" x14ac:dyDescent="0.3">
      <c r="F3334" s="74"/>
      <c r="G3334" s="74"/>
    </row>
    <row r="3335" spans="6:7" x14ac:dyDescent="0.3">
      <c r="F3335" s="74"/>
      <c r="G3335" s="74"/>
    </row>
    <row r="3336" spans="6:7" x14ac:dyDescent="0.3">
      <c r="F3336" s="74"/>
      <c r="G3336" s="74"/>
    </row>
    <row r="3337" spans="6:7" x14ac:dyDescent="0.3">
      <c r="F3337" s="74"/>
      <c r="G3337" s="74"/>
    </row>
    <row r="3338" spans="6:7" x14ac:dyDescent="0.3">
      <c r="F3338" s="74"/>
      <c r="G3338" s="74"/>
    </row>
    <row r="3339" spans="6:7" x14ac:dyDescent="0.3">
      <c r="F3339" s="74"/>
      <c r="G3339" s="74"/>
    </row>
    <row r="3340" spans="6:7" x14ac:dyDescent="0.3">
      <c r="F3340" s="74"/>
      <c r="G3340" s="74"/>
    </row>
    <row r="3341" spans="6:7" x14ac:dyDescent="0.3">
      <c r="F3341" s="74"/>
      <c r="G3341" s="74"/>
    </row>
    <row r="3342" spans="6:7" x14ac:dyDescent="0.3">
      <c r="F3342" s="74"/>
      <c r="G3342" s="74"/>
    </row>
    <row r="3343" spans="6:7" x14ac:dyDescent="0.3">
      <c r="F3343" s="74"/>
      <c r="G3343" s="74"/>
    </row>
    <row r="3344" spans="6:7" x14ac:dyDescent="0.3">
      <c r="F3344" s="74"/>
      <c r="G3344" s="74"/>
    </row>
    <row r="3345" spans="6:7" x14ac:dyDescent="0.3">
      <c r="F3345" s="74"/>
      <c r="G3345" s="74"/>
    </row>
    <row r="3346" spans="6:7" x14ac:dyDescent="0.3">
      <c r="F3346" s="74"/>
      <c r="G3346" s="74"/>
    </row>
    <row r="3347" spans="6:7" x14ac:dyDescent="0.3">
      <c r="F3347" s="74"/>
      <c r="G3347" s="74"/>
    </row>
    <row r="3348" spans="6:7" x14ac:dyDescent="0.3">
      <c r="F3348" s="74"/>
      <c r="G3348" s="74"/>
    </row>
    <row r="3349" spans="6:7" x14ac:dyDescent="0.3">
      <c r="F3349" s="74"/>
      <c r="G3349" s="74"/>
    </row>
    <row r="3350" spans="6:7" x14ac:dyDescent="0.3">
      <c r="F3350" s="74"/>
      <c r="G3350" s="74"/>
    </row>
    <row r="3351" spans="6:7" x14ac:dyDescent="0.3">
      <c r="F3351" s="74"/>
      <c r="G3351" s="74"/>
    </row>
    <row r="3352" spans="6:7" x14ac:dyDescent="0.3">
      <c r="F3352" s="74"/>
      <c r="G3352" s="74"/>
    </row>
    <row r="3353" spans="6:7" x14ac:dyDescent="0.3">
      <c r="F3353" s="74"/>
      <c r="G3353" s="74"/>
    </row>
    <row r="3354" spans="6:7" x14ac:dyDescent="0.3">
      <c r="F3354" s="74"/>
      <c r="G3354" s="74"/>
    </row>
    <row r="3355" spans="6:7" x14ac:dyDescent="0.3">
      <c r="F3355" s="74"/>
      <c r="G3355" s="74"/>
    </row>
    <row r="3356" spans="6:7" x14ac:dyDescent="0.3">
      <c r="F3356" s="74"/>
      <c r="G3356" s="74"/>
    </row>
    <row r="3357" spans="6:7" x14ac:dyDescent="0.3">
      <c r="F3357" s="74"/>
      <c r="G3357" s="74"/>
    </row>
    <row r="3358" spans="6:7" x14ac:dyDescent="0.3">
      <c r="F3358" s="74"/>
      <c r="G3358" s="74"/>
    </row>
    <row r="3359" spans="6:7" x14ac:dyDescent="0.3">
      <c r="F3359" s="74"/>
      <c r="G3359" s="74"/>
    </row>
    <row r="3360" spans="6:7" x14ac:dyDescent="0.3">
      <c r="F3360" s="74"/>
      <c r="G3360" s="74"/>
    </row>
    <row r="3361" spans="6:7" x14ac:dyDescent="0.3">
      <c r="F3361" s="74"/>
      <c r="G3361" s="74"/>
    </row>
    <row r="3362" spans="6:7" x14ac:dyDescent="0.3">
      <c r="F3362" s="74"/>
      <c r="G3362" s="74"/>
    </row>
    <row r="3363" spans="6:7" x14ac:dyDescent="0.3">
      <c r="F3363" s="74"/>
      <c r="G3363" s="74"/>
    </row>
    <row r="3364" spans="6:7" x14ac:dyDescent="0.3">
      <c r="F3364" s="74"/>
      <c r="G3364" s="74"/>
    </row>
    <row r="3365" spans="6:7" x14ac:dyDescent="0.3">
      <c r="F3365" s="74"/>
      <c r="G3365" s="74"/>
    </row>
    <row r="3366" spans="6:7" x14ac:dyDescent="0.3">
      <c r="F3366" s="74"/>
      <c r="G3366" s="74"/>
    </row>
    <row r="3367" spans="6:7" x14ac:dyDescent="0.3">
      <c r="F3367" s="74"/>
      <c r="G3367" s="74"/>
    </row>
    <row r="3368" spans="6:7" x14ac:dyDescent="0.3">
      <c r="F3368" s="74"/>
      <c r="G3368" s="74"/>
    </row>
    <row r="3369" spans="6:7" x14ac:dyDescent="0.3">
      <c r="F3369" s="74"/>
      <c r="G3369" s="74"/>
    </row>
    <row r="3370" spans="6:7" x14ac:dyDescent="0.3">
      <c r="F3370" s="74"/>
      <c r="G3370" s="74"/>
    </row>
    <row r="3371" spans="6:7" x14ac:dyDescent="0.3">
      <c r="F3371" s="74"/>
      <c r="G3371" s="74"/>
    </row>
    <row r="3372" spans="6:7" x14ac:dyDescent="0.3">
      <c r="F3372" s="74"/>
      <c r="G3372" s="74"/>
    </row>
    <row r="3373" spans="6:7" x14ac:dyDescent="0.3">
      <c r="F3373" s="74"/>
      <c r="G3373" s="74"/>
    </row>
    <row r="3374" spans="6:7" x14ac:dyDescent="0.3">
      <c r="F3374" s="74"/>
      <c r="G3374" s="74"/>
    </row>
    <row r="3375" spans="6:7" x14ac:dyDescent="0.3">
      <c r="F3375" s="74"/>
      <c r="G3375" s="74"/>
    </row>
    <row r="3376" spans="6:7" x14ac:dyDescent="0.3">
      <c r="F3376" s="74"/>
      <c r="G3376" s="74"/>
    </row>
    <row r="3377" spans="6:7" x14ac:dyDescent="0.3">
      <c r="F3377" s="74"/>
      <c r="G3377" s="74"/>
    </row>
    <row r="3378" spans="6:7" x14ac:dyDescent="0.3">
      <c r="F3378" s="74"/>
      <c r="G3378" s="74"/>
    </row>
    <row r="3379" spans="6:7" x14ac:dyDescent="0.3">
      <c r="F3379" s="74"/>
      <c r="G3379" s="74"/>
    </row>
    <row r="3380" spans="6:7" x14ac:dyDescent="0.3">
      <c r="F3380" s="74"/>
      <c r="G3380" s="74"/>
    </row>
    <row r="3381" spans="6:7" x14ac:dyDescent="0.3">
      <c r="F3381" s="74"/>
      <c r="G3381" s="74"/>
    </row>
    <row r="3382" spans="6:7" x14ac:dyDescent="0.3">
      <c r="F3382" s="74"/>
      <c r="G3382" s="74"/>
    </row>
    <row r="3383" spans="6:7" x14ac:dyDescent="0.3">
      <c r="F3383" s="74"/>
      <c r="G3383" s="74"/>
    </row>
    <row r="3384" spans="6:7" x14ac:dyDescent="0.3">
      <c r="F3384" s="74"/>
      <c r="G3384" s="74"/>
    </row>
    <row r="3385" spans="6:7" x14ac:dyDescent="0.3">
      <c r="F3385" s="74"/>
      <c r="G3385" s="74"/>
    </row>
    <row r="3386" spans="6:7" x14ac:dyDescent="0.3">
      <c r="F3386" s="74"/>
      <c r="G3386" s="74"/>
    </row>
    <row r="3387" spans="6:7" x14ac:dyDescent="0.3">
      <c r="F3387" s="74"/>
      <c r="G3387" s="74"/>
    </row>
    <row r="3388" spans="6:7" x14ac:dyDescent="0.3">
      <c r="F3388" s="74"/>
      <c r="G3388" s="74"/>
    </row>
    <row r="3389" spans="6:7" x14ac:dyDescent="0.3">
      <c r="F3389" s="74"/>
      <c r="G3389" s="74"/>
    </row>
    <row r="3390" spans="6:7" x14ac:dyDescent="0.3">
      <c r="F3390" s="74"/>
      <c r="G3390" s="74"/>
    </row>
    <row r="3391" spans="6:7" x14ac:dyDescent="0.3">
      <c r="F3391" s="74"/>
      <c r="G3391" s="74"/>
    </row>
    <row r="3392" spans="6:7" x14ac:dyDescent="0.3">
      <c r="F3392" s="74"/>
      <c r="G3392" s="74"/>
    </row>
    <row r="3393" spans="6:7" x14ac:dyDescent="0.3">
      <c r="F3393" s="74"/>
      <c r="G3393" s="74"/>
    </row>
    <row r="3394" spans="6:7" x14ac:dyDescent="0.3">
      <c r="F3394" s="74"/>
      <c r="G3394" s="74"/>
    </row>
    <row r="3395" spans="6:7" x14ac:dyDescent="0.3">
      <c r="F3395" s="74"/>
      <c r="G3395" s="74"/>
    </row>
    <row r="3396" spans="6:7" x14ac:dyDescent="0.3">
      <c r="F3396" s="74"/>
      <c r="G3396" s="74"/>
    </row>
    <row r="3397" spans="6:7" x14ac:dyDescent="0.3">
      <c r="F3397" s="74"/>
      <c r="G3397" s="74"/>
    </row>
    <row r="3398" spans="6:7" x14ac:dyDescent="0.3">
      <c r="F3398" s="74"/>
      <c r="G3398" s="74"/>
    </row>
    <row r="3399" spans="6:7" x14ac:dyDescent="0.3">
      <c r="F3399" s="74"/>
      <c r="G3399" s="74"/>
    </row>
    <row r="3400" spans="6:7" x14ac:dyDescent="0.3">
      <c r="F3400" s="74"/>
      <c r="G3400" s="74"/>
    </row>
    <row r="3401" spans="6:7" x14ac:dyDescent="0.3">
      <c r="F3401" s="74"/>
      <c r="G3401" s="74"/>
    </row>
    <row r="3402" spans="6:7" x14ac:dyDescent="0.3">
      <c r="F3402" s="74"/>
      <c r="G3402" s="74"/>
    </row>
    <row r="3403" spans="6:7" x14ac:dyDescent="0.3">
      <c r="F3403" s="74"/>
      <c r="G3403" s="74"/>
    </row>
    <row r="3404" spans="6:7" x14ac:dyDescent="0.3">
      <c r="F3404" s="74"/>
      <c r="G3404" s="74"/>
    </row>
    <row r="3405" spans="6:7" x14ac:dyDescent="0.3">
      <c r="F3405" s="74"/>
      <c r="G3405" s="74"/>
    </row>
    <row r="3406" spans="6:7" x14ac:dyDescent="0.3">
      <c r="F3406" s="74"/>
      <c r="G3406" s="74"/>
    </row>
    <row r="3407" spans="6:7" x14ac:dyDescent="0.3">
      <c r="F3407" s="74"/>
      <c r="G3407" s="74"/>
    </row>
    <row r="3408" spans="6:7" x14ac:dyDescent="0.3">
      <c r="F3408" s="74"/>
      <c r="G3408" s="74"/>
    </row>
    <row r="3409" spans="6:7" x14ac:dyDescent="0.3">
      <c r="F3409" s="74"/>
      <c r="G3409" s="74"/>
    </row>
    <row r="3410" spans="6:7" x14ac:dyDescent="0.3">
      <c r="F3410" s="74"/>
      <c r="G3410" s="74"/>
    </row>
    <row r="3411" spans="6:7" x14ac:dyDescent="0.3">
      <c r="F3411" s="74"/>
      <c r="G3411" s="74"/>
    </row>
    <row r="3412" spans="6:7" x14ac:dyDescent="0.3">
      <c r="F3412" s="74"/>
      <c r="G3412" s="74"/>
    </row>
    <row r="3413" spans="6:7" x14ac:dyDescent="0.3">
      <c r="F3413" s="74"/>
      <c r="G3413" s="74"/>
    </row>
    <row r="3414" spans="6:7" x14ac:dyDescent="0.3">
      <c r="F3414" s="74"/>
      <c r="G3414" s="74"/>
    </row>
    <row r="3415" spans="6:7" x14ac:dyDescent="0.3">
      <c r="F3415" s="74"/>
      <c r="G3415" s="74"/>
    </row>
    <row r="3416" spans="6:7" x14ac:dyDescent="0.3">
      <c r="F3416" s="74"/>
      <c r="G3416" s="74"/>
    </row>
    <row r="3417" spans="6:7" x14ac:dyDescent="0.3">
      <c r="F3417" s="74"/>
      <c r="G3417" s="74"/>
    </row>
    <row r="3418" spans="6:7" x14ac:dyDescent="0.3">
      <c r="F3418" s="74"/>
      <c r="G3418" s="74"/>
    </row>
    <row r="3419" spans="6:7" x14ac:dyDescent="0.3">
      <c r="F3419" s="74"/>
      <c r="G3419" s="74"/>
    </row>
    <row r="3420" spans="6:7" x14ac:dyDescent="0.3">
      <c r="F3420" s="74"/>
      <c r="G3420" s="74"/>
    </row>
    <row r="3421" spans="6:7" x14ac:dyDescent="0.3">
      <c r="F3421" s="74"/>
      <c r="G3421" s="74"/>
    </row>
    <row r="3422" spans="6:7" x14ac:dyDescent="0.3">
      <c r="F3422" s="74"/>
      <c r="G3422" s="74"/>
    </row>
    <row r="3423" spans="6:7" x14ac:dyDescent="0.3">
      <c r="F3423" s="74"/>
      <c r="G3423" s="74"/>
    </row>
    <row r="3424" spans="6:7" x14ac:dyDescent="0.3">
      <c r="F3424" s="74"/>
      <c r="G3424" s="74"/>
    </row>
    <row r="3425" spans="6:7" x14ac:dyDescent="0.3">
      <c r="F3425" s="74"/>
      <c r="G3425" s="74"/>
    </row>
    <row r="3426" spans="6:7" x14ac:dyDescent="0.3">
      <c r="F3426" s="74"/>
      <c r="G3426" s="74"/>
    </row>
    <row r="3427" spans="6:7" x14ac:dyDescent="0.3">
      <c r="F3427" s="74"/>
      <c r="G3427" s="74"/>
    </row>
    <row r="3428" spans="6:7" x14ac:dyDescent="0.3">
      <c r="F3428" s="74"/>
      <c r="G3428" s="74"/>
    </row>
    <row r="3429" spans="6:7" x14ac:dyDescent="0.3">
      <c r="F3429" s="74"/>
      <c r="G3429" s="74"/>
    </row>
    <row r="3430" spans="6:7" x14ac:dyDescent="0.3">
      <c r="F3430" s="74"/>
      <c r="G3430" s="74"/>
    </row>
    <row r="3431" spans="6:7" x14ac:dyDescent="0.3">
      <c r="F3431" s="74"/>
      <c r="G3431" s="74"/>
    </row>
    <row r="3432" spans="6:7" x14ac:dyDescent="0.3">
      <c r="F3432" s="74"/>
      <c r="G3432" s="74"/>
    </row>
    <row r="3433" spans="6:7" x14ac:dyDescent="0.3">
      <c r="F3433" s="74"/>
      <c r="G3433" s="74"/>
    </row>
    <row r="3434" spans="6:7" x14ac:dyDescent="0.3">
      <c r="F3434" s="74"/>
      <c r="G3434" s="74"/>
    </row>
    <row r="3435" spans="6:7" x14ac:dyDescent="0.3">
      <c r="F3435" s="74"/>
      <c r="G3435" s="74"/>
    </row>
    <row r="3436" spans="6:7" x14ac:dyDescent="0.3">
      <c r="F3436" s="74"/>
      <c r="G3436" s="74"/>
    </row>
    <row r="3437" spans="6:7" x14ac:dyDescent="0.3">
      <c r="F3437" s="74"/>
      <c r="G3437" s="74"/>
    </row>
    <row r="3438" spans="6:7" x14ac:dyDescent="0.3">
      <c r="F3438" s="74"/>
      <c r="G3438" s="74"/>
    </row>
    <row r="3439" spans="6:7" x14ac:dyDescent="0.3">
      <c r="F3439" s="74"/>
      <c r="G3439" s="74"/>
    </row>
    <row r="3440" spans="6:7" x14ac:dyDescent="0.3">
      <c r="F3440" s="74"/>
      <c r="G3440" s="74"/>
    </row>
    <row r="3441" spans="6:7" x14ac:dyDescent="0.3">
      <c r="F3441" s="74"/>
      <c r="G3441" s="74"/>
    </row>
    <row r="3442" spans="6:7" x14ac:dyDescent="0.3">
      <c r="F3442" s="74"/>
      <c r="G3442" s="74"/>
    </row>
    <row r="3443" spans="6:7" x14ac:dyDescent="0.3">
      <c r="F3443" s="74"/>
      <c r="G3443" s="74"/>
    </row>
    <row r="3444" spans="6:7" x14ac:dyDescent="0.3">
      <c r="F3444" s="74"/>
      <c r="G3444" s="74"/>
    </row>
    <row r="3445" spans="6:7" x14ac:dyDescent="0.3">
      <c r="F3445" s="74"/>
      <c r="G3445" s="74"/>
    </row>
    <row r="3446" spans="6:7" x14ac:dyDescent="0.3">
      <c r="F3446" s="74"/>
      <c r="G3446" s="74"/>
    </row>
    <row r="3447" spans="6:7" x14ac:dyDescent="0.3">
      <c r="F3447" s="74"/>
      <c r="G3447" s="74"/>
    </row>
    <row r="3448" spans="6:7" x14ac:dyDescent="0.3">
      <c r="F3448" s="74"/>
      <c r="G3448" s="74"/>
    </row>
    <row r="3449" spans="6:7" x14ac:dyDescent="0.3">
      <c r="F3449" s="74"/>
      <c r="G3449" s="74"/>
    </row>
    <row r="3450" spans="6:7" x14ac:dyDescent="0.3">
      <c r="F3450" s="74"/>
      <c r="G3450" s="74"/>
    </row>
    <row r="3451" spans="6:7" x14ac:dyDescent="0.3">
      <c r="F3451" s="74"/>
      <c r="G3451" s="74"/>
    </row>
    <row r="3452" spans="6:7" x14ac:dyDescent="0.3">
      <c r="F3452" s="74"/>
      <c r="G3452" s="74"/>
    </row>
    <row r="3453" spans="6:7" x14ac:dyDescent="0.3">
      <c r="F3453" s="74"/>
      <c r="G3453" s="74"/>
    </row>
    <row r="3454" spans="6:7" x14ac:dyDescent="0.3">
      <c r="F3454" s="74"/>
      <c r="G3454" s="74"/>
    </row>
    <row r="3455" spans="6:7" x14ac:dyDescent="0.3">
      <c r="F3455" s="74"/>
      <c r="G3455" s="74"/>
    </row>
    <row r="3456" spans="6:7" x14ac:dyDescent="0.3">
      <c r="F3456" s="74"/>
      <c r="G3456" s="74"/>
    </row>
    <row r="3457" spans="6:7" x14ac:dyDescent="0.3">
      <c r="F3457" s="74"/>
      <c r="G3457" s="74"/>
    </row>
    <row r="3458" spans="6:7" x14ac:dyDescent="0.3">
      <c r="F3458" s="74"/>
      <c r="G3458" s="74"/>
    </row>
    <row r="3459" spans="6:7" x14ac:dyDescent="0.3">
      <c r="F3459" s="74"/>
      <c r="G3459" s="74"/>
    </row>
    <row r="3460" spans="6:7" x14ac:dyDescent="0.3">
      <c r="F3460" s="74"/>
      <c r="G3460" s="74"/>
    </row>
    <row r="3461" spans="6:7" x14ac:dyDescent="0.3">
      <c r="F3461" s="74"/>
      <c r="G3461" s="74"/>
    </row>
    <row r="3462" spans="6:7" x14ac:dyDescent="0.3">
      <c r="F3462" s="74"/>
      <c r="G3462" s="74"/>
    </row>
    <row r="3463" spans="6:7" x14ac:dyDescent="0.3">
      <c r="F3463" s="74"/>
      <c r="G3463" s="74"/>
    </row>
    <row r="3464" spans="6:7" x14ac:dyDescent="0.3">
      <c r="F3464" s="74"/>
      <c r="G3464" s="74"/>
    </row>
    <row r="3465" spans="6:7" x14ac:dyDescent="0.3">
      <c r="F3465" s="74"/>
      <c r="G3465" s="74"/>
    </row>
    <row r="3466" spans="6:7" x14ac:dyDescent="0.3">
      <c r="F3466" s="74"/>
      <c r="G3466" s="74"/>
    </row>
    <row r="3467" spans="6:7" x14ac:dyDescent="0.3">
      <c r="F3467" s="74"/>
      <c r="G3467" s="74"/>
    </row>
    <row r="3468" spans="6:7" x14ac:dyDescent="0.3">
      <c r="F3468" s="74"/>
      <c r="G3468" s="74"/>
    </row>
    <row r="3469" spans="6:7" x14ac:dyDescent="0.3">
      <c r="F3469" s="74"/>
      <c r="G3469" s="74"/>
    </row>
    <row r="3470" spans="6:7" x14ac:dyDescent="0.3">
      <c r="F3470" s="74"/>
      <c r="G3470" s="74"/>
    </row>
    <row r="3471" spans="6:7" x14ac:dyDescent="0.3">
      <c r="F3471" s="74"/>
      <c r="G3471" s="74"/>
    </row>
    <row r="3472" spans="6:7" x14ac:dyDescent="0.3">
      <c r="F3472" s="74"/>
      <c r="G3472" s="74"/>
    </row>
    <row r="3473" spans="6:7" x14ac:dyDescent="0.3">
      <c r="F3473" s="74"/>
      <c r="G3473" s="74"/>
    </row>
    <row r="3474" spans="6:7" x14ac:dyDescent="0.3">
      <c r="F3474" s="74"/>
      <c r="G3474" s="74"/>
    </row>
    <row r="3475" spans="6:7" x14ac:dyDescent="0.3">
      <c r="F3475" s="74"/>
      <c r="G3475" s="74"/>
    </row>
    <row r="3476" spans="6:7" x14ac:dyDescent="0.3">
      <c r="F3476" s="74"/>
      <c r="G3476" s="74"/>
    </row>
    <row r="3477" spans="6:7" x14ac:dyDescent="0.3">
      <c r="F3477" s="74"/>
      <c r="G3477" s="74"/>
    </row>
    <row r="3478" spans="6:7" x14ac:dyDescent="0.3">
      <c r="F3478" s="74"/>
      <c r="G3478" s="74"/>
    </row>
    <row r="3479" spans="6:7" x14ac:dyDescent="0.3">
      <c r="F3479" s="74"/>
      <c r="G3479" s="74"/>
    </row>
    <row r="3480" spans="6:7" x14ac:dyDescent="0.3">
      <c r="F3480" s="74"/>
      <c r="G3480" s="74"/>
    </row>
    <row r="3481" spans="6:7" x14ac:dyDescent="0.3">
      <c r="F3481" s="74"/>
      <c r="G3481" s="74"/>
    </row>
    <row r="3482" spans="6:7" x14ac:dyDescent="0.3">
      <c r="F3482" s="74"/>
      <c r="G3482" s="74"/>
    </row>
    <row r="3483" spans="6:7" x14ac:dyDescent="0.3">
      <c r="F3483" s="74"/>
      <c r="G3483" s="74"/>
    </row>
    <row r="3484" spans="6:7" x14ac:dyDescent="0.3">
      <c r="F3484" s="74"/>
      <c r="G3484" s="74"/>
    </row>
    <row r="3485" spans="6:7" x14ac:dyDescent="0.3">
      <c r="F3485" s="74"/>
      <c r="G3485" s="74"/>
    </row>
    <row r="3486" spans="6:7" x14ac:dyDescent="0.3">
      <c r="F3486" s="74"/>
      <c r="G3486" s="74"/>
    </row>
    <row r="3487" spans="6:7" x14ac:dyDescent="0.3">
      <c r="F3487" s="74"/>
      <c r="G3487" s="74"/>
    </row>
    <row r="3488" spans="6:7" x14ac:dyDescent="0.3">
      <c r="F3488" s="74"/>
      <c r="G3488" s="74"/>
    </row>
    <row r="3489" spans="6:7" x14ac:dyDescent="0.3">
      <c r="F3489" s="74"/>
      <c r="G3489" s="74"/>
    </row>
    <row r="3490" spans="6:7" x14ac:dyDescent="0.3">
      <c r="F3490" s="74"/>
      <c r="G3490" s="74"/>
    </row>
    <row r="3491" spans="6:7" x14ac:dyDescent="0.3">
      <c r="F3491" s="74"/>
      <c r="G3491" s="74"/>
    </row>
    <row r="3492" spans="6:7" x14ac:dyDescent="0.3">
      <c r="F3492" s="74"/>
      <c r="G3492" s="74"/>
    </row>
    <row r="3493" spans="6:7" x14ac:dyDescent="0.3">
      <c r="F3493" s="74"/>
      <c r="G3493" s="74"/>
    </row>
    <row r="3494" spans="6:7" x14ac:dyDescent="0.3">
      <c r="F3494" s="74"/>
      <c r="G3494" s="74"/>
    </row>
    <row r="3495" spans="6:7" x14ac:dyDescent="0.3">
      <c r="F3495" s="74"/>
      <c r="G3495" s="74"/>
    </row>
    <row r="3496" spans="6:7" x14ac:dyDescent="0.3">
      <c r="F3496" s="74"/>
      <c r="G3496" s="74"/>
    </row>
    <row r="3497" spans="6:7" x14ac:dyDescent="0.3">
      <c r="F3497" s="74"/>
      <c r="G3497" s="74"/>
    </row>
    <row r="3498" spans="6:7" x14ac:dyDescent="0.3">
      <c r="F3498" s="74"/>
      <c r="G3498" s="74"/>
    </row>
    <row r="3499" spans="6:7" x14ac:dyDescent="0.3">
      <c r="F3499" s="74"/>
      <c r="G3499" s="74"/>
    </row>
    <row r="3500" spans="6:7" x14ac:dyDescent="0.3">
      <c r="F3500" s="74"/>
      <c r="G3500" s="74"/>
    </row>
    <row r="3501" spans="6:7" x14ac:dyDescent="0.3">
      <c r="F3501" s="74"/>
      <c r="G3501" s="74"/>
    </row>
    <row r="3502" spans="6:7" x14ac:dyDescent="0.3">
      <c r="F3502" s="74"/>
      <c r="G3502" s="74"/>
    </row>
    <row r="3503" spans="6:7" x14ac:dyDescent="0.3">
      <c r="F3503" s="74"/>
      <c r="G3503" s="74"/>
    </row>
    <row r="3504" spans="6:7" x14ac:dyDescent="0.3">
      <c r="F3504" s="74"/>
      <c r="G3504" s="74"/>
    </row>
    <row r="3505" spans="6:7" x14ac:dyDescent="0.3">
      <c r="F3505" s="74"/>
      <c r="G3505" s="74"/>
    </row>
    <row r="3506" spans="6:7" x14ac:dyDescent="0.3">
      <c r="F3506" s="74"/>
      <c r="G3506" s="74"/>
    </row>
    <row r="3507" spans="6:7" x14ac:dyDescent="0.3">
      <c r="F3507" s="74"/>
      <c r="G3507" s="74"/>
    </row>
    <row r="3508" spans="6:7" x14ac:dyDescent="0.3">
      <c r="F3508" s="74"/>
      <c r="G3508" s="74"/>
    </row>
    <row r="3509" spans="6:7" x14ac:dyDescent="0.3">
      <c r="F3509" s="74"/>
      <c r="G3509" s="74"/>
    </row>
    <row r="3510" spans="6:7" x14ac:dyDescent="0.3">
      <c r="F3510" s="74"/>
      <c r="G3510" s="74"/>
    </row>
    <row r="3511" spans="6:7" x14ac:dyDescent="0.3">
      <c r="F3511" s="74"/>
      <c r="G3511" s="74"/>
    </row>
    <row r="3512" spans="6:7" x14ac:dyDescent="0.3">
      <c r="F3512" s="74"/>
      <c r="G3512" s="74"/>
    </row>
    <row r="3513" spans="6:7" x14ac:dyDescent="0.3">
      <c r="F3513" s="74"/>
      <c r="G3513" s="74"/>
    </row>
    <row r="3514" spans="6:7" x14ac:dyDescent="0.3">
      <c r="F3514" s="74"/>
      <c r="G3514" s="74"/>
    </row>
    <row r="3515" spans="6:7" x14ac:dyDescent="0.3">
      <c r="F3515" s="74"/>
      <c r="G3515" s="74"/>
    </row>
    <row r="3516" spans="6:7" x14ac:dyDescent="0.3">
      <c r="F3516" s="74"/>
      <c r="G3516" s="74"/>
    </row>
    <row r="3517" spans="6:7" x14ac:dyDescent="0.3">
      <c r="F3517" s="74"/>
      <c r="G3517" s="74"/>
    </row>
    <row r="3518" spans="6:7" x14ac:dyDescent="0.3">
      <c r="F3518" s="74"/>
      <c r="G3518" s="74"/>
    </row>
    <row r="3519" spans="6:7" x14ac:dyDescent="0.3">
      <c r="F3519" s="74"/>
      <c r="G3519" s="74"/>
    </row>
    <row r="3520" spans="6:7" x14ac:dyDescent="0.3">
      <c r="F3520" s="74"/>
      <c r="G3520" s="74"/>
    </row>
    <row r="3521" spans="6:7" x14ac:dyDescent="0.3">
      <c r="F3521" s="74"/>
      <c r="G3521" s="74"/>
    </row>
    <row r="3522" spans="6:7" x14ac:dyDescent="0.3">
      <c r="F3522" s="74"/>
      <c r="G3522" s="74"/>
    </row>
    <row r="3523" spans="6:7" x14ac:dyDescent="0.3">
      <c r="F3523" s="74"/>
      <c r="G3523" s="74"/>
    </row>
    <row r="3524" spans="6:7" x14ac:dyDescent="0.3">
      <c r="F3524" s="74"/>
      <c r="G3524" s="74"/>
    </row>
    <row r="3525" spans="6:7" x14ac:dyDescent="0.3">
      <c r="F3525" s="74"/>
      <c r="G3525" s="74"/>
    </row>
    <row r="3526" spans="6:7" x14ac:dyDescent="0.3">
      <c r="F3526" s="74"/>
      <c r="G3526" s="74"/>
    </row>
    <row r="3527" spans="6:7" x14ac:dyDescent="0.3">
      <c r="F3527" s="74"/>
      <c r="G3527" s="74"/>
    </row>
    <row r="3528" spans="6:7" x14ac:dyDescent="0.3">
      <c r="F3528" s="74"/>
      <c r="G3528" s="74"/>
    </row>
    <row r="3529" spans="6:7" x14ac:dyDescent="0.3">
      <c r="F3529" s="74"/>
      <c r="G3529" s="74"/>
    </row>
    <row r="3530" spans="6:7" x14ac:dyDescent="0.3">
      <c r="F3530" s="74"/>
      <c r="G3530" s="74"/>
    </row>
    <row r="3531" spans="6:7" x14ac:dyDescent="0.3">
      <c r="F3531" s="74"/>
      <c r="G3531" s="74"/>
    </row>
    <row r="3532" spans="6:7" x14ac:dyDescent="0.3">
      <c r="F3532" s="74"/>
      <c r="G3532" s="74"/>
    </row>
    <row r="3533" spans="6:7" x14ac:dyDescent="0.3">
      <c r="F3533" s="74"/>
      <c r="G3533" s="74"/>
    </row>
    <row r="3534" spans="6:7" x14ac:dyDescent="0.3">
      <c r="F3534" s="74"/>
      <c r="G3534" s="74"/>
    </row>
    <row r="3535" spans="6:7" x14ac:dyDescent="0.3">
      <c r="F3535" s="74"/>
      <c r="G3535" s="74"/>
    </row>
    <row r="3536" spans="6:7" x14ac:dyDescent="0.3">
      <c r="F3536" s="74"/>
      <c r="G3536" s="74"/>
    </row>
    <row r="3537" spans="6:7" x14ac:dyDescent="0.3">
      <c r="F3537" s="74"/>
      <c r="G3537" s="74"/>
    </row>
    <row r="3538" spans="6:7" x14ac:dyDescent="0.3">
      <c r="F3538" s="74"/>
      <c r="G3538" s="74"/>
    </row>
    <row r="3539" spans="6:7" x14ac:dyDescent="0.3">
      <c r="F3539" s="74"/>
      <c r="G3539" s="74"/>
    </row>
    <row r="3540" spans="6:7" x14ac:dyDescent="0.3">
      <c r="F3540" s="74"/>
      <c r="G3540" s="74"/>
    </row>
    <row r="3541" spans="6:7" x14ac:dyDescent="0.3">
      <c r="F3541" s="74"/>
      <c r="G3541" s="74"/>
    </row>
    <row r="3542" spans="6:7" x14ac:dyDescent="0.3">
      <c r="F3542" s="74"/>
      <c r="G3542" s="74"/>
    </row>
    <row r="3543" spans="6:7" x14ac:dyDescent="0.3">
      <c r="F3543" s="74"/>
      <c r="G3543" s="74"/>
    </row>
    <row r="3544" spans="6:7" x14ac:dyDescent="0.3">
      <c r="F3544" s="74"/>
      <c r="G3544" s="74"/>
    </row>
    <row r="3545" spans="6:7" x14ac:dyDescent="0.3">
      <c r="F3545" s="74"/>
      <c r="G3545" s="74"/>
    </row>
    <row r="3546" spans="6:7" x14ac:dyDescent="0.3">
      <c r="F3546" s="74"/>
      <c r="G3546" s="74"/>
    </row>
    <row r="3547" spans="6:7" x14ac:dyDescent="0.3">
      <c r="F3547" s="74"/>
      <c r="G3547" s="74"/>
    </row>
    <row r="3548" spans="6:7" x14ac:dyDescent="0.3">
      <c r="F3548" s="74"/>
      <c r="G3548" s="74"/>
    </row>
    <row r="3549" spans="6:7" x14ac:dyDescent="0.3">
      <c r="F3549" s="74"/>
      <c r="G3549" s="74"/>
    </row>
    <row r="3550" spans="6:7" x14ac:dyDescent="0.3">
      <c r="F3550" s="74"/>
      <c r="G3550" s="74"/>
    </row>
    <row r="3551" spans="6:7" x14ac:dyDescent="0.3">
      <c r="F3551" s="74"/>
      <c r="G3551" s="74"/>
    </row>
    <row r="3552" spans="6:7" x14ac:dyDescent="0.3">
      <c r="F3552" s="74"/>
      <c r="G3552" s="74"/>
    </row>
    <row r="3553" spans="6:7" x14ac:dyDescent="0.3">
      <c r="F3553" s="74"/>
      <c r="G3553" s="74"/>
    </row>
    <row r="3554" spans="6:7" x14ac:dyDescent="0.3">
      <c r="F3554" s="74"/>
      <c r="G3554" s="74"/>
    </row>
    <row r="3555" spans="6:7" x14ac:dyDescent="0.3">
      <c r="F3555" s="74"/>
      <c r="G3555" s="74"/>
    </row>
    <row r="3556" spans="6:7" x14ac:dyDescent="0.3">
      <c r="F3556" s="74"/>
      <c r="G3556" s="74"/>
    </row>
    <row r="3557" spans="6:7" x14ac:dyDescent="0.3">
      <c r="F3557" s="74"/>
      <c r="G3557" s="74"/>
    </row>
    <row r="3558" spans="6:7" x14ac:dyDescent="0.3">
      <c r="F3558" s="74"/>
      <c r="G3558" s="74"/>
    </row>
    <row r="3559" spans="6:7" x14ac:dyDescent="0.3">
      <c r="F3559" s="74"/>
      <c r="G3559" s="74"/>
    </row>
    <row r="3560" spans="6:7" x14ac:dyDescent="0.3">
      <c r="F3560" s="74"/>
      <c r="G3560" s="74"/>
    </row>
    <row r="3561" spans="6:7" x14ac:dyDescent="0.3">
      <c r="F3561" s="74"/>
      <c r="G3561" s="74"/>
    </row>
    <row r="3562" spans="6:7" x14ac:dyDescent="0.3">
      <c r="F3562" s="74"/>
      <c r="G3562" s="74"/>
    </row>
    <row r="3563" spans="6:7" x14ac:dyDescent="0.3">
      <c r="F3563" s="74"/>
      <c r="G3563" s="74"/>
    </row>
    <row r="3564" spans="6:7" x14ac:dyDescent="0.3">
      <c r="F3564" s="74"/>
      <c r="G3564" s="74"/>
    </row>
    <row r="3565" spans="6:7" x14ac:dyDescent="0.3">
      <c r="F3565" s="74"/>
      <c r="G3565" s="74"/>
    </row>
    <row r="3566" spans="6:7" x14ac:dyDescent="0.3">
      <c r="F3566" s="74"/>
      <c r="G3566" s="74"/>
    </row>
    <row r="3567" spans="6:7" x14ac:dyDescent="0.3">
      <c r="F3567" s="74"/>
      <c r="G3567" s="74"/>
    </row>
    <row r="3568" spans="6:7" x14ac:dyDescent="0.3">
      <c r="F3568" s="74"/>
      <c r="G3568" s="74"/>
    </row>
    <row r="3569" spans="6:7" x14ac:dyDescent="0.3">
      <c r="F3569" s="74"/>
      <c r="G3569" s="74"/>
    </row>
    <row r="3570" spans="6:7" x14ac:dyDescent="0.3">
      <c r="F3570" s="74"/>
      <c r="G3570" s="74"/>
    </row>
    <row r="3571" spans="6:7" x14ac:dyDescent="0.3">
      <c r="F3571" s="74"/>
      <c r="G3571" s="74"/>
    </row>
    <row r="3572" spans="6:7" x14ac:dyDescent="0.3">
      <c r="F3572" s="74"/>
      <c r="G3572" s="74"/>
    </row>
    <row r="3573" spans="6:7" x14ac:dyDescent="0.3">
      <c r="F3573" s="74"/>
      <c r="G3573" s="74"/>
    </row>
    <row r="3574" spans="6:7" x14ac:dyDescent="0.3">
      <c r="F3574" s="74"/>
      <c r="G3574" s="74"/>
    </row>
    <row r="3575" spans="6:7" x14ac:dyDescent="0.3">
      <c r="F3575" s="74"/>
      <c r="G3575" s="74"/>
    </row>
    <row r="3576" spans="6:7" x14ac:dyDescent="0.3">
      <c r="F3576" s="74"/>
      <c r="G3576" s="74"/>
    </row>
    <row r="3577" spans="6:7" x14ac:dyDescent="0.3">
      <c r="F3577" s="74"/>
      <c r="G3577" s="74"/>
    </row>
    <row r="3578" spans="6:7" x14ac:dyDescent="0.3">
      <c r="F3578" s="74"/>
      <c r="G3578" s="74"/>
    </row>
    <row r="3579" spans="6:7" x14ac:dyDescent="0.3">
      <c r="F3579" s="74"/>
      <c r="G3579" s="74"/>
    </row>
    <row r="3580" spans="6:7" x14ac:dyDescent="0.3">
      <c r="F3580" s="74"/>
      <c r="G3580" s="74"/>
    </row>
    <row r="3581" spans="6:7" x14ac:dyDescent="0.3">
      <c r="F3581" s="74"/>
      <c r="G3581" s="74"/>
    </row>
    <row r="3582" spans="6:7" x14ac:dyDescent="0.3">
      <c r="F3582" s="74"/>
      <c r="G3582" s="74"/>
    </row>
    <row r="3583" spans="6:7" x14ac:dyDescent="0.3">
      <c r="F3583" s="74"/>
      <c r="G3583" s="74"/>
    </row>
    <row r="3584" spans="6:7" x14ac:dyDescent="0.3">
      <c r="F3584" s="74"/>
      <c r="G3584" s="74"/>
    </row>
    <row r="3585" spans="6:7" x14ac:dyDescent="0.3">
      <c r="F3585" s="74"/>
      <c r="G3585" s="74"/>
    </row>
    <row r="3586" spans="6:7" x14ac:dyDescent="0.3">
      <c r="F3586" s="74"/>
      <c r="G3586" s="74"/>
    </row>
    <row r="3587" spans="6:7" x14ac:dyDescent="0.3">
      <c r="F3587" s="74"/>
      <c r="G3587" s="74"/>
    </row>
    <row r="3588" spans="6:7" x14ac:dyDescent="0.3">
      <c r="F3588" s="74"/>
      <c r="G3588" s="74"/>
    </row>
    <row r="3589" spans="6:7" x14ac:dyDescent="0.3">
      <c r="F3589" s="74"/>
      <c r="G3589" s="74"/>
    </row>
    <row r="3590" spans="6:7" x14ac:dyDescent="0.3">
      <c r="F3590" s="74"/>
      <c r="G3590" s="74"/>
    </row>
    <row r="3591" spans="6:7" x14ac:dyDescent="0.3">
      <c r="F3591" s="74"/>
      <c r="G3591" s="74"/>
    </row>
    <row r="3592" spans="6:7" x14ac:dyDescent="0.3">
      <c r="F3592" s="74"/>
      <c r="G3592" s="74"/>
    </row>
    <row r="3593" spans="6:7" x14ac:dyDescent="0.3">
      <c r="F3593" s="74"/>
      <c r="G3593" s="74"/>
    </row>
    <row r="3594" spans="6:7" x14ac:dyDescent="0.3">
      <c r="F3594" s="74"/>
      <c r="G3594" s="74"/>
    </row>
    <row r="3595" spans="6:7" x14ac:dyDescent="0.3">
      <c r="F3595" s="74"/>
      <c r="G3595" s="74"/>
    </row>
    <row r="3596" spans="6:7" x14ac:dyDescent="0.3">
      <c r="F3596" s="74"/>
      <c r="G3596" s="74"/>
    </row>
    <row r="3597" spans="6:7" x14ac:dyDescent="0.3">
      <c r="F3597" s="74"/>
      <c r="G3597" s="74"/>
    </row>
    <row r="3598" spans="6:7" x14ac:dyDescent="0.3">
      <c r="F3598" s="74"/>
      <c r="G3598" s="74"/>
    </row>
    <row r="3599" spans="6:7" x14ac:dyDescent="0.3">
      <c r="F3599" s="74"/>
      <c r="G3599" s="74"/>
    </row>
    <row r="3600" spans="6:7" x14ac:dyDescent="0.3">
      <c r="F3600" s="74"/>
      <c r="G3600" s="74"/>
    </row>
    <row r="3601" spans="6:7" x14ac:dyDescent="0.3">
      <c r="F3601" s="74"/>
      <c r="G3601" s="74"/>
    </row>
    <row r="3602" spans="6:7" x14ac:dyDescent="0.3">
      <c r="F3602" s="74"/>
      <c r="G3602" s="74"/>
    </row>
    <row r="3603" spans="6:7" x14ac:dyDescent="0.3">
      <c r="F3603" s="74"/>
      <c r="G3603" s="74"/>
    </row>
    <row r="3604" spans="6:7" x14ac:dyDescent="0.3">
      <c r="F3604" s="74"/>
      <c r="G3604" s="74"/>
    </row>
    <row r="3605" spans="6:7" x14ac:dyDescent="0.3">
      <c r="F3605" s="74"/>
      <c r="G3605" s="74"/>
    </row>
    <row r="3606" spans="6:7" x14ac:dyDescent="0.3">
      <c r="F3606" s="74"/>
      <c r="G3606" s="74"/>
    </row>
    <row r="3607" spans="6:7" x14ac:dyDescent="0.3">
      <c r="F3607" s="74"/>
      <c r="G3607" s="74"/>
    </row>
    <row r="3608" spans="6:7" x14ac:dyDescent="0.3">
      <c r="F3608" s="74"/>
      <c r="G3608" s="74"/>
    </row>
    <row r="3609" spans="6:7" x14ac:dyDescent="0.3">
      <c r="F3609" s="74"/>
      <c r="G3609" s="74"/>
    </row>
    <row r="3610" spans="6:7" x14ac:dyDescent="0.3">
      <c r="F3610" s="74"/>
      <c r="G3610" s="74"/>
    </row>
    <row r="3611" spans="6:7" x14ac:dyDescent="0.3">
      <c r="F3611" s="74"/>
      <c r="G3611" s="74"/>
    </row>
    <row r="3612" spans="6:7" x14ac:dyDescent="0.3">
      <c r="F3612" s="74"/>
      <c r="G3612" s="74"/>
    </row>
    <row r="3613" spans="6:7" x14ac:dyDescent="0.3">
      <c r="F3613" s="74"/>
      <c r="G3613" s="74"/>
    </row>
    <row r="3614" spans="6:7" x14ac:dyDescent="0.3">
      <c r="F3614" s="74"/>
      <c r="G3614" s="74"/>
    </row>
    <row r="3615" spans="6:7" x14ac:dyDescent="0.3">
      <c r="F3615" s="74"/>
      <c r="G3615" s="74"/>
    </row>
    <row r="3616" spans="6:7" x14ac:dyDescent="0.3">
      <c r="F3616" s="74"/>
      <c r="G3616" s="74"/>
    </row>
    <row r="3617" spans="6:7" x14ac:dyDescent="0.3">
      <c r="F3617" s="74"/>
      <c r="G3617" s="74"/>
    </row>
    <row r="3618" spans="6:7" x14ac:dyDescent="0.3">
      <c r="F3618" s="74"/>
      <c r="G3618" s="74"/>
    </row>
    <row r="3619" spans="6:7" x14ac:dyDescent="0.3">
      <c r="F3619" s="74"/>
      <c r="G3619" s="74"/>
    </row>
    <row r="3620" spans="6:7" x14ac:dyDescent="0.3">
      <c r="F3620" s="74"/>
      <c r="G3620" s="74"/>
    </row>
    <row r="3621" spans="6:7" x14ac:dyDescent="0.3">
      <c r="F3621" s="74"/>
      <c r="G3621" s="74"/>
    </row>
    <row r="3622" spans="6:7" x14ac:dyDescent="0.3">
      <c r="F3622" s="74"/>
      <c r="G3622" s="74"/>
    </row>
    <row r="3623" spans="6:7" x14ac:dyDescent="0.3">
      <c r="F3623" s="74"/>
      <c r="G3623" s="74"/>
    </row>
    <row r="3624" spans="6:7" x14ac:dyDescent="0.3">
      <c r="F3624" s="74"/>
      <c r="G3624" s="74"/>
    </row>
    <row r="3625" spans="6:7" x14ac:dyDescent="0.3">
      <c r="F3625" s="74"/>
      <c r="G3625" s="74"/>
    </row>
    <row r="3626" spans="6:7" x14ac:dyDescent="0.3">
      <c r="F3626" s="74"/>
      <c r="G3626" s="74"/>
    </row>
    <row r="3627" spans="6:7" x14ac:dyDescent="0.3">
      <c r="F3627" s="74"/>
      <c r="G3627" s="74"/>
    </row>
    <row r="3628" spans="6:7" x14ac:dyDescent="0.3">
      <c r="F3628" s="74"/>
      <c r="G3628" s="74"/>
    </row>
    <row r="3629" spans="6:7" x14ac:dyDescent="0.3">
      <c r="F3629" s="74"/>
      <c r="G3629" s="74"/>
    </row>
    <row r="3630" spans="6:7" x14ac:dyDescent="0.3">
      <c r="F3630" s="74"/>
      <c r="G3630" s="74"/>
    </row>
    <row r="3631" spans="6:7" x14ac:dyDescent="0.3">
      <c r="F3631" s="74"/>
      <c r="G3631" s="74"/>
    </row>
    <row r="3632" spans="6:7" x14ac:dyDescent="0.3">
      <c r="F3632" s="74"/>
      <c r="G3632" s="74"/>
    </row>
    <row r="3633" spans="6:7" x14ac:dyDescent="0.3">
      <c r="F3633" s="74"/>
      <c r="G3633" s="74"/>
    </row>
    <row r="3634" spans="6:7" x14ac:dyDescent="0.3">
      <c r="F3634" s="74"/>
      <c r="G3634" s="74"/>
    </row>
    <row r="3635" spans="6:7" x14ac:dyDescent="0.3">
      <c r="F3635" s="74"/>
      <c r="G3635" s="74"/>
    </row>
    <row r="3636" spans="6:7" x14ac:dyDescent="0.3">
      <c r="F3636" s="74"/>
      <c r="G3636" s="74"/>
    </row>
    <row r="3637" spans="6:7" x14ac:dyDescent="0.3">
      <c r="F3637" s="74"/>
      <c r="G3637" s="74"/>
    </row>
    <row r="3638" spans="6:7" x14ac:dyDescent="0.3">
      <c r="F3638" s="74"/>
      <c r="G3638" s="74"/>
    </row>
    <row r="3639" spans="6:7" x14ac:dyDescent="0.3">
      <c r="F3639" s="74"/>
      <c r="G3639" s="74"/>
    </row>
    <row r="3640" spans="6:7" x14ac:dyDescent="0.3">
      <c r="F3640" s="74"/>
      <c r="G3640" s="74"/>
    </row>
    <row r="3641" spans="6:7" x14ac:dyDescent="0.3">
      <c r="F3641" s="74"/>
      <c r="G3641" s="74"/>
    </row>
    <row r="3642" spans="6:7" x14ac:dyDescent="0.3">
      <c r="F3642" s="74"/>
      <c r="G3642" s="74"/>
    </row>
    <row r="3643" spans="6:7" x14ac:dyDescent="0.3">
      <c r="F3643" s="74"/>
      <c r="G3643" s="74"/>
    </row>
    <row r="3644" spans="6:7" x14ac:dyDescent="0.3">
      <c r="F3644" s="74"/>
      <c r="G3644" s="74"/>
    </row>
    <row r="3645" spans="6:7" x14ac:dyDescent="0.3">
      <c r="F3645" s="74"/>
      <c r="G3645" s="74"/>
    </row>
    <row r="3646" spans="6:7" x14ac:dyDescent="0.3">
      <c r="F3646" s="74"/>
      <c r="G3646" s="74"/>
    </row>
    <row r="3647" spans="6:7" x14ac:dyDescent="0.3">
      <c r="F3647" s="74"/>
      <c r="G3647" s="74"/>
    </row>
    <row r="3648" spans="6:7" x14ac:dyDescent="0.3">
      <c r="F3648" s="74"/>
      <c r="G3648" s="74"/>
    </row>
    <row r="3649" spans="6:7" x14ac:dyDescent="0.3">
      <c r="F3649" s="74"/>
      <c r="G3649" s="74"/>
    </row>
    <row r="3650" spans="6:7" x14ac:dyDescent="0.3">
      <c r="F3650" s="74"/>
      <c r="G3650" s="74"/>
    </row>
    <row r="3651" spans="6:7" x14ac:dyDescent="0.3">
      <c r="F3651" s="74"/>
      <c r="G3651" s="74"/>
    </row>
    <row r="3652" spans="6:7" x14ac:dyDescent="0.3">
      <c r="F3652" s="74"/>
      <c r="G3652" s="74"/>
    </row>
    <row r="3653" spans="6:7" x14ac:dyDescent="0.3">
      <c r="F3653" s="74"/>
      <c r="G3653" s="74"/>
    </row>
    <row r="3654" spans="6:7" x14ac:dyDescent="0.3">
      <c r="F3654" s="74"/>
      <c r="G3654" s="74"/>
    </row>
    <row r="3655" spans="6:7" x14ac:dyDescent="0.3">
      <c r="F3655" s="74"/>
      <c r="G3655" s="74"/>
    </row>
    <row r="3656" spans="6:7" x14ac:dyDescent="0.3">
      <c r="F3656" s="74"/>
      <c r="G3656" s="74"/>
    </row>
    <row r="3657" spans="6:7" x14ac:dyDescent="0.3">
      <c r="F3657" s="74"/>
      <c r="G3657" s="74"/>
    </row>
    <row r="3658" spans="6:7" x14ac:dyDescent="0.3">
      <c r="F3658" s="74"/>
      <c r="G3658" s="74"/>
    </row>
    <row r="3659" spans="6:7" x14ac:dyDescent="0.3">
      <c r="F3659" s="74"/>
      <c r="G3659" s="74"/>
    </row>
    <row r="3660" spans="6:7" x14ac:dyDescent="0.3">
      <c r="F3660" s="74"/>
      <c r="G3660" s="74"/>
    </row>
    <row r="3661" spans="6:7" x14ac:dyDescent="0.3">
      <c r="F3661" s="74"/>
      <c r="G3661" s="74"/>
    </row>
    <row r="3662" spans="6:7" x14ac:dyDescent="0.3">
      <c r="F3662" s="74"/>
      <c r="G3662" s="74"/>
    </row>
    <row r="3663" spans="6:7" x14ac:dyDescent="0.3">
      <c r="F3663" s="74"/>
      <c r="G3663" s="74"/>
    </row>
    <row r="3664" spans="6:7" x14ac:dyDescent="0.3">
      <c r="F3664" s="74"/>
      <c r="G3664" s="74"/>
    </row>
    <row r="3665" spans="6:7" x14ac:dyDescent="0.3">
      <c r="F3665" s="74"/>
      <c r="G3665" s="74"/>
    </row>
    <row r="3666" spans="6:7" x14ac:dyDescent="0.3">
      <c r="F3666" s="74"/>
      <c r="G3666" s="74"/>
    </row>
    <row r="3667" spans="6:7" x14ac:dyDescent="0.3">
      <c r="F3667" s="74"/>
      <c r="G3667" s="74"/>
    </row>
    <row r="3668" spans="6:7" x14ac:dyDescent="0.3">
      <c r="F3668" s="74"/>
      <c r="G3668" s="74"/>
    </row>
    <row r="3669" spans="6:7" x14ac:dyDescent="0.3">
      <c r="F3669" s="74"/>
      <c r="G3669" s="74"/>
    </row>
    <row r="3670" spans="6:7" x14ac:dyDescent="0.3">
      <c r="F3670" s="74"/>
      <c r="G3670" s="74"/>
    </row>
    <row r="3671" spans="6:7" x14ac:dyDescent="0.3">
      <c r="F3671" s="74"/>
      <c r="G3671" s="74"/>
    </row>
    <row r="3672" spans="6:7" x14ac:dyDescent="0.3">
      <c r="F3672" s="74"/>
      <c r="G3672" s="74"/>
    </row>
    <row r="3673" spans="6:7" x14ac:dyDescent="0.3">
      <c r="F3673" s="74"/>
      <c r="G3673" s="74"/>
    </row>
    <row r="3674" spans="6:7" x14ac:dyDescent="0.3">
      <c r="F3674" s="74"/>
      <c r="G3674" s="74"/>
    </row>
    <row r="3675" spans="6:7" x14ac:dyDescent="0.3">
      <c r="F3675" s="74"/>
      <c r="G3675" s="74"/>
    </row>
    <row r="3676" spans="6:7" x14ac:dyDescent="0.3">
      <c r="F3676" s="74"/>
      <c r="G3676" s="74"/>
    </row>
    <row r="3677" spans="6:7" x14ac:dyDescent="0.3">
      <c r="F3677" s="74"/>
      <c r="G3677" s="74"/>
    </row>
    <row r="3678" spans="6:7" x14ac:dyDescent="0.3">
      <c r="F3678" s="74"/>
      <c r="G3678" s="74"/>
    </row>
    <row r="3679" spans="6:7" x14ac:dyDescent="0.3">
      <c r="F3679" s="74"/>
      <c r="G3679" s="74"/>
    </row>
    <row r="3680" spans="6:7" x14ac:dyDescent="0.3">
      <c r="F3680" s="74"/>
      <c r="G3680" s="74"/>
    </row>
    <row r="3681" spans="6:7" x14ac:dyDescent="0.3">
      <c r="F3681" s="74"/>
      <c r="G3681" s="74"/>
    </row>
    <row r="3682" spans="6:7" x14ac:dyDescent="0.3">
      <c r="F3682" s="74"/>
      <c r="G3682" s="74"/>
    </row>
    <row r="3683" spans="6:7" x14ac:dyDescent="0.3">
      <c r="F3683" s="74"/>
      <c r="G3683" s="74"/>
    </row>
    <row r="3684" spans="6:7" x14ac:dyDescent="0.3">
      <c r="F3684" s="74"/>
      <c r="G3684" s="74"/>
    </row>
    <row r="3685" spans="6:7" x14ac:dyDescent="0.3">
      <c r="F3685" s="74"/>
      <c r="G3685" s="74"/>
    </row>
    <row r="3686" spans="6:7" x14ac:dyDescent="0.3">
      <c r="F3686" s="74"/>
      <c r="G3686" s="74"/>
    </row>
    <row r="3687" spans="6:7" x14ac:dyDescent="0.3">
      <c r="F3687" s="74"/>
      <c r="G3687" s="74"/>
    </row>
    <row r="3688" spans="6:7" x14ac:dyDescent="0.3">
      <c r="F3688" s="74"/>
      <c r="G3688" s="74"/>
    </row>
    <row r="3689" spans="6:7" x14ac:dyDescent="0.3">
      <c r="F3689" s="74"/>
      <c r="G3689" s="74"/>
    </row>
    <row r="3690" spans="6:7" x14ac:dyDescent="0.3">
      <c r="F3690" s="74"/>
      <c r="G3690" s="74"/>
    </row>
    <row r="3691" spans="6:7" x14ac:dyDescent="0.3">
      <c r="F3691" s="74"/>
      <c r="G3691" s="74"/>
    </row>
    <row r="3692" spans="6:7" x14ac:dyDescent="0.3">
      <c r="F3692" s="74"/>
      <c r="G3692" s="74"/>
    </row>
    <row r="3693" spans="6:7" x14ac:dyDescent="0.3">
      <c r="F3693" s="74"/>
      <c r="G3693" s="74"/>
    </row>
    <row r="3694" spans="6:7" x14ac:dyDescent="0.3">
      <c r="F3694" s="74"/>
      <c r="G3694" s="74"/>
    </row>
    <row r="3695" spans="6:7" x14ac:dyDescent="0.3">
      <c r="F3695" s="74"/>
      <c r="G3695" s="74"/>
    </row>
    <row r="3696" spans="6:7" x14ac:dyDescent="0.3">
      <c r="F3696" s="74"/>
      <c r="G3696" s="74"/>
    </row>
    <row r="3697" spans="6:7" x14ac:dyDescent="0.3">
      <c r="F3697" s="74"/>
      <c r="G3697" s="74"/>
    </row>
    <row r="3698" spans="6:7" x14ac:dyDescent="0.3">
      <c r="F3698" s="74"/>
      <c r="G3698" s="74"/>
    </row>
    <row r="3699" spans="6:7" x14ac:dyDescent="0.3">
      <c r="F3699" s="74"/>
      <c r="G3699" s="74"/>
    </row>
    <row r="3700" spans="6:7" x14ac:dyDescent="0.3">
      <c r="F3700" s="74"/>
      <c r="G3700" s="74"/>
    </row>
    <row r="3701" spans="6:7" x14ac:dyDescent="0.3">
      <c r="F3701" s="74"/>
      <c r="G3701" s="74"/>
    </row>
    <row r="3702" spans="6:7" x14ac:dyDescent="0.3">
      <c r="F3702" s="74"/>
      <c r="G3702" s="74"/>
    </row>
    <row r="3703" spans="6:7" x14ac:dyDescent="0.3">
      <c r="F3703" s="74"/>
      <c r="G3703" s="74"/>
    </row>
    <row r="3704" spans="6:7" x14ac:dyDescent="0.3">
      <c r="F3704" s="74"/>
      <c r="G3704" s="74"/>
    </row>
    <row r="3705" spans="6:7" x14ac:dyDescent="0.3">
      <c r="F3705" s="74"/>
      <c r="G3705" s="74"/>
    </row>
    <row r="3706" spans="6:7" x14ac:dyDescent="0.3">
      <c r="F3706" s="74"/>
      <c r="G3706" s="74"/>
    </row>
    <row r="3707" spans="6:7" x14ac:dyDescent="0.3">
      <c r="F3707" s="74"/>
      <c r="G3707" s="74"/>
    </row>
    <row r="3708" spans="6:7" x14ac:dyDescent="0.3">
      <c r="F3708" s="74"/>
      <c r="G3708" s="74"/>
    </row>
    <row r="3709" spans="6:7" x14ac:dyDescent="0.3">
      <c r="F3709" s="74"/>
      <c r="G3709" s="74"/>
    </row>
    <row r="3710" spans="6:7" x14ac:dyDescent="0.3">
      <c r="F3710" s="74"/>
      <c r="G3710" s="74"/>
    </row>
    <row r="3711" spans="6:7" x14ac:dyDescent="0.3">
      <c r="F3711" s="74"/>
      <c r="G3711" s="74"/>
    </row>
    <row r="3712" spans="6:7" x14ac:dyDescent="0.3">
      <c r="F3712" s="74"/>
      <c r="G3712" s="74"/>
    </row>
    <row r="3713" spans="6:7" x14ac:dyDescent="0.3">
      <c r="F3713" s="74"/>
      <c r="G3713" s="74"/>
    </row>
    <row r="3714" spans="6:7" x14ac:dyDescent="0.3">
      <c r="F3714" s="74"/>
      <c r="G3714" s="74"/>
    </row>
    <row r="3715" spans="6:7" x14ac:dyDescent="0.3">
      <c r="F3715" s="74"/>
      <c r="G3715" s="74"/>
    </row>
    <row r="3716" spans="6:7" x14ac:dyDescent="0.3">
      <c r="F3716" s="74"/>
      <c r="G3716" s="74"/>
    </row>
    <row r="3717" spans="6:7" x14ac:dyDescent="0.3">
      <c r="F3717" s="74"/>
      <c r="G3717" s="74"/>
    </row>
    <row r="3718" spans="6:7" x14ac:dyDescent="0.3">
      <c r="F3718" s="74"/>
      <c r="G3718" s="74"/>
    </row>
    <row r="3719" spans="6:7" x14ac:dyDescent="0.3">
      <c r="F3719" s="74"/>
      <c r="G3719" s="74"/>
    </row>
    <row r="3720" spans="6:7" x14ac:dyDescent="0.3">
      <c r="F3720" s="74"/>
      <c r="G3720" s="74"/>
    </row>
    <row r="3721" spans="6:7" x14ac:dyDescent="0.3">
      <c r="F3721" s="74"/>
      <c r="G3721" s="74"/>
    </row>
    <row r="3722" spans="6:7" x14ac:dyDescent="0.3">
      <c r="F3722" s="74"/>
      <c r="G3722" s="74"/>
    </row>
    <row r="3723" spans="6:7" x14ac:dyDescent="0.3">
      <c r="F3723" s="74"/>
      <c r="G3723" s="74"/>
    </row>
    <row r="3724" spans="6:7" x14ac:dyDescent="0.3">
      <c r="F3724" s="74"/>
      <c r="G3724" s="74"/>
    </row>
    <row r="3725" spans="6:7" x14ac:dyDescent="0.3">
      <c r="F3725" s="74"/>
      <c r="G3725" s="74"/>
    </row>
    <row r="3726" spans="6:7" x14ac:dyDescent="0.3">
      <c r="F3726" s="74"/>
      <c r="G3726" s="74"/>
    </row>
    <row r="3727" spans="6:7" x14ac:dyDescent="0.3">
      <c r="F3727" s="74"/>
      <c r="G3727" s="74"/>
    </row>
    <row r="3728" spans="6:7" x14ac:dyDescent="0.3">
      <c r="F3728" s="74"/>
      <c r="G3728" s="74"/>
    </row>
    <row r="3729" spans="6:7" x14ac:dyDescent="0.3">
      <c r="F3729" s="74"/>
      <c r="G3729" s="74"/>
    </row>
    <row r="3730" spans="6:7" x14ac:dyDescent="0.3">
      <c r="F3730" s="74"/>
      <c r="G3730" s="74"/>
    </row>
    <row r="3731" spans="6:7" x14ac:dyDescent="0.3">
      <c r="F3731" s="74"/>
      <c r="G3731" s="74"/>
    </row>
    <row r="3732" spans="6:7" x14ac:dyDescent="0.3">
      <c r="F3732" s="74"/>
      <c r="G3732" s="74"/>
    </row>
    <row r="3733" spans="6:7" x14ac:dyDescent="0.3">
      <c r="F3733" s="74"/>
      <c r="G3733" s="74"/>
    </row>
    <row r="3734" spans="6:7" x14ac:dyDescent="0.3">
      <c r="F3734" s="74"/>
      <c r="G3734" s="74"/>
    </row>
    <row r="3735" spans="6:7" x14ac:dyDescent="0.3">
      <c r="F3735" s="74"/>
      <c r="G3735" s="74"/>
    </row>
    <row r="3736" spans="6:7" x14ac:dyDescent="0.3">
      <c r="F3736" s="74"/>
      <c r="G3736" s="74"/>
    </row>
    <row r="3737" spans="6:7" x14ac:dyDescent="0.3">
      <c r="F3737" s="74"/>
      <c r="G3737" s="74"/>
    </row>
    <row r="3738" spans="6:7" x14ac:dyDescent="0.3">
      <c r="F3738" s="74"/>
      <c r="G3738" s="74"/>
    </row>
    <row r="3739" spans="6:7" x14ac:dyDescent="0.3">
      <c r="F3739" s="74"/>
      <c r="G3739" s="74"/>
    </row>
    <row r="3740" spans="6:7" x14ac:dyDescent="0.3">
      <c r="F3740" s="74"/>
      <c r="G3740" s="74"/>
    </row>
    <row r="3741" spans="6:7" x14ac:dyDescent="0.3">
      <c r="F3741" s="74"/>
      <c r="G3741" s="74"/>
    </row>
    <row r="3742" spans="6:7" x14ac:dyDescent="0.3">
      <c r="F3742" s="74"/>
      <c r="G3742" s="74"/>
    </row>
    <row r="3743" spans="6:7" x14ac:dyDescent="0.3">
      <c r="F3743" s="74"/>
      <c r="G3743" s="74"/>
    </row>
    <row r="3744" spans="6:7" x14ac:dyDescent="0.3">
      <c r="F3744" s="74"/>
      <c r="G3744" s="74"/>
    </row>
    <row r="3745" spans="6:7" x14ac:dyDescent="0.3">
      <c r="F3745" s="74"/>
      <c r="G3745" s="74"/>
    </row>
    <row r="3746" spans="6:7" x14ac:dyDescent="0.3">
      <c r="F3746" s="74"/>
      <c r="G3746" s="74"/>
    </row>
    <row r="3747" spans="6:7" x14ac:dyDescent="0.3">
      <c r="F3747" s="74"/>
      <c r="G3747" s="74"/>
    </row>
    <row r="3748" spans="6:7" x14ac:dyDescent="0.3">
      <c r="F3748" s="74"/>
      <c r="G3748" s="74"/>
    </row>
    <row r="3749" spans="6:7" x14ac:dyDescent="0.3">
      <c r="F3749" s="74"/>
      <c r="G3749" s="74"/>
    </row>
    <row r="3750" spans="6:7" x14ac:dyDescent="0.3">
      <c r="F3750" s="74"/>
      <c r="G3750" s="74"/>
    </row>
    <row r="3751" spans="6:7" x14ac:dyDescent="0.3">
      <c r="F3751" s="74"/>
      <c r="G3751" s="74"/>
    </row>
    <row r="3752" spans="6:7" x14ac:dyDescent="0.3">
      <c r="F3752" s="74"/>
      <c r="G3752" s="74"/>
    </row>
    <row r="3753" spans="6:7" x14ac:dyDescent="0.3">
      <c r="F3753" s="74"/>
      <c r="G3753" s="74"/>
    </row>
    <row r="3754" spans="6:7" x14ac:dyDescent="0.3">
      <c r="F3754" s="74"/>
      <c r="G3754" s="74"/>
    </row>
    <row r="3755" spans="6:7" x14ac:dyDescent="0.3">
      <c r="F3755" s="74"/>
      <c r="G3755" s="74"/>
    </row>
    <row r="3756" spans="6:7" x14ac:dyDescent="0.3">
      <c r="F3756" s="74"/>
      <c r="G3756" s="74"/>
    </row>
    <row r="3757" spans="6:7" x14ac:dyDescent="0.3">
      <c r="F3757" s="74"/>
      <c r="G3757" s="74"/>
    </row>
    <row r="3758" spans="6:7" x14ac:dyDescent="0.3">
      <c r="F3758" s="74"/>
      <c r="G3758" s="74"/>
    </row>
    <row r="3759" spans="6:7" x14ac:dyDescent="0.3">
      <c r="F3759" s="74"/>
      <c r="G3759" s="74"/>
    </row>
    <row r="3760" spans="6:7" x14ac:dyDescent="0.3">
      <c r="F3760" s="74"/>
      <c r="G3760" s="74"/>
    </row>
    <row r="3761" spans="6:7" x14ac:dyDescent="0.3">
      <c r="F3761" s="74"/>
      <c r="G3761" s="74"/>
    </row>
    <row r="3762" spans="6:7" x14ac:dyDescent="0.3">
      <c r="F3762" s="74"/>
      <c r="G3762" s="74"/>
    </row>
    <row r="3763" spans="6:7" x14ac:dyDescent="0.3">
      <c r="F3763" s="74"/>
      <c r="G3763" s="74"/>
    </row>
    <row r="3764" spans="6:7" x14ac:dyDescent="0.3">
      <c r="F3764" s="74"/>
      <c r="G3764" s="74"/>
    </row>
    <row r="3765" spans="6:7" x14ac:dyDescent="0.3">
      <c r="F3765" s="74"/>
      <c r="G3765" s="74"/>
    </row>
    <row r="3766" spans="6:7" x14ac:dyDescent="0.3">
      <c r="F3766" s="74"/>
      <c r="G3766" s="74"/>
    </row>
    <row r="3767" spans="6:7" x14ac:dyDescent="0.3">
      <c r="F3767" s="74"/>
      <c r="G3767" s="74"/>
    </row>
    <row r="3768" spans="6:7" x14ac:dyDescent="0.3">
      <c r="F3768" s="74"/>
      <c r="G3768" s="74"/>
    </row>
    <row r="3769" spans="6:7" x14ac:dyDescent="0.3">
      <c r="F3769" s="74"/>
      <c r="G3769" s="74"/>
    </row>
    <row r="3770" spans="6:7" x14ac:dyDescent="0.3">
      <c r="F3770" s="74"/>
      <c r="G3770" s="74"/>
    </row>
    <row r="3771" spans="6:7" x14ac:dyDescent="0.3">
      <c r="F3771" s="74"/>
      <c r="G3771" s="74"/>
    </row>
    <row r="3772" spans="6:7" x14ac:dyDescent="0.3">
      <c r="F3772" s="74"/>
      <c r="G3772" s="74"/>
    </row>
    <row r="3773" spans="6:7" x14ac:dyDescent="0.3">
      <c r="F3773" s="74"/>
      <c r="G3773" s="74"/>
    </row>
    <row r="3774" spans="6:7" x14ac:dyDescent="0.3">
      <c r="F3774" s="74"/>
      <c r="G3774" s="74"/>
    </row>
    <row r="3775" spans="6:7" x14ac:dyDescent="0.3">
      <c r="F3775" s="74"/>
      <c r="G3775" s="74"/>
    </row>
    <row r="3776" spans="6:7" x14ac:dyDescent="0.3">
      <c r="F3776" s="74"/>
      <c r="G3776" s="74"/>
    </row>
    <row r="3777" spans="6:7" x14ac:dyDescent="0.3">
      <c r="F3777" s="74"/>
      <c r="G3777" s="74"/>
    </row>
    <row r="3778" spans="6:7" x14ac:dyDescent="0.3">
      <c r="F3778" s="74"/>
      <c r="G3778" s="74"/>
    </row>
    <row r="3779" spans="6:7" x14ac:dyDescent="0.3">
      <c r="F3779" s="74"/>
      <c r="G3779" s="74"/>
    </row>
    <row r="3780" spans="6:7" x14ac:dyDescent="0.3">
      <c r="F3780" s="74"/>
      <c r="G3780" s="74"/>
    </row>
    <row r="3781" spans="6:7" x14ac:dyDescent="0.3">
      <c r="F3781" s="74"/>
      <c r="G3781" s="74"/>
    </row>
    <row r="3782" spans="6:7" x14ac:dyDescent="0.3">
      <c r="F3782" s="74"/>
      <c r="G3782" s="74"/>
    </row>
    <row r="3783" spans="6:7" x14ac:dyDescent="0.3">
      <c r="F3783" s="74"/>
      <c r="G3783" s="74"/>
    </row>
    <row r="3784" spans="6:7" x14ac:dyDescent="0.3">
      <c r="F3784" s="74"/>
      <c r="G3784" s="74"/>
    </row>
    <row r="3785" spans="6:7" x14ac:dyDescent="0.3">
      <c r="F3785" s="74"/>
      <c r="G3785" s="74"/>
    </row>
    <row r="3786" spans="6:7" x14ac:dyDescent="0.3">
      <c r="F3786" s="74"/>
      <c r="G3786" s="74"/>
    </row>
    <row r="3787" spans="6:7" x14ac:dyDescent="0.3">
      <c r="F3787" s="74"/>
      <c r="G3787" s="74"/>
    </row>
    <row r="3788" spans="6:7" x14ac:dyDescent="0.3">
      <c r="F3788" s="74"/>
      <c r="G3788" s="74"/>
    </row>
    <row r="3789" spans="6:7" x14ac:dyDescent="0.3">
      <c r="F3789" s="74"/>
      <c r="G3789" s="74"/>
    </row>
    <row r="3790" spans="6:7" x14ac:dyDescent="0.3">
      <c r="F3790" s="74"/>
      <c r="G3790" s="74"/>
    </row>
    <row r="3791" spans="6:7" x14ac:dyDescent="0.3">
      <c r="F3791" s="74"/>
      <c r="G3791" s="74"/>
    </row>
    <row r="3792" spans="6:7" x14ac:dyDescent="0.3">
      <c r="F3792" s="74"/>
      <c r="G3792" s="74"/>
    </row>
    <row r="3793" spans="6:7" x14ac:dyDescent="0.3">
      <c r="F3793" s="74"/>
      <c r="G3793" s="74"/>
    </row>
    <row r="3794" spans="6:7" x14ac:dyDescent="0.3">
      <c r="F3794" s="74"/>
      <c r="G3794" s="74"/>
    </row>
    <row r="3795" spans="6:7" x14ac:dyDescent="0.3">
      <c r="F3795" s="74"/>
      <c r="G3795" s="74"/>
    </row>
    <row r="3796" spans="6:7" x14ac:dyDescent="0.3">
      <c r="F3796" s="74"/>
      <c r="G3796" s="74"/>
    </row>
    <row r="3797" spans="6:7" x14ac:dyDescent="0.3">
      <c r="F3797" s="74"/>
      <c r="G3797" s="74"/>
    </row>
    <row r="3798" spans="6:7" x14ac:dyDescent="0.3">
      <c r="F3798" s="74"/>
      <c r="G3798" s="74"/>
    </row>
    <row r="3799" spans="6:7" x14ac:dyDescent="0.3">
      <c r="F3799" s="74"/>
      <c r="G3799" s="74"/>
    </row>
    <row r="3800" spans="6:7" x14ac:dyDescent="0.3">
      <c r="F3800" s="74"/>
      <c r="G3800" s="74"/>
    </row>
    <row r="3801" spans="6:7" x14ac:dyDescent="0.3">
      <c r="F3801" s="74"/>
      <c r="G3801" s="74"/>
    </row>
    <row r="3802" spans="6:7" x14ac:dyDescent="0.3">
      <c r="F3802" s="74"/>
      <c r="G3802" s="74"/>
    </row>
    <row r="3803" spans="6:7" x14ac:dyDescent="0.3">
      <c r="F3803" s="74"/>
      <c r="G3803" s="74"/>
    </row>
    <row r="3804" spans="6:7" x14ac:dyDescent="0.3">
      <c r="F3804" s="74"/>
      <c r="G3804" s="74"/>
    </row>
    <row r="3805" spans="6:7" x14ac:dyDescent="0.3">
      <c r="F3805" s="74"/>
      <c r="G3805" s="74"/>
    </row>
    <row r="3806" spans="6:7" x14ac:dyDescent="0.3">
      <c r="F3806" s="74"/>
      <c r="G3806" s="74"/>
    </row>
    <row r="3807" spans="6:7" x14ac:dyDescent="0.3">
      <c r="F3807" s="74"/>
      <c r="G3807" s="74"/>
    </row>
    <row r="3808" spans="6:7" x14ac:dyDescent="0.3">
      <c r="F3808" s="74"/>
      <c r="G3808" s="74"/>
    </row>
    <row r="3809" spans="6:7" x14ac:dyDescent="0.3">
      <c r="F3809" s="74"/>
      <c r="G3809" s="74"/>
    </row>
    <row r="3810" spans="6:7" x14ac:dyDescent="0.3">
      <c r="F3810" s="74"/>
      <c r="G3810" s="74"/>
    </row>
    <row r="3811" spans="6:7" x14ac:dyDescent="0.3">
      <c r="F3811" s="74"/>
      <c r="G3811" s="74"/>
    </row>
    <row r="3812" spans="6:7" x14ac:dyDescent="0.3">
      <c r="F3812" s="74"/>
      <c r="G3812" s="74"/>
    </row>
    <row r="3813" spans="6:7" x14ac:dyDescent="0.3">
      <c r="F3813" s="74"/>
      <c r="G3813" s="74"/>
    </row>
    <row r="3814" spans="6:7" x14ac:dyDescent="0.3">
      <c r="F3814" s="74"/>
      <c r="G3814" s="74"/>
    </row>
    <row r="3815" spans="6:7" x14ac:dyDescent="0.3">
      <c r="F3815" s="74"/>
      <c r="G3815" s="74"/>
    </row>
    <row r="3816" spans="6:7" x14ac:dyDescent="0.3">
      <c r="F3816" s="74"/>
      <c r="G3816" s="74"/>
    </row>
    <row r="3817" spans="6:7" x14ac:dyDescent="0.3">
      <c r="F3817" s="74"/>
      <c r="G3817" s="74"/>
    </row>
    <row r="3818" spans="6:7" x14ac:dyDescent="0.3">
      <c r="F3818" s="74"/>
      <c r="G3818" s="74"/>
    </row>
    <row r="3819" spans="6:7" x14ac:dyDescent="0.3">
      <c r="F3819" s="74"/>
      <c r="G3819" s="74"/>
    </row>
    <row r="3820" spans="6:7" x14ac:dyDescent="0.3">
      <c r="F3820" s="74"/>
      <c r="G3820" s="74"/>
    </row>
    <row r="3821" spans="6:7" x14ac:dyDescent="0.3">
      <c r="F3821" s="74"/>
      <c r="G3821" s="74"/>
    </row>
    <row r="3822" spans="6:7" x14ac:dyDescent="0.3">
      <c r="F3822" s="74"/>
      <c r="G3822" s="74"/>
    </row>
    <row r="3823" spans="6:7" x14ac:dyDescent="0.3">
      <c r="F3823" s="74"/>
      <c r="G3823" s="74"/>
    </row>
    <row r="3824" spans="6:7" x14ac:dyDescent="0.3">
      <c r="F3824" s="74"/>
      <c r="G3824" s="74"/>
    </row>
    <row r="3825" spans="6:7" x14ac:dyDescent="0.3">
      <c r="F3825" s="74"/>
      <c r="G3825" s="74"/>
    </row>
    <row r="3826" spans="6:7" x14ac:dyDescent="0.3">
      <c r="F3826" s="74"/>
      <c r="G3826" s="74"/>
    </row>
    <row r="3827" spans="6:7" x14ac:dyDescent="0.3">
      <c r="F3827" s="74"/>
      <c r="G3827" s="74"/>
    </row>
    <row r="3828" spans="6:7" x14ac:dyDescent="0.3">
      <c r="F3828" s="74"/>
      <c r="G3828" s="74"/>
    </row>
    <row r="3829" spans="6:7" x14ac:dyDescent="0.3">
      <c r="F3829" s="74"/>
      <c r="G3829" s="74"/>
    </row>
    <row r="3830" spans="6:7" x14ac:dyDescent="0.3">
      <c r="F3830" s="74"/>
      <c r="G3830" s="74"/>
    </row>
    <row r="3831" spans="6:7" x14ac:dyDescent="0.3">
      <c r="F3831" s="74"/>
      <c r="G3831" s="74"/>
    </row>
    <row r="3832" spans="6:7" x14ac:dyDescent="0.3">
      <c r="F3832" s="74"/>
      <c r="G3832" s="74"/>
    </row>
    <row r="3833" spans="6:7" x14ac:dyDescent="0.3">
      <c r="F3833" s="74"/>
      <c r="G3833" s="74"/>
    </row>
    <row r="3834" spans="6:7" x14ac:dyDescent="0.3">
      <c r="F3834" s="74"/>
      <c r="G3834" s="74"/>
    </row>
    <row r="3835" spans="6:7" x14ac:dyDescent="0.3">
      <c r="F3835" s="74"/>
      <c r="G3835" s="74"/>
    </row>
    <row r="3836" spans="6:7" x14ac:dyDescent="0.3">
      <c r="F3836" s="74"/>
      <c r="G3836" s="74"/>
    </row>
    <row r="3837" spans="6:7" x14ac:dyDescent="0.3">
      <c r="F3837" s="74"/>
      <c r="G3837" s="74"/>
    </row>
    <row r="3838" spans="6:7" x14ac:dyDescent="0.3">
      <c r="F3838" s="74"/>
      <c r="G3838" s="74"/>
    </row>
    <row r="3839" spans="6:7" x14ac:dyDescent="0.3">
      <c r="F3839" s="74"/>
      <c r="G3839" s="74"/>
    </row>
    <row r="3840" spans="6:7" x14ac:dyDescent="0.3">
      <c r="F3840" s="74"/>
      <c r="G3840" s="74"/>
    </row>
    <row r="3841" spans="6:7" x14ac:dyDescent="0.3">
      <c r="F3841" s="74"/>
      <c r="G3841" s="74"/>
    </row>
    <row r="3842" spans="6:7" x14ac:dyDescent="0.3">
      <c r="F3842" s="74"/>
      <c r="G3842" s="74"/>
    </row>
    <row r="3843" spans="6:7" x14ac:dyDescent="0.3">
      <c r="F3843" s="74"/>
      <c r="G3843" s="74"/>
    </row>
    <row r="3844" spans="6:7" x14ac:dyDescent="0.3">
      <c r="F3844" s="74"/>
      <c r="G3844" s="74"/>
    </row>
    <row r="3845" spans="6:7" x14ac:dyDescent="0.3">
      <c r="F3845" s="74"/>
      <c r="G3845" s="74"/>
    </row>
    <row r="3846" spans="6:7" x14ac:dyDescent="0.3">
      <c r="F3846" s="74"/>
      <c r="G3846" s="74"/>
    </row>
    <row r="3847" spans="6:7" x14ac:dyDescent="0.3">
      <c r="F3847" s="74"/>
      <c r="G3847" s="74"/>
    </row>
    <row r="3848" spans="6:7" x14ac:dyDescent="0.3">
      <c r="F3848" s="74"/>
      <c r="G3848" s="74"/>
    </row>
    <row r="3849" spans="6:7" x14ac:dyDescent="0.3">
      <c r="F3849" s="74"/>
      <c r="G3849" s="74"/>
    </row>
    <row r="3850" spans="6:7" x14ac:dyDescent="0.3">
      <c r="F3850" s="74"/>
      <c r="G3850" s="74"/>
    </row>
    <row r="3851" spans="6:7" x14ac:dyDescent="0.3">
      <c r="F3851" s="74"/>
      <c r="G3851" s="74"/>
    </row>
    <row r="3852" spans="6:7" x14ac:dyDescent="0.3">
      <c r="F3852" s="74"/>
      <c r="G3852" s="74"/>
    </row>
    <row r="3853" spans="6:7" x14ac:dyDescent="0.3">
      <c r="F3853" s="74"/>
      <c r="G3853" s="74"/>
    </row>
    <row r="3854" spans="6:7" x14ac:dyDescent="0.3">
      <c r="F3854" s="74"/>
      <c r="G3854" s="74"/>
    </row>
    <row r="3855" spans="6:7" x14ac:dyDescent="0.3">
      <c r="F3855" s="74"/>
      <c r="G3855" s="74"/>
    </row>
    <row r="3856" spans="6:7" x14ac:dyDescent="0.3">
      <c r="F3856" s="74"/>
      <c r="G3856" s="74"/>
    </row>
    <row r="3857" spans="6:7" x14ac:dyDescent="0.3">
      <c r="F3857" s="74"/>
      <c r="G3857" s="74"/>
    </row>
    <row r="3858" spans="6:7" x14ac:dyDescent="0.3">
      <c r="F3858" s="74"/>
      <c r="G3858" s="74"/>
    </row>
    <row r="3859" spans="6:7" x14ac:dyDescent="0.3">
      <c r="F3859" s="74"/>
      <c r="G3859" s="74"/>
    </row>
    <row r="3860" spans="6:7" x14ac:dyDescent="0.3">
      <c r="F3860" s="74"/>
      <c r="G3860" s="74"/>
    </row>
    <row r="3861" spans="6:7" x14ac:dyDescent="0.3">
      <c r="F3861" s="74"/>
      <c r="G3861" s="74"/>
    </row>
    <row r="3862" spans="6:7" x14ac:dyDescent="0.3">
      <c r="F3862" s="74"/>
      <c r="G3862" s="74"/>
    </row>
    <row r="3863" spans="6:7" x14ac:dyDescent="0.3">
      <c r="F3863" s="74"/>
      <c r="G3863" s="74"/>
    </row>
    <row r="3864" spans="6:7" x14ac:dyDescent="0.3">
      <c r="F3864" s="74"/>
      <c r="G3864" s="74"/>
    </row>
    <row r="3865" spans="6:7" x14ac:dyDescent="0.3">
      <c r="F3865" s="74"/>
      <c r="G3865" s="74"/>
    </row>
    <row r="3866" spans="6:7" x14ac:dyDescent="0.3">
      <c r="F3866" s="74"/>
      <c r="G3866" s="74"/>
    </row>
    <row r="3867" spans="6:7" x14ac:dyDescent="0.3">
      <c r="F3867" s="74"/>
      <c r="G3867" s="74"/>
    </row>
    <row r="3868" spans="6:7" x14ac:dyDescent="0.3">
      <c r="F3868" s="74"/>
      <c r="G3868" s="74"/>
    </row>
    <row r="3869" spans="6:7" x14ac:dyDescent="0.3">
      <c r="F3869" s="74"/>
      <c r="G3869" s="74"/>
    </row>
    <row r="3870" spans="6:7" x14ac:dyDescent="0.3">
      <c r="F3870" s="74"/>
      <c r="G3870" s="74"/>
    </row>
    <row r="3871" spans="6:7" x14ac:dyDescent="0.3">
      <c r="F3871" s="74"/>
      <c r="G3871" s="74"/>
    </row>
    <row r="3872" spans="6:7" x14ac:dyDescent="0.3">
      <c r="F3872" s="74"/>
      <c r="G3872" s="74"/>
    </row>
    <row r="3873" spans="6:7" x14ac:dyDescent="0.3">
      <c r="F3873" s="74"/>
      <c r="G3873" s="74"/>
    </row>
    <row r="3874" spans="6:7" x14ac:dyDescent="0.3">
      <c r="F3874" s="74"/>
      <c r="G3874" s="74"/>
    </row>
    <row r="3875" spans="6:7" x14ac:dyDescent="0.3">
      <c r="F3875" s="74"/>
      <c r="G3875" s="74"/>
    </row>
    <row r="3876" spans="6:7" x14ac:dyDescent="0.3">
      <c r="F3876" s="74"/>
      <c r="G3876" s="74"/>
    </row>
    <row r="3877" spans="6:7" x14ac:dyDescent="0.3">
      <c r="F3877" s="74"/>
      <c r="G3877" s="74"/>
    </row>
    <row r="3878" spans="6:7" x14ac:dyDescent="0.3">
      <c r="F3878" s="74"/>
      <c r="G3878" s="74"/>
    </row>
    <row r="3879" spans="6:7" x14ac:dyDescent="0.3">
      <c r="F3879" s="74"/>
      <c r="G3879" s="74"/>
    </row>
    <row r="3880" spans="6:7" x14ac:dyDescent="0.3">
      <c r="F3880" s="74"/>
      <c r="G3880" s="74"/>
    </row>
    <row r="3881" spans="6:7" x14ac:dyDescent="0.3">
      <c r="F3881" s="74"/>
      <c r="G3881" s="74"/>
    </row>
    <row r="3882" spans="6:7" x14ac:dyDescent="0.3">
      <c r="F3882" s="74"/>
      <c r="G3882" s="74"/>
    </row>
    <row r="3883" spans="6:7" x14ac:dyDescent="0.3">
      <c r="F3883" s="74"/>
      <c r="G3883" s="74"/>
    </row>
    <row r="3884" spans="6:7" x14ac:dyDescent="0.3">
      <c r="F3884" s="74"/>
      <c r="G3884" s="74"/>
    </row>
    <row r="3885" spans="6:7" x14ac:dyDescent="0.3">
      <c r="F3885" s="74"/>
      <c r="G3885" s="74"/>
    </row>
    <row r="3886" spans="6:7" x14ac:dyDescent="0.3">
      <c r="F3886" s="74"/>
      <c r="G3886" s="74"/>
    </row>
    <row r="3887" spans="6:7" x14ac:dyDescent="0.3">
      <c r="F3887" s="74"/>
      <c r="G3887" s="74"/>
    </row>
    <row r="3888" spans="6:7" x14ac:dyDescent="0.3">
      <c r="F3888" s="74"/>
      <c r="G3888" s="74"/>
    </row>
    <row r="3889" spans="6:7" x14ac:dyDescent="0.3">
      <c r="F3889" s="74"/>
      <c r="G3889" s="74"/>
    </row>
    <row r="3890" spans="6:7" x14ac:dyDescent="0.3">
      <c r="F3890" s="74"/>
      <c r="G3890" s="74"/>
    </row>
    <row r="3891" spans="6:7" x14ac:dyDescent="0.3">
      <c r="F3891" s="74"/>
      <c r="G3891" s="74"/>
    </row>
    <row r="3892" spans="6:7" x14ac:dyDescent="0.3">
      <c r="F3892" s="74"/>
      <c r="G3892" s="74"/>
    </row>
    <row r="3893" spans="6:7" x14ac:dyDescent="0.3">
      <c r="F3893" s="74"/>
      <c r="G3893" s="74"/>
    </row>
    <row r="3894" spans="6:7" x14ac:dyDescent="0.3">
      <c r="F3894" s="74"/>
      <c r="G3894" s="74"/>
    </row>
    <row r="3895" spans="6:7" x14ac:dyDescent="0.3">
      <c r="F3895" s="74"/>
      <c r="G3895" s="74"/>
    </row>
    <row r="3896" spans="6:7" x14ac:dyDescent="0.3">
      <c r="F3896" s="74"/>
      <c r="G3896" s="74"/>
    </row>
    <row r="3897" spans="6:7" x14ac:dyDescent="0.3">
      <c r="F3897" s="74"/>
      <c r="G3897" s="74"/>
    </row>
    <row r="3898" spans="6:7" x14ac:dyDescent="0.3">
      <c r="F3898" s="74"/>
      <c r="G3898" s="74"/>
    </row>
    <row r="3899" spans="6:7" x14ac:dyDescent="0.3">
      <c r="F3899" s="74"/>
      <c r="G3899" s="74"/>
    </row>
    <row r="3900" spans="6:7" x14ac:dyDescent="0.3">
      <c r="F3900" s="74"/>
      <c r="G3900" s="74"/>
    </row>
    <row r="3901" spans="6:7" x14ac:dyDescent="0.3">
      <c r="F3901" s="74"/>
      <c r="G3901" s="74"/>
    </row>
    <row r="3902" spans="6:7" x14ac:dyDescent="0.3">
      <c r="F3902" s="74"/>
      <c r="G3902" s="74"/>
    </row>
    <row r="3903" spans="6:7" x14ac:dyDescent="0.3">
      <c r="F3903" s="74"/>
      <c r="G3903" s="74"/>
    </row>
    <row r="3904" spans="6:7" x14ac:dyDescent="0.3">
      <c r="F3904" s="74"/>
      <c r="G3904" s="74"/>
    </row>
    <row r="3905" spans="6:7" x14ac:dyDescent="0.3">
      <c r="F3905" s="74"/>
      <c r="G3905" s="74"/>
    </row>
    <row r="3906" spans="6:7" x14ac:dyDescent="0.3">
      <c r="F3906" s="74"/>
      <c r="G3906" s="74"/>
    </row>
    <row r="3907" spans="6:7" x14ac:dyDescent="0.3">
      <c r="F3907" s="74"/>
      <c r="G3907" s="74"/>
    </row>
    <row r="3908" spans="6:7" x14ac:dyDescent="0.3">
      <c r="F3908" s="74"/>
      <c r="G3908" s="74"/>
    </row>
    <row r="3909" spans="6:7" x14ac:dyDescent="0.3">
      <c r="F3909" s="74"/>
      <c r="G3909" s="74"/>
    </row>
    <row r="3910" spans="6:7" x14ac:dyDescent="0.3">
      <c r="F3910" s="74"/>
      <c r="G3910" s="74"/>
    </row>
    <row r="3911" spans="6:7" x14ac:dyDescent="0.3">
      <c r="F3911" s="74"/>
      <c r="G3911" s="74"/>
    </row>
    <row r="3912" spans="6:7" x14ac:dyDescent="0.3">
      <c r="F3912" s="74"/>
      <c r="G3912" s="74"/>
    </row>
    <row r="3913" spans="6:7" x14ac:dyDescent="0.3">
      <c r="F3913" s="74"/>
      <c r="G3913" s="74"/>
    </row>
    <row r="3914" spans="6:7" x14ac:dyDescent="0.3">
      <c r="F3914" s="74"/>
      <c r="G3914" s="74"/>
    </row>
    <row r="3915" spans="6:7" x14ac:dyDescent="0.3">
      <c r="F3915" s="74"/>
      <c r="G3915" s="74"/>
    </row>
    <row r="3916" spans="6:7" x14ac:dyDescent="0.3">
      <c r="F3916" s="74"/>
      <c r="G3916" s="74"/>
    </row>
    <row r="3917" spans="6:7" x14ac:dyDescent="0.3">
      <c r="F3917" s="74"/>
      <c r="G3917" s="74"/>
    </row>
    <row r="3918" spans="6:7" x14ac:dyDescent="0.3">
      <c r="F3918" s="74"/>
      <c r="G3918" s="74"/>
    </row>
    <row r="3919" spans="6:7" x14ac:dyDescent="0.3">
      <c r="F3919" s="74"/>
      <c r="G3919" s="74"/>
    </row>
    <row r="3920" spans="6:7" x14ac:dyDescent="0.3">
      <c r="F3920" s="74"/>
      <c r="G3920" s="74"/>
    </row>
    <row r="3921" spans="6:7" x14ac:dyDescent="0.3">
      <c r="F3921" s="74"/>
      <c r="G3921" s="74"/>
    </row>
    <row r="3922" spans="6:7" x14ac:dyDescent="0.3">
      <c r="F3922" s="74"/>
      <c r="G3922" s="74"/>
    </row>
    <row r="3923" spans="6:7" x14ac:dyDescent="0.3">
      <c r="F3923" s="74"/>
      <c r="G3923" s="74"/>
    </row>
    <row r="3924" spans="6:7" x14ac:dyDescent="0.3">
      <c r="F3924" s="74"/>
      <c r="G3924" s="74"/>
    </row>
    <row r="3925" spans="6:7" x14ac:dyDescent="0.3">
      <c r="F3925" s="74"/>
      <c r="G3925" s="74"/>
    </row>
    <row r="3926" spans="6:7" x14ac:dyDescent="0.3">
      <c r="F3926" s="74"/>
      <c r="G3926" s="74"/>
    </row>
    <row r="3927" spans="6:7" x14ac:dyDescent="0.3">
      <c r="F3927" s="74"/>
      <c r="G3927" s="74"/>
    </row>
    <row r="3928" spans="6:7" x14ac:dyDescent="0.3">
      <c r="F3928" s="74"/>
      <c r="G3928" s="74"/>
    </row>
    <row r="3929" spans="6:7" x14ac:dyDescent="0.3">
      <c r="F3929" s="74"/>
      <c r="G3929" s="74"/>
    </row>
    <row r="3930" spans="6:7" x14ac:dyDescent="0.3">
      <c r="F3930" s="74"/>
      <c r="G3930" s="74"/>
    </row>
    <row r="3931" spans="6:7" x14ac:dyDescent="0.3">
      <c r="F3931" s="74"/>
      <c r="G3931" s="74"/>
    </row>
    <row r="3932" spans="6:7" x14ac:dyDescent="0.3">
      <c r="F3932" s="74"/>
      <c r="G3932" s="74"/>
    </row>
    <row r="3933" spans="6:7" x14ac:dyDescent="0.3">
      <c r="F3933" s="74"/>
      <c r="G3933" s="74"/>
    </row>
    <row r="3934" spans="6:7" x14ac:dyDescent="0.3">
      <c r="F3934" s="74"/>
      <c r="G3934" s="74"/>
    </row>
    <row r="3935" spans="6:7" x14ac:dyDescent="0.3">
      <c r="F3935" s="74"/>
      <c r="G3935" s="74"/>
    </row>
    <row r="3936" spans="6:7" x14ac:dyDescent="0.3">
      <c r="F3936" s="74"/>
      <c r="G3936" s="74"/>
    </row>
    <row r="3937" spans="6:7" x14ac:dyDescent="0.3">
      <c r="F3937" s="74"/>
      <c r="G3937" s="74"/>
    </row>
    <row r="3938" spans="6:7" x14ac:dyDescent="0.3">
      <c r="F3938" s="74"/>
      <c r="G3938" s="74"/>
    </row>
    <row r="3939" spans="6:7" x14ac:dyDescent="0.3">
      <c r="F3939" s="74"/>
      <c r="G3939" s="74"/>
    </row>
    <row r="3940" spans="6:7" x14ac:dyDescent="0.3">
      <c r="F3940" s="74"/>
      <c r="G3940" s="74"/>
    </row>
    <row r="3941" spans="6:7" x14ac:dyDescent="0.3">
      <c r="F3941" s="74"/>
      <c r="G3941" s="74"/>
    </row>
    <row r="3942" spans="6:7" x14ac:dyDescent="0.3">
      <c r="F3942" s="74"/>
      <c r="G3942" s="74"/>
    </row>
    <row r="3943" spans="6:7" x14ac:dyDescent="0.3">
      <c r="F3943" s="74"/>
      <c r="G3943" s="74"/>
    </row>
    <row r="3944" spans="6:7" x14ac:dyDescent="0.3">
      <c r="F3944" s="74"/>
      <c r="G3944" s="74"/>
    </row>
    <row r="3945" spans="6:7" x14ac:dyDescent="0.3">
      <c r="F3945" s="74"/>
      <c r="G3945" s="74"/>
    </row>
    <row r="3946" spans="6:7" x14ac:dyDescent="0.3">
      <c r="F3946" s="74"/>
      <c r="G3946" s="74"/>
    </row>
    <row r="3947" spans="6:7" x14ac:dyDescent="0.3">
      <c r="F3947" s="74"/>
      <c r="G3947" s="74"/>
    </row>
    <row r="3948" spans="6:7" x14ac:dyDescent="0.3">
      <c r="F3948" s="74"/>
      <c r="G3948" s="74"/>
    </row>
    <row r="3949" spans="6:7" x14ac:dyDescent="0.3">
      <c r="F3949" s="74"/>
      <c r="G3949" s="74"/>
    </row>
    <row r="3950" spans="6:7" x14ac:dyDescent="0.3">
      <c r="F3950" s="74"/>
      <c r="G3950" s="74"/>
    </row>
    <row r="3951" spans="6:7" x14ac:dyDescent="0.3">
      <c r="F3951" s="74"/>
      <c r="G3951" s="74"/>
    </row>
    <row r="3952" spans="6:7" x14ac:dyDescent="0.3">
      <c r="F3952" s="74"/>
      <c r="G3952" s="74"/>
    </row>
    <row r="3953" spans="6:7" x14ac:dyDescent="0.3">
      <c r="F3953" s="74"/>
      <c r="G3953" s="74"/>
    </row>
    <row r="3954" spans="6:7" x14ac:dyDescent="0.3">
      <c r="F3954" s="74"/>
      <c r="G3954" s="74"/>
    </row>
    <row r="3955" spans="6:7" x14ac:dyDescent="0.3">
      <c r="F3955" s="74"/>
      <c r="G3955" s="74"/>
    </row>
    <row r="3956" spans="6:7" x14ac:dyDescent="0.3">
      <c r="F3956" s="74"/>
      <c r="G3956" s="74"/>
    </row>
    <row r="3957" spans="6:7" x14ac:dyDescent="0.3">
      <c r="F3957" s="74"/>
      <c r="G3957" s="74"/>
    </row>
    <row r="3958" spans="6:7" x14ac:dyDescent="0.3">
      <c r="F3958" s="74"/>
      <c r="G3958" s="74"/>
    </row>
    <row r="3959" spans="6:7" x14ac:dyDescent="0.3">
      <c r="F3959" s="74"/>
      <c r="G3959" s="74"/>
    </row>
    <row r="3960" spans="6:7" x14ac:dyDescent="0.3">
      <c r="F3960" s="74"/>
      <c r="G3960" s="74"/>
    </row>
    <row r="3961" spans="6:7" x14ac:dyDescent="0.3">
      <c r="F3961" s="74"/>
      <c r="G3961" s="74"/>
    </row>
    <row r="3962" spans="6:7" x14ac:dyDescent="0.3">
      <c r="F3962" s="74"/>
      <c r="G3962" s="74"/>
    </row>
    <row r="3963" spans="6:7" x14ac:dyDescent="0.3">
      <c r="F3963" s="74"/>
      <c r="G3963" s="74"/>
    </row>
    <row r="3964" spans="6:7" x14ac:dyDescent="0.3">
      <c r="F3964" s="74"/>
      <c r="G3964" s="74"/>
    </row>
    <row r="3965" spans="6:7" x14ac:dyDescent="0.3">
      <c r="F3965" s="74"/>
      <c r="G3965" s="74"/>
    </row>
    <row r="3966" spans="6:7" x14ac:dyDescent="0.3">
      <c r="F3966" s="74"/>
      <c r="G3966" s="74"/>
    </row>
    <row r="3967" spans="6:7" x14ac:dyDescent="0.3">
      <c r="F3967" s="74"/>
      <c r="G3967" s="74"/>
    </row>
    <row r="3968" spans="6:7" x14ac:dyDescent="0.3">
      <c r="F3968" s="74"/>
      <c r="G3968" s="74"/>
    </row>
    <row r="3969" spans="6:7" x14ac:dyDescent="0.3">
      <c r="F3969" s="74"/>
      <c r="G3969" s="74"/>
    </row>
    <row r="3970" spans="6:7" x14ac:dyDescent="0.3">
      <c r="F3970" s="74"/>
      <c r="G3970" s="74"/>
    </row>
    <row r="3971" spans="6:7" x14ac:dyDescent="0.3">
      <c r="F3971" s="74"/>
      <c r="G3971" s="74"/>
    </row>
    <row r="3972" spans="6:7" x14ac:dyDescent="0.3">
      <c r="F3972" s="74"/>
      <c r="G3972" s="74"/>
    </row>
    <row r="3973" spans="6:7" x14ac:dyDescent="0.3">
      <c r="F3973" s="74"/>
      <c r="G3973" s="74"/>
    </row>
    <row r="3974" spans="6:7" x14ac:dyDescent="0.3">
      <c r="F3974" s="74"/>
      <c r="G3974" s="74"/>
    </row>
    <row r="3975" spans="6:7" x14ac:dyDescent="0.3">
      <c r="F3975" s="74"/>
      <c r="G3975" s="74"/>
    </row>
    <row r="3976" spans="6:7" x14ac:dyDescent="0.3">
      <c r="F3976" s="74"/>
      <c r="G3976" s="74"/>
    </row>
    <row r="3977" spans="6:7" x14ac:dyDescent="0.3">
      <c r="F3977" s="74"/>
      <c r="G3977" s="74"/>
    </row>
    <row r="3978" spans="6:7" x14ac:dyDescent="0.3">
      <c r="F3978" s="74"/>
      <c r="G3978" s="74"/>
    </row>
    <row r="3979" spans="6:7" x14ac:dyDescent="0.3">
      <c r="F3979" s="74"/>
      <c r="G3979" s="74"/>
    </row>
    <row r="3980" spans="6:7" x14ac:dyDescent="0.3">
      <c r="F3980" s="74"/>
      <c r="G3980" s="74"/>
    </row>
    <row r="3981" spans="6:7" x14ac:dyDescent="0.3">
      <c r="F3981" s="74"/>
      <c r="G3981" s="74"/>
    </row>
    <row r="3982" spans="6:7" x14ac:dyDescent="0.3">
      <c r="F3982" s="74"/>
      <c r="G3982" s="74"/>
    </row>
    <row r="3983" spans="6:7" x14ac:dyDescent="0.3">
      <c r="F3983" s="74"/>
      <c r="G3983" s="74"/>
    </row>
    <row r="3984" spans="6:7" x14ac:dyDescent="0.3">
      <c r="F3984" s="74"/>
      <c r="G3984" s="74"/>
    </row>
    <row r="3985" spans="6:7" x14ac:dyDescent="0.3">
      <c r="F3985" s="74"/>
      <c r="G3985" s="74"/>
    </row>
    <row r="3986" spans="6:7" x14ac:dyDescent="0.3">
      <c r="F3986" s="74"/>
      <c r="G3986" s="74"/>
    </row>
    <row r="3987" spans="6:7" x14ac:dyDescent="0.3">
      <c r="F3987" s="74"/>
      <c r="G3987" s="74"/>
    </row>
    <row r="3988" spans="6:7" x14ac:dyDescent="0.3">
      <c r="F3988" s="74"/>
      <c r="G3988" s="74"/>
    </row>
    <row r="3989" spans="6:7" x14ac:dyDescent="0.3">
      <c r="F3989" s="74"/>
      <c r="G3989" s="74"/>
    </row>
    <row r="3990" spans="6:7" x14ac:dyDescent="0.3">
      <c r="F3990" s="74"/>
      <c r="G3990" s="74"/>
    </row>
    <row r="3991" spans="6:7" x14ac:dyDescent="0.3">
      <c r="F3991" s="74"/>
      <c r="G3991" s="74"/>
    </row>
    <row r="3992" spans="6:7" x14ac:dyDescent="0.3">
      <c r="F3992" s="74"/>
      <c r="G3992" s="74"/>
    </row>
    <row r="3993" spans="6:7" x14ac:dyDescent="0.3">
      <c r="F3993" s="74"/>
      <c r="G3993" s="74"/>
    </row>
    <row r="3994" spans="6:7" x14ac:dyDescent="0.3">
      <c r="F3994" s="74"/>
      <c r="G3994" s="74"/>
    </row>
    <row r="3995" spans="6:7" x14ac:dyDescent="0.3">
      <c r="F3995" s="74"/>
      <c r="G3995" s="74"/>
    </row>
    <row r="3996" spans="6:7" x14ac:dyDescent="0.3">
      <c r="F3996" s="74"/>
      <c r="G3996" s="74"/>
    </row>
    <row r="3997" spans="6:7" x14ac:dyDescent="0.3">
      <c r="F3997" s="74"/>
      <c r="G3997" s="74"/>
    </row>
    <row r="3998" spans="6:7" x14ac:dyDescent="0.3">
      <c r="F3998" s="74"/>
      <c r="G3998" s="74"/>
    </row>
    <row r="3999" spans="6:7" x14ac:dyDescent="0.3">
      <c r="F3999" s="74"/>
      <c r="G3999" s="74"/>
    </row>
    <row r="4000" spans="6:7" x14ac:dyDescent="0.3">
      <c r="F4000" s="74"/>
      <c r="G4000" s="74"/>
    </row>
    <row r="4001" spans="6:7" x14ac:dyDescent="0.3">
      <c r="F4001" s="74"/>
      <c r="G4001" s="74"/>
    </row>
    <row r="4002" spans="6:7" x14ac:dyDescent="0.3">
      <c r="F4002" s="74"/>
      <c r="G4002" s="74"/>
    </row>
    <row r="4003" spans="6:7" x14ac:dyDescent="0.3">
      <c r="F4003" s="74"/>
      <c r="G4003" s="74"/>
    </row>
    <row r="4004" spans="6:7" x14ac:dyDescent="0.3">
      <c r="F4004" s="74"/>
      <c r="G4004" s="74"/>
    </row>
    <row r="4005" spans="6:7" x14ac:dyDescent="0.3">
      <c r="F4005" s="74"/>
      <c r="G4005" s="74"/>
    </row>
    <row r="4006" spans="6:7" x14ac:dyDescent="0.3">
      <c r="F4006" s="74"/>
      <c r="G4006" s="74"/>
    </row>
    <row r="4007" spans="6:7" x14ac:dyDescent="0.3">
      <c r="F4007" s="74"/>
      <c r="G4007" s="74"/>
    </row>
    <row r="4008" spans="6:7" x14ac:dyDescent="0.3">
      <c r="F4008" s="74"/>
      <c r="G4008" s="74"/>
    </row>
    <row r="4009" spans="6:7" x14ac:dyDescent="0.3">
      <c r="F4009" s="74"/>
      <c r="G4009" s="74"/>
    </row>
    <row r="4010" spans="6:7" x14ac:dyDescent="0.3">
      <c r="F4010" s="74"/>
      <c r="G4010" s="74"/>
    </row>
    <row r="4011" spans="6:7" x14ac:dyDescent="0.3">
      <c r="F4011" s="74"/>
      <c r="G4011" s="74"/>
    </row>
    <row r="4012" spans="6:7" x14ac:dyDescent="0.3">
      <c r="F4012" s="74"/>
      <c r="G4012" s="74"/>
    </row>
    <row r="4013" spans="6:7" x14ac:dyDescent="0.3">
      <c r="F4013" s="74"/>
      <c r="G4013" s="74"/>
    </row>
    <row r="4014" spans="6:7" x14ac:dyDescent="0.3">
      <c r="F4014" s="74"/>
      <c r="G4014" s="74"/>
    </row>
    <row r="4015" spans="6:7" x14ac:dyDescent="0.3">
      <c r="F4015" s="74"/>
      <c r="G4015" s="74"/>
    </row>
    <row r="4016" spans="6:7" x14ac:dyDescent="0.3">
      <c r="F4016" s="74"/>
      <c r="G4016" s="74"/>
    </row>
    <row r="4017" spans="6:7" x14ac:dyDescent="0.3">
      <c r="F4017" s="74"/>
      <c r="G4017" s="74"/>
    </row>
    <row r="4018" spans="6:7" x14ac:dyDescent="0.3">
      <c r="F4018" s="74"/>
      <c r="G4018" s="74"/>
    </row>
    <row r="4019" spans="6:7" x14ac:dyDescent="0.3">
      <c r="F4019" s="74"/>
      <c r="G4019" s="74"/>
    </row>
    <row r="4020" spans="6:7" x14ac:dyDescent="0.3">
      <c r="F4020" s="74"/>
      <c r="G4020" s="74"/>
    </row>
    <row r="4021" spans="6:7" x14ac:dyDescent="0.3">
      <c r="F4021" s="74"/>
      <c r="G4021" s="74"/>
    </row>
    <row r="4022" spans="6:7" x14ac:dyDescent="0.3">
      <c r="F4022" s="74"/>
      <c r="G4022" s="74"/>
    </row>
    <row r="4023" spans="6:7" x14ac:dyDescent="0.3">
      <c r="F4023" s="74"/>
      <c r="G4023" s="74"/>
    </row>
    <row r="4024" spans="6:7" x14ac:dyDescent="0.3">
      <c r="F4024" s="74"/>
      <c r="G4024" s="74"/>
    </row>
    <row r="4025" spans="6:7" x14ac:dyDescent="0.3">
      <c r="F4025" s="74"/>
      <c r="G4025" s="74"/>
    </row>
    <row r="4026" spans="6:7" x14ac:dyDescent="0.3">
      <c r="F4026" s="74"/>
      <c r="G4026" s="74"/>
    </row>
    <row r="4027" spans="6:7" x14ac:dyDescent="0.3">
      <c r="F4027" s="74"/>
      <c r="G4027" s="74"/>
    </row>
    <row r="4028" spans="6:7" x14ac:dyDescent="0.3">
      <c r="F4028" s="74"/>
      <c r="G4028" s="74"/>
    </row>
    <row r="4029" spans="6:7" x14ac:dyDescent="0.3">
      <c r="F4029" s="74"/>
      <c r="G4029" s="74"/>
    </row>
    <row r="4030" spans="6:7" x14ac:dyDescent="0.3">
      <c r="F4030" s="74"/>
      <c r="G4030" s="74"/>
    </row>
    <row r="4031" spans="6:7" x14ac:dyDescent="0.3">
      <c r="F4031" s="74"/>
      <c r="G4031" s="74"/>
    </row>
    <row r="4032" spans="6:7" x14ac:dyDescent="0.3">
      <c r="F4032" s="74"/>
      <c r="G4032" s="74"/>
    </row>
    <row r="4033" spans="6:7" x14ac:dyDescent="0.3">
      <c r="F4033" s="74"/>
      <c r="G4033" s="74"/>
    </row>
    <row r="4034" spans="6:7" x14ac:dyDescent="0.3">
      <c r="F4034" s="74"/>
      <c r="G4034" s="74"/>
    </row>
    <row r="4035" spans="6:7" x14ac:dyDescent="0.3">
      <c r="F4035" s="74"/>
      <c r="G4035" s="74"/>
    </row>
    <row r="4036" spans="6:7" x14ac:dyDescent="0.3">
      <c r="F4036" s="74"/>
      <c r="G4036" s="74"/>
    </row>
    <row r="4037" spans="6:7" x14ac:dyDescent="0.3">
      <c r="F4037" s="74"/>
      <c r="G4037" s="74"/>
    </row>
    <row r="4038" spans="6:7" x14ac:dyDescent="0.3">
      <c r="F4038" s="74"/>
      <c r="G4038" s="74"/>
    </row>
    <row r="4039" spans="6:7" x14ac:dyDescent="0.3">
      <c r="F4039" s="74"/>
      <c r="G4039" s="74"/>
    </row>
    <row r="4040" spans="6:7" x14ac:dyDescent="0.3">
      <c r="F4040" s="74"/>
      <c r="G4040" s="74"/>
    </row>
    <row r="4041" spans="6:7" x14ac:dyDescent="0.3">
      <c r="F4041" s="74"/>
      <c r="G4041" s="74"/>
    </row>
    <row r="4042" spans="6:7" x14ac:dyDescent="0.3">
      <c r="F4042" s="74"/>
      <c r="G4042" s="74"/>
    </row>
    <row r="4043" spans="6:7" x14ac:dyDescent="0.3">
      <c r="F4043" s="74"/>
      <c r="G4043" s="74"/>
    </row>
    <row r="4044" spans="6:7" x14ac:dyDescent="0.3">
      <c r="F4044" s="74"/>
      <c r="G4044" s="74"/>
    </row>
    <row r="4045" spans="6:7" x14ac:dyDescent="0.3">
      <c r="F4045" s="74"/>
      <c r="G4045" s="74"/>
    </row>
    <row r="4046" spans="6:7" x14ac:dyDescent="0.3">
      <c r="F4046" s="74"/>
      <c r="G4046" s="74"/>
    </row>
    <row r="4047" spans="6:7" x14ac:dyDescent="0.3">
      <c r="F4047" s="74"/>
      <c r="G4047" s="74"/>
    </row>
    <row r="4048" spans="6:7" x14ac:dyDescent="0.3">
      <c r="F4048" s="74"/>
      <c r="G4048" s="74"/>
    </row>
    <row r="4049" spans="6:7" x14ac:dyDescent="0.3">
      <c r="F4049" s="74"/>
      <c r="G4049" s="74"/>
    </row>
    <row r="4050" spans="6:7" x14ac:dyDescent="0.3">
      <c r="F4050" s="74"/>
      <c r="G4050" s="74"/>
    </row>
    <row r="4051" spans="6:7" x14ac:dyDescent="0.3">
      <c r="F4051" s="74"/>
      <c r="G4051" s="74"/>
    </row>
    <row r="4052" spans="6:7" x14ac:dyDescent="0.3">
      <c r="F4052" s="74"/>
      <c r="G4052" s="74"/>
    </row>
    <row r="4053" spans="6:7" x14ac:dyDescent="0.3">
      <c r="F4053" s="74"/>
      <c r="G4053" s="74"/>
    </row>
    <row r="4054" spans="6:7" x14ac:dyDescent="0.3">
      <c r="F4054" s="74"/>
      <c r="G4054" s="74"/>
    </row>
    <row r="4055" spans="6:7" x14ac:dyDescent="0.3">
      <c r="F4055" s="74"/>
      <c r="G4055" s="74"/>
    </row>
    <row r="4056" spans="6:7" x14ac:dyDescent="0.3">
      <c r="F4056" s="74"/>
      <c r="G4056" s="74"/>
    </row>
    <row r="4057" spans="6:7" x14ac:dyDescent="0.3">
      <c r="F4057" s="74"/>
      <c r="G4057" s="74"/>
    </row>
    <row r="4058" spans="6:7" x14ac:dyDescent="0.3">
      <c r="F4058" s="74"/>
      <c r="G4058" s="74"/>
    </row>
    <row r="4059" spans="6:7" x14ac:dyDescent="0.3">
      <c r="F4059" s="74"/>
      <c r="G4059" s="74"/>
    </row>
    <row r="4060" spans="6:7" x14ac:dyDescent="0.3">
      <c r="F4060" s="74"/>
      <c r="G4060" s="74"/>
    </row>
    <row r="4061" spans="6:7" x14ac:dyDescent="0.3">
      <c r="F4061" s="74"/>
      <c r="G4061" s="74"/>
    </row>
    <row r="4062" spans="6:7" x14ac:dyDescent="0.3">
      <c r="F4062" s="74"/>
      <c r="G4062" s="74"/>
    </row>
    <row r="4063" spans="6:7" x14ac:dyDescent="0.3">
      <c r="F4063" s="74"/>
      <c r="G4063" s="74"/>
    </row>
    <row r="4064" spans="6:7" x14ac:dyDescent="0.3">
      <c r="F4064" s="74"/>
      <c r="G4064" s="74"/>
    </row>
    <row r="4065" spans="6:7" x14ac:dyDescent="0.3">
      <c r="F4065" s="74"/>
      <c r="G4065" s="74"/>
    </row>
    <row r="4066" spans="6:7" x14ac:dyDescent="0.3">
      <c r="F4066" s="74"/>
      <c r="G4066" s="74"/>
    </row>
    <row r="4067" spans="6:7" x14ac:dyDescent="0.3">
      <c r="F4067" s="74"/>
      <c r="G4067" s="74"/>
    </row>
    <row r="4068" spans="6:7" x14ac:dyDescent="0.3">
      <c r="F4068" s="74"/>
      <c r="G4068" s="74"/>
    </row>
    <row r="4069" spans="6:7" x14ac:dyDescent="0.3">
      <c r="F4069" s="74"/>
      <c r="G4069" s="74"/>
    </row>
    <row r="4070" spans="6:7" x14ac:dyDescent="0.3">
      <c r="F4070" s="74"/>
      <c r="G4070" s="74"/>
    </row>
    <row r="4071" spans="6:7" x14ac:dyDescent="0.3">
      <c r="F4071" s="74"/>
      <c r="G4071" s="74"/>
    </row>
    <row r="4072" spans="6:7" x14ac:dyDescent="0.3">
      <c r="F4072" s="74"/>
      <c r="G4072" s="74"/>
    </row>
    <row r="4073" spans="6:7" x14ac:dyDescent="0.3">
      <c r="F4073" s="74"/>
      <c r="G4073" s="74"/>
    </row>
    <row r="4074" spans="6:7" x14ac:dyDescent="0.3">
      <c r="F4074" s="74"/>
      <c r="G4074" s="74"/>
    </row>
    <row r="4075" spans="6:7" x14ac:dyDescent="0.3">
      <c r="F4075" s="74"/>
      <c r="G4075" s="74"/>
    </row>
    <row r="4076" spans="6:7" x14ac:dyDescent="0.3">
      <c r="F4076" s="74"/>
      <c r="G4076" s="74"/>
    </row>
    <row r="4077" spans="6:7" x14ac:dyDescent="0.3">
      <c r="F4077" s="74"/>
      <c r="G4077" s="74"/>
    </row>
    <row r="4078" spans="6:7" x14ac:dyDescent="0.3">
      <c r="F4078" s="74"/>
      <c r="G4078" s="74"/>
    </row>
    <row r="4079" spans="6:7" x14ac:dyDescent="0.3">
      <c r="F4079" s="74"/>
      <c r="G4079" s="74"/>
    </row>
    <row r="4080" spans="6:7" x14ac:dyDescent="0.3">
      <c r="F4080" s="74"/>
      <c r="G4080" s="74"/>
    </row>
    <row r="4081" spans="6:7" x14ac:dyDescent="0.3">
      <c r="F4081" s="74"/>
      <c r="G4081" s="74"/>
    </row>
    <row r="4082" spans="6:7" x14ac:dyDescent="0.3">
      <c r="F4082" s="74"/>
      <c r="G4082" s="74"/>
    </row>
    <row r="4083" spans="6:7" x14ac:dyDescent="0.3">
      <c r="F4083" s="74"/>
      <c r="G4083" s="74"/>
    </row>
    <row r="4084" spans="6:7" x14ac:dyDescent="0.3">
      <c r="F4084" s="74"/>
      <c r="G4084" s="74"/>
    </row>
    <row r="4085" spans="6:7" x14ac:dyDescent="0.3">
      <c r="F4085" s="74"/>
      <c r="G4085" s="74"/>
    </row>
    <row r="4086" spans="6:7" x14ac:dyDescent="0.3">
      <c r="F4086" s="74"/>
      <c r="G4086" s="74"/>
    </row>
    <row r="4087" spans="6:7" x14ac:dyDescent="0.3">
      <c r="F4087" s="74"/>
      <c r="G4087" s="74"/>
    </row>
    <row r="4088" spans="6:7" x14ac:dyDescent="0.3">
      <c r="F4088" s="74"/>
      <c r="G4088" s="74"/>
    </row>
    <row r="4089" spans="6:7" x14ac:dyDescent="0.3">
      <c r="F4089" s="74"/>
      <c r="G4089" s="74"/>
    </row>
    <row r="4090" spans="6:7" x14ac:dyDescent="0.3">
      <c r="F4090" s="74"/>
      <c r="G4090" s="74"/>
    </row>
    <row r="4091" spans="6:7" x14ac:dyDescent="0.3">
      <c r="F4091" s="74"/>
      <c r="G4091" s="74"/>
    </row>
    <row r="4092" spans="6:7" x14ac:dyDescent="0.3">
      <c r="F4092" s="74"/>
      <c r="G4092" s="74"/>
    </row>
    <row r="4093" spans="6:7" x14ac:dyDescent="0.3">
      <c r="F4093" s="74"/>
      <c r="G4093" s="74"/>
    </row>
    <row r="4094" spans="6:7" x14ac:dyDescent="0.3">
      <c r="F4094" s="74"/>
      <c r="G4094" s="74"/>
    </row>
    <row r="4095" spans="6:7" x14ac:dyDescent="0.3">
      <c r="F4095" s="74"/>
      <c r="G4095" s="74"/>
    </row>
    <row r="4096" spans="6:7" x14ac:dyDescent="0.3">
      <c r="F4096" s="74"/>
      <c r="G4096" s="74"/>
    </row>
    <row r="4097" spans="6:7" x14ac:dyDescent="0.3">
      <c r="F4097" s="74"/>
      <c r="G4097" s="74"/>
    </row>
    <row r="4098" spans="6:7" x14ac:dyDescent="0.3">
      <c r="F4098" s="74"/>
      <c r="G4098" s="74"/>
    </row>
    <row r="4099" spans="6:7" x14ac:dyDescent="0.3">
      <c r="F4099" s="74"/>
      <c r="G4099" s="74"/>
    </row>
    <row r="4100" spans="6:7" x14ac:dyDescent="0.3">
      <c r="F4100" s="74"/>
      <c r="G4100" s="74"/>
    </row>
    <row r="4101" spans="6:7" x14ac:dyDescent="0.3">
      <c r="F4101" s="74"/>
      <c r="G4101" s="74"/>
    </row>
    <row r="4102" spans="6:7" x14ac:dyDescent="0.3">
      <c r="F4102" s="74"/>
      <c r="G4102" s="74"/>
    </row>
    <row r="4103" spans="6:7" x14ac:dyDescent="0.3">
      <c r="F4103" s="74"/>
      <c r="G4103" s="74"/>
    </row>
    <row r="4104" spans="6:7" x14ac:dyDescent="0.3">
      <c r="F4104" s="74"/>
      <c r="G4104" s="74"/>
    </row>
    <row r="4105" spans="6:7" x14ac:dyDescent="0.3">
      <c r="F4105" s="74"/>
      <c r="G4105" s="74"/>
    </row>
    <row r="4106" spans="6:7" x14ac:dyDescent="0.3">
      <c r="F4106" s="74"/>
      <c r="G4106" s="74"/>
    </row>
    <row r="4107" spans="6:7" x14ac:dyDescent="0.3">
      <c r="F4107" s="74"/>
      <c r="G4107" s="74"/>
    </row>
    <row r="4108" spans="6:7" x14ac:dyDescent="0.3">
      <c r="F4108" s="74"/>
      <c r="G4108" s="74"/>
    </row>
    <row r="4109" spans="6:7" x14ac:dyDescent="0.3">
      <c r="F4109" s="74"/>
      <c r="G4109" s="74"/>
    </row>
    <row r="4110" spans="6:7" x14ac:dyDescent="0.3">
      <c r="F4110" s="74"/>
      <c r="G4110" s="74"/>
    </row>
    <row r="4111" spans="6:7" x14ac:dyDescent="0.3">
      <c r="F4111" s="74"/>
      <c r="G4111" s="74"/>
    </row>
    <row r="4112" spans="6:7" x14ac:dyDescent="0.3">
      <c r="F4112" s="74"/>
      <c r="G4112" s="74"/>
    </row>
    <row r="4113" spans="6:7" x14ac:dyDescent="0.3">
      <c r="F4113" s="74"/>
      <c r="G4113" s="74"/>
    </row>
    <row r="4114" spans="6:7" x14ac:dyDescent="0.3">
      <c r="F4114" s="74"/>
      <c r="G4114" s="74"/>
    </row>
    <row r="4115" spans="6:7" x14ac:dyDescent="0.3">
      <c r="F4115" s="74"/>
      <c r="G4115" s="74"/>
    </row>
    <row r="4116" spans="6:7" x14ac:dyDescent="0.3">
      <c r="F4116" s="74"/>
      <c r="G4116" s="74"/>
    </row>
    <row r="4117" spans="6:7" x14ac:dyDescent="0.3">
      <c r="F4117" s="74"/>
      <c r="G4117" s="74"/>
    </row>
    <row r="4118" spans="6:7" x14ac:dyDescent="0.3">
      <c r="F4118" s="74"/>
      <c r="G4118" s="74"/>
    </row>
    <row r="4119" spans="6:7" x14ac:dyDescent="0.3">
      <c r="F4119" s="74"/>
      <c r="G4119" s="74"/>
    </row>
    <row r="4120" spans="6:7" x14ac:dyDescent="0.3">
      <c r="F4120" s="74"/>
      <c r="G4120" s="74"/>
    </row>
    <row r="4121" spans="6:7" x14ac:dyDescent="0.3">
      <c r="F4121" s="74"/>
      <c r="G4121" s="74"/>
    </row>
    <row r="4122" spans="6:7" x14ac:dyDescent="0.3">
      <c r="F4122" s="74"/>
      <c r="G4122" s="74"/>
    </row>
    <row r="4123" spans="6:7" x14ac:dyDescent="0.3">
      <c r="F4123" s="74"/>
      <c r="G4123" s="74"/>
    </row>
    <row r="4124" spans="6:7" x14ac:dyDescent="0.3">
      <c r="F4124" s="74"/>
      <c r="G4124" s="74"/>
    </row>
    <row r="4125" spans="6:7" x14ac:dyDescent="0.3">
      <c r="F4125" s="74"/>
      <c r="G4125" s="74"/>
    </row>
    <row r="4126" spans="6:7" x14ac:dyDescent="0.3">
      <c r="F4126" s="74"/>
      <c r="G4126" s="74"/>
    </row>
    <row r="4127" spans="6:7" x14ac:dyDescent="0.3">
      <c r="F4127" s="74"/>
      <c r="G4127" s="74"/>
    </row>
    <row r="4128" spans="6:7" x14ac:dyDescent="0.3">
      <c r="F4128" s="74"/>
      <c r="G4128" s="74"/>
    </row>
    <row r="4129" spans="6:7" x14ac:dyDescent="0.3">
      <c r="F4129" s="74"/>
      <c r="G4129" s="74"/>
    </row>
    <row r="4130" spans="6:7" x14ac:dyDescent="0.3">
      <c r="F4130" s="74"/>
      <c r="G4130" s="74"/>
    </row>
    <row r="4131" spans="6:7" x14ac:dyDescent="0.3">
      <c r="F4131" s="74"/>
      <c r="G4131" s="74"/>
    </row>
    <row r="4132" spans="6:7" x14ac:dyDescent="0.3">
      <c r="F4132" s="74"/>
      <c r="G4132" s="74"/>
    </row>
    <row r="4133" spans="6:7" x14ac:dyDescent="0.3">
      <c r="F4133" s="74"/>
      <c r="G4133" s="74"/>
    </row>
    <row r="4134" spans="6:7" x14ac:dyDescent="0.3">
      <c r="F4134" s="74"/>
      <c r="G4134" s="74"/>
    </row>
    <row r="4135" spans="6:7" x14ac:dyDescent="0.3">
      <c r="F4135" s="74"/>
      <c r="G4135" s="74"/>
    </row>
    <row r="4136" spans="6:7" x14ac:dyDescent="0.3">
      <c r="F4136" s="74"/>
      <c r="G4136" s="74"/>
    </row>
    <row r="4137" spans="6:7" x14ac:dyDescent="0.3">
      <c r="F4137" s="74"/>
      <c r="G4137" s="74"/>
    </row>
    <row r="4138" spans="6:7" x14ac:dyDescent="0.3">
      <c r="F4138" s="74"/>
      <c r="G4138" s="74"/>
    </row>
    <row r="4139" spans="6:7" x14ac:dyDescent="0.3">
      <c r="F4139" s="74"/>
      <c r="G4139" s="74"/>
    </row>
    <row r="4140" spans="6:7" x14ac:dyDescent="0.3">
      <c r="F4140" s="74"/>
      <c r="G4140" s="74"/>
    </row>
    <row r="4141" spans="6:7" x14ac:dyDescent="0.3">
      <c r="F4141" s="74"/>
      <c r="G4141" s="74"/>
    </row>
    <row r="4142" spans="6:7" x14ac:dyDescent="0.3">
      <c r="F4142" s="74"/>
      <c r="G4142" s="74"/>
    </row>
    <row r="4143" spans="6:7" x14ac:dyDescent="0.3">
      <c r="F4143" s="74"/>
      <c r="G4143" s="74"/>
    </row>
    <row r="4144" spans="6:7" x14ac:dyDescent="0.3">
      <c r="F4144" s="74"/>
      <c r="G4144" s="74"/>
    </row>
    <row r="4145" spans="6:7" x14ac:dyDescent="0.3">
      <c r="F4145" s="74"/>
      <c r="G4145" s="74"/>
    </row>
    <row r="4146" spans="6:7" x14ac:dyDescent="0.3">
      <c r="F4146" s="74"/>
      <c r="G4146" s="74"/>
    </row>
    <row r="4147" spans="6:7" x14ac:dyDescent="0.3">
      <c r="F4147" s="74"/>
      <c r="G4147" s="74"/>
    </row>
    <row r="4148" spans="6:7" x14ac:dyDescent="0.3">
      <c r="F4148" s="74"/>
      <c r="G4148" s="74"/>
    </row>
    <row r="4149" spans="6:7" x14ac:dyDescent="0.3">
      <c r="F4149" s="74"/>
      <c r="G4149" s="74"/>
    </row>
    <row r="4150" spans="6:7" x14ac:dyDescent="0.3">
      <c r="F4150" s="74"/>
      <c r="G4150" s="74"/>
    </row>
    <row r="4151" spans="6:7" x14ac:dyDescent="0.3">
      <c r="F4151" s="74"/>
      <c r="G4151" s="74"/>
    </row>
    <row r="4152" spans="6:7" x14ac:dyDescent="0.3">
      <c r="F4152" s="74"/>
      <c r="G4152" s="74"/>
    </row>
    <row r="4153" spans="6:7" x14ac:dyDescent="0.3">
      <c r="F4153" s="74"/>
      <c r="G4153" s="74"/>
    </row>
    <row r="4154" spans="6:7" x14ac:dyDescent="0.3">
      <c r="F4154" s="74"/>
      <c r="G4154" s="74"/>
    </row>
    <row r="4155" spans="6:7" x14ac:dyDescent="0.3">
      <c r="F4155" s="74"/>
      <c r="G4155" s="74"/>
    </row>
    <row r="4156" spans="6:7" x14ac:dyDescent="0.3">
      <c r="F4156" s="74"/>
      <c r="G4156" s="74"/>
    </row>
    <row r="4157" spans="6:7" x14ac:dyDescent="0.3">
      <c r="F4157" s="74"/>
      <c r="G4157" s="74"/>
    </row>
    <row r="4158" spans="6:7" x14ac:dyDescent="0.3">
      <c r="F4158" s="74"/>
      <c r="G4158" s="74"/>
    </row>
    <row r="4159" spans="6:7" x14ac:dyDescent="0.3">
      <c r="F4159" s="74"/>
      <c r="G4159" s="74"/>
    </row>
    <row r="4160" spans="6:7" x14ac:dyDescent="0.3">
      <c r="F4160" s="74"/>
      <c r="G4160" s="74"/>
    </row>
    <row r="4161" spans="6:7" x14ac:dyDescent="0.3">
      <c r="F4161" s="74"/>
      <c r="G4161" s="74"/>
    </row>
    <row r="4162" spans="6:7" x14ac:dyDescent="0.3">
      <c r="F4162" s="74"/>
      <c r="G4162" s="74"/>
    </row>
    <row r="4163" spans="6:7" x14ac:dyDescent="0.3">
      <c r="F4163" s="74"/>
      <c r="G4163" s="74"/>
    </row>
    <row r="4164" spans="6:7" x14ac:dyDescent="0.3">
      <c r="F4164" s="74"/>
      <c r="G4164" s="74"/>
    </row>
    <row r="4165" spans="6:7" x14ac:dyDescent="0.3">
      <c r="F4165" s="74"/>
      <c r="G4165" s="74"/>
    </row>
    <row r="4166" spans="6:7" x14ac:dyDescent="0.3">
      <c r="F4166" s="74"/>
      <c r="G4166" s="74"/>
    </row>
    <row r="4167" spans="6:7" x14ac:dyDescent="0.3">
      <c r="F4167" s="74"/>
      <c r="G4167" s="74"/>
    </row>
    <row r="4168" spans="6:7" x14ac:dyDescent="0.3">
      <c r="F4168" s="74"/>
      <c r="G4168" s="74"/>
    </row>
    <row r="4169" spans="6:7" x14ac:dyDescent="0.3">
      <c r="F4169" s="74"/>
      <c r="G4169" s="74"/>
    </row>
    <row r="4170" spans="6:7" x14ac:dyDescent="0.3">
      <c r="F4170" s="74"/>
      <c r="G4170" s="74"/>
    </row>
    <row r="4171" spans="6:7" x14ac:dyDescent="0.3">
      <c r="F4171" s="74"/>
      <c r="G4171" s="74"/>
    </row>
    <row r="4172" spans="6:7" x14ac:dyDescent="0.3">
      <c r="F4172" s="74"/>
      <c r="G4172" s="74"/>
    </row>
    <row r="4173" spans="6:7" x14ac:dyDescent="0.3">
      <c r="F4173" s="74"/>
      <c r="G4173" s="74"/>
    </row>
    <row r="4174" spans="6:7" x14ac:dyDescent="0.3">
      <c r="F4174" s="74"/>
      <c r="G4174" s="74"/>
    </row>
    <row r="4175" spans="6:7" x14ac:dyDescent="0.3">
      <c r="F4175" s="74"/>
      <c r="G4175" s="74"/>
    </row>
    <row r="4176" spans="6:7" x14ac:dyDescent="0.3">
      <c r="F4176" s="74"/>
      <c r="G4176" s="74"/>
    </row>
    <row r="4177" spans="6:7" x14ac:dyDescent="0.3">
      <c r="F4177" s="74"/>
      <c r="G4177" s="74"/>
    </row>
    <row r="4178" spans="6:7" x14ac:dyDescent="0.3">
      <c r="F4178" s="74"/>
      <c r="G4178" s="74"/>
    </row>
    <row r="4179" spans="6:7" x14ac:dyDescent="0.3">
      <c r="F4179" s="74"/>
      <c r="G4179" s="74"/>
    </row>
    <row r="4180" spans="6:7" x14ac:dyDescent="0.3">
      <c r="F4180" s="74"/>
      <c r="G4180" s="74"/>
    </row>
    <row r="4181" spans="6:7" x14ac:dyDescent="0.3">
      <c r="F4181" s="74"/>
      <c r="G4181" s="74"/>
    </row>
    <row r="4182" spans="6:7" x14ac:dyDescent="0.3">
      <c r="F4182" s="74"/>
      <c r="G4182" s="74"/>
    </row>
    <row r="4183" spans="6:7" x14ac:dyDescent="0.3">
      <c r="F4183" s="74"/>
      <c r="G4183" s="74"/>
    </row>
    <row r="4184" spans="6:7" x14ac:dyDescent="0.3">
      <c r="F4184" s="74"/>
      <c r="G4184" s="74"/>
    </row>
    <row r="4185" spans="6:7" x14ac:dyDescent="0.3">
      <c r="F4185" s="74"/>
      <c r="G4185" s="74"/>
    </row>
    <row r="4186" spans="6:7" x14ac:dyDescent="0.3">
      <c r="F4186" s="74"/>
      <c r="G4186" s="74"/>
    </row>
    <row r="4187" spans="6:7" x14ac:dyDescent="0.3">
      <c r="F4187" s="74"/>
      <c r="G4187" s="74"/>
    </row>
    <row r="4188" spans="6:7" x14ac:dyDescent="0.3">
      <c r="F4188" s="74"/>
      <c r="G4188" s="74"/>
    </row>
    <row r="4189" spans="6:7" x14ac:dyDescent="0.3">
      <c r="F4189" s="74"/>
      <c r="G4189" s="74"/>
    </row>
    <row r="4190" spans="6:7" x14ac:dyDescent="0.3">
      <c r="F4190" s="74"/>
      <c r="G4190" s="74"/>
    </row>
    <row r="4191" spans="6:7" x14ac:dyDescent="0.3">
      <c r="F4191" s="74"/>
      <c r="G4191" s="74"/>
    </row>
    <row r="4192" spans="6:7" x14ac:dyDescent="0.3">
      <c r="F4192" s="74"/>
      <c r="G4192" s="74"/>
    </row>
    <row r="4193" spans="6:7" x14ac:dyDescent="0.3">
      <c r="F4193" s="74"/>
      <c r="G4193" s="74"/>
    </row>
    <row r="4194" spans="6:7" x14ac:dyDescent="0.3">
      <c r="F4194" s="74"/>
      <c r="G4194" s="74"/>
    </row>
    <row r="4195" spans="6:7" x14ac:dyDescent="0.3">
      <c r="F4195" s="74"/>
      <c r="G4195" s="74"/>
    </row>
    <row r="4196" spans="6:7" x14ac:dyDescent="0.3">
      <c r="F4196" s="74"/>
      <c r="G4196" s="74"/>
    </row>
    <row r="4197" spans="6:7" x14ac:dyDescent="0.3">
      <c r="F4197" s="74"/>
      <c r="G4197" s="74"/>
    </row>
    <row r="4198" spans="6:7" x14ac:dyDescent="0.3">
      <c r="F4198" s="74"/>
      <c r="G4198" s="74"/>
    </row>
    <row r="4199" spans="6:7" x14ac:dyDescent="0.3">
      <c r="F4199" s="74"/>
      <c r="G4199" s="74"/>
    </row>
    <row r="4200" spans="6:7" x14ac:dyDescent="0.3">
      <c r="F4200" s="74"/>
      <c r="G4200" s="74"/>
    </row>
    <row r="4201" spans="6:7" x14ac:dyDescent="0.3">
      <c r="F4201" s="74"/>
      <c r="G4201" s="74"/>
    </row>
    <row r="4202" spans="6:7" x14ac:dyDescent="0.3">
      <c r="F4202" s="74"/>
      <c r="G4202" s="74"/>
    </row>
    <row r="4203" spans="6:7" x14ac:dyDescent="0.3">
      <c r="F4203" s="74"/>
      <c r="G4203" s="74"/>
    </row>
    <row r="4204" spans="6:7" x14ac:dyDescent="0.3">
      <c r="F4204" s="74"/>
      <c r="G4204" s="74"/>
    </row>
    <row r="4205" spans="6:7" x14ac:dyDescent="0.3">
      <c r="F4205" s="74"/>
      <c r="G4205" s="74"/>
    </row>
    <row r="4206" spans="6:7" x14ac:dyDescent="0.3">
      <c r="F4206" s="74"/>
      <c r="G4206" s="74"/>
    </row>
    <row r="4207" spans="6:7" x14ac:dyDescent="0.3">
      <c r="F4207" s="74"/>
      <c r="G4207" s="74"/>
    </row>
    <row r="4208" spans="6:7" x14ac:dyDescent="0.3">
      <c r="F4208" s="74"/>
      <c r="G4208" s="74"/>
    </row>
    <row r="4209" spans="6:7" x14ac:dyDescent="0.3">
      <c r="F4209" s="74"/>
      <c r="G4209" s="74"/>
    </row>
    <row r="4210" spans="6:7" x14ac:dyDescent="0.3">
      <c r="F4210" s="74"/>
      <c r="G4210" s="74"/>
    </row>
    <row r="4211" spans="6:7" x14ac:dyDescent="0.3">
      <c r="F4211" s="74"/>
      <c r="G4211" s="74"/>
    </row>
    <row r="4212" spans="6:7" x14ac:dyDescent="0.3">
      <c r="F4212" s="74"/>
      <c r="G4212" s="74"/>
    </row>
    <row r="4213" spans="6:7" x14ac:dyDescent="0.3">
      <c r="F4213" s="74"/>
      <c r="G4213" s="74"/>
    </row>
    <row r="4214" spans="6:7" x14ac:dyDescent="0.3">
      <c r="F4214" s="74"/>
      <c r="G4214" s="74"/>
    </row>
    <row r="4215" spans="6:7" x14ac:dyDescent="0.3">
      <c r="F4215" s="74"/>
      <c r="G4215" s="74"/>
    </row>
    <row r="4216" spans="6:7" x14ac:dyDescent="0.3">
      <c r="F4216" s="74"/>
      <c r="G4216" s="74"/>
    </row>
    <row r="4217" spans="6:7" x14ac:dyDescent="0.3">
      <c r="F4217" s="74"/>
      <c r="G4217" s="74"/>
    </row>
    <row r="4218" spans="6:7" x14ac:dyDescent="0.3">
      <c r="F4218" s="74"/>
      <c r="G4218" s="74"/>
    </row>
    <row r="4219" spans="6:7" x14ac:dyDescent="0.3">
      <c r="F4219" s="74"/>
      <c r="G4219" s="74"/>
    </row>
    <row r="4220" spans="6:7" x14ac:dyDescent="0.3">
      <c r="F4220" s="74"/>
      <c r="G4220" s="74"/>
    </row>
    <row r="4221" spans="6:7" x14ac:dyDescent="0.3">
      <c r="F4221" s="74"/>
      <c r="G4221" s="74"/>
    </row>
    <row r="4222" spans="6:7" x14ac:dyDescent="0.3">
      <c r="F4222" s="74"/>
      <c r="G4222" s="74"/>
    </row>
    <row r="4223" spans="6:7" x14ac:dyDescent="0.3">
      <c r="F4223" s="74"/>
      <c r="G4223" s="74"/>
    </row>
    <row r="4224" spans="6:7" x14ac:dyDescent="0.3">
      <c r="F4224" s="74"/>
      <c r="G4224" s="74"/>
    </row>
    <row r="4225" spans="6:7" x14ac:dyDescent="0.3">
      <c r="F4225" s="74"/>
      <c r="G4225" s="74"/>
    </row>
    <row r="4226" spans="6:7" x14ac:dyDescent="0.3">
      <c r="F4226" s="74"/>
      <c r="G4226" s="74"/>
    </row>
    <row r="4227" spans="6:7" x14ac:dyDescent="0.3">
      <c r="F4227" s="74"/>
      <c r="G4227" s="74"/>
    </row>
    <row r="4228" spans="6:7" x14ac:dyDescent="0.3">
      <c r="F4228" s="74"/>
      <c r="G4228" s="74"/>
    </row>
    <row r="4229" spans="6:7" x14ac:dyDescent="0.3">
      <c r="F4229" s="74"/>
      <c r="G4229" s="74"/>
    </row>
    <row r="4230" spans="6:7" x14ac:dyDescent="0.3">
      <c r="F4230" s="74"/>
      <c r="G4230" s="74"/>
    </row>
    <row r="4231" spans="6:7" x14ac:dyDescent="0.3">
      <c r="F4231" s="74"/>
      <c r="G4231" s="74"/>
    </row>
    <row r="4232" spans="6:7" x14ac:dyDescent="0.3">
      <c r="F4232" s="74"/>
      <c r="G4232" s="74"/>
    </row>
    <row r="4233" spans="6:7" x14ac:dyDescent="0.3">
      <c r="F4233" s="74"/>
      <c r="G4233" s="74"/>
    </row>
    <row r="4234" spans="6:7" x14ac:dyDescent="0.3">
      <c r="F4234" s="74"/>
      <c r="G4234" s="74"/>
    </row>
    <row r="4235" spans="6:7" x14ac:dyDescent="0.3">
      <c r="F4235" s="74"/>
      <c r="G4235" s="74"/>
    </row>
    <row r="4236" spans="6:7" x14ac:dyDescent="0.3">
      <c r="F4236" s="74"/>
      <c r="G4236" s="74"/>
    </row>
    <row r="4237" spans="6:7" x14ac:dyDescent="0.3">
      <c r="F4237" s="74"/>
      <c r="G4237" s="74"/>
    </row>
    <row r="4238" spans="6:7" x14ac:dyDescent="0.3">
      <c r="F4238" s="74"/>
      <c r="G4238" s="74"/>
    </row>
    <row r="4239" spans="6:7" x14ac:dyDescent="0.3">
      <c r="F4239" s="74"/>
      <c r="G4239" s="74"/>
    </row>
    <row r="4240" spans="6:7" x14ac:dyDescent="0.3">
      <c r="F4240" s="74"/>
      <c r="G4240" s="74"/>
    </row>
    <row r="4241" spans="6:7" x14ac:dyDescent="0.3">
      <c r="F4241" s="74"/>
      <c r="G4241" s="74"/>
    </row>
    <row r="4242" spans="6:7" x14ac:dyDescent="0.3">
      <c r="F4242" s="74"/>
      <c r="G4242" s="74"/>
    </row>
    <row r="4243" spans="6:7" x14ac:dyDescent="0.3">
      <c r="F4243" s="74"/>
      <c r="G4243" s="74"/>
    </row>
    <row r="4244" spans="6:7" x14ac:dyDescent="0.3">
      <c r="F4244" s="74"/>
      <c r="G4244" s="74"/>
    </row>
    <row r="4245" spans="6:7" x14ac:dyDescent="0.3">
      <c r="F4245" s="74"/>
      <c r="G4245" s="74"/>
    </row>
    <row r="4246" spans="6:7" x14ac:dyDescent="0.3">
      <c r="F4246" s="74"/>
      <c r="G4246" s="74"/>
    </row>
    <row r="4247" spans="6:7" x14ac:dyDescent="0.3">
      <c r="F4247" s="74"/>
      <c r="G4247" s="74"/>
    </row>
    <row r="4248" spans="6:7" x14ac:dyDescent="0.3">
      <c r="F4248" s="74"/>
      <c r="G4248" s="74"/>
    </row>
    <row r="4249" spans="6:7" x14ac:dyDescent="0.3">
      <c r="F4249" s="74"/>
      <c r="G4249" s="74"/>
    </row>
    <row r="4250" spans="6:7" x14ac:dyDescent="0.3">
      <c r="F4250" s="74"/>
      <c r="G4250" s="74"/>
    </row>
    <row r="4251" spans="6:7" x14ac:dyDescent="0.3">
      <c r="F4251" s="74"/>
      <c r="G4251" s="74"/>
    </row>
    <row r="4252" spans="6:7" x14ac:dyDescent="0.3">
      <c r="F4252" s="74"/>
      <c r="G4252" s="74"/>
    </row>
    <row r="4253" spans="6:7" x14ac:dyDescent="0.3">
      <c r="F4253" s="74"/>
      <c r="G4253" s="74"/>
    </row>
    <row r="4254" spans="6:7" x14ac:dyDescent="0.3">
      <c r="F4254" s="74"/>
      <c r="G4254" s="74"/>
    </row>
    <row r="4255" spans="6:7" x14ac:dyDescent="0.3">
      <c r="F4255" s="74"/>
      <c r="G4255" s="74"/>
    </row>
    <row r="4256" spans="6:7" x14ac:dyDescent="0.3">
      <c r="F4256" s="74"/>
      <c r="G4256" s="74"/>
    </row>
    <row r="4257" spans="6:7" x14ac:dyDescent="0.3">
      <c r="F4257" s="74"/>
      <c r="G4257" s="74"/>
    </row>
    <row r="4258" spans="6:7" x14ac:dyDescent="0.3">
      <c r="F4258" s="74"/>
      <c r="G4258" s="74"/>
    </row>
    <row r="4259" spans="6:7" x14ac:dyDescent="0.3">
      <c r="F4259" s="74"/>
      <c r="G4259" s="74"/>
    </row>
    <row r="4260" spans="6:7" x14ac:dyDescent="0.3">
      <c r="F4260" s="74"/>
      <c r="G4260" s="74"/>
    </row>
    <row r="4261" spans="6:7" x14ac:dyDescent="0.3">
      <c r="F4261" s="74"/>
      <c r="G4261" s="74"/>
    </row>
    <row r="4262" spans="6:7" x14ac:dyDescent="0.3">
      <c r="F4262" s="74"/>
      <c r="G4262" s="74"/>
    </row>
    <row r="4263" spans="6:7" x14ac:dyDescent="0.3">
      <c r="F4263" s="74"/>
      <c r="G4263" s="74"/>
    </row>
    <row r="4264" spans="6:7" x14ac:dyDescent="0.3">
      <c r="F4264" s="74"/>
      <c r="G4264" s="74"/>
    </row>
    <row r="4265" spans="6:7" x14ac:dyDescent="0.3">
      <c r="F4265" s="74"/>
      <c r="G4265" s="74"/>
    </row>
    <row r="4266" spans="6:7" x14ac:dyDescent="0.3">
      <c r="F4266" s="74"/>
      <c r="G4266" s="74"/>
    </row>
    <row r="4267" spans="6:7" x14ac:dyDescent="0.3">
      <c r="F4267" s="74"/>
      <c r="G4267" s="74"/>
    </row>
    <row r="4268" spans="6:7" x14ac:dyDescent="0.3">
      <c r="F4268" s="74"/>
      <c r="G4268" s="74"/>
    </row>
    <row r="4269" spans="6:7" x14ac:dyDescent="0.3">
      <c r="F4269" s="74"/>
      <c r="G4269" s="74"/>
    </row>
    <row r="4270" spans="6:7" x14ac:dyDescent="0.3">
      <c r="F4270" s="74"/>
      <c r="G4270" s="74"/>
    </row>
    <row r="4271" spans="6:7" x14ac:dyDescent="0.3">
      <c r="F4271" s="74"/>
      <c r="G4271" s="74"/>
    </row>
    <row r="4272" spans="6:7" x14ac:dyDescent="0.3">
      <c r="F4272" s="74"/>
      <c r="G4272" s="74"/>
    </row>
    <row r="4273" spans="6:7" x14ac:dyDescent="0.3">
      <c r="F4273" s="74"/>
      <c r="G4273" s="74"/>
    </row>
    <row r="4274" spans="6:7" x14ac:dyDescent="0.3">
      <c r="F4274" s="74"/>
      <c r="G4274" s="74"/>
    </row>
    <row r="4275" spans="6:7" x14ac:dyDescent="0.3">
      <c r="F4275" s="74"/>
      <c r="G4275" s="74"/>
    </row>
    <row r="4276" spans="6:7" x14ac:dyDescent="0.3">
      <c r="F4276" s="74"/>
      <c r="G4276" s="74"/>
    </row>
    <row r="4277" spans="6:7" x14ac:dyDescent="0.3">
      <c r="F4277" s="74"/>
      <c r="G4277" s="74"/>
    </row>
    <row r="4278" spans="6:7" x14ac:dyDescent="0.3">
      <c r="F4278" s="74"/>
      <c r="G4278" s="74"/>
    </row>
    <row r="4279" spans="6:7" x14ac:dyDescent="0.3">
      <c r="F4279" s="74"/>
      <c r="G4279" s="74"/>
    </row>
    <row r="4280" spans="6:7" x14ac:dyDescent="0.3">
      <c r="F4280" s="74"/>
      <c r="G4280" s="74"/>
    </row>
    <row r="4281" spans="6:7" x14ac:dyDescent="0.3">
      <c r="F4281" s="74"/>
      <c r="G4281" s="74"/>
    </row>
    <row r="4282" spans="6:7" x14ac:dyDescent="0.3">
      <c r="F4282" s="74"/>
      <c r="G4282" s="74"/>
    </row>
    <row r="4283" spans="6:7" x14ac:dyDescent="0.3">
      <c r="F4283" s="74"/>
      <c r="G4283" s="74"/>
    </row>
    <row r="4284" spans="6:7" x14ac:dyDescent="0.3">
      <c r="F4284" s="74"/>
      <c r="G4284" s="74"/>
    </row>
    <row r="4285" spans="6:7" x14ac:dyDescent="0.3">
      <c r="F4285" s="74"/>
      <c r="G4285" s="74"/>
    </row>
    <row r="4286" spans="6:7" x14ac:dyDescent="0.3">
      <c r="F4286" s="74"/>
      <c r="G4286" s="74"/>
    </row>
    <row r="4287" spans="6:7" x14ac:dyDescent="0.3">
      <c r="F4287" s="74"/>
      <c r="G4287" s="74"/>
    </row>
    <row r="4288" spans="6:7" x14ac:dyDescent="0.3">
      <c r="F4288" s="74"/>
      <c r="G4288" s="74"/>
    </row>
    <row r="4289" spans="6:7" x14ac:dyDescent="0.3">
      <c r="F4289" s="74"/>
      <c r="G4289" s="74"/>
    </row>
    <row r="4290" spans="6:7" x14ac:dyDescent="0.3">
      <c r="F4290" s="74"/>
      <c r="G4290" s="74"/>
    </row>
    <row r="4291" spans="6:7" x14ac:dyDescent="0.3">
      <c r="F4291" s="74"/>
      <c r="G4291" s="74"/>
    </row>
    <row r="4292" spans="6:7" x14ac:dyDescent="0.3">
      <c r="F4292" s="74"/>
      <c r="G4292" s="74"/>
    </row>
    <row r="4293" spans="6:7" x14ac:dyDescent="0.3">
      <c r="F4293" s="74"/>
      <c r="G4293" s="74"/>
    </row>
    <row r="4294" spans="6:7" x14ac:dyDescent="0.3">
      <c r="F4294" s="74"/>
      <c r="G4294" s="74"/>
    </row>
    <row r="4295" spans="6:7" x14ac:dyDescent="0.3">
      <c r="F4295" s="74"/>
      <c r="G4295" s="74"/>
    </row>
    <row r="4296" spans="6:7" x14ac:dyDescent="0.3">
      <c r="F4296" s="74"/>
      <c r="G4296" s="74"/>
    </row>
    <row r="4297" spans="6:7" x14ac:dyDescent="0.3">
      <c r="F4297" s="74"/>
      <c r="G4297" s="74"/>
    </row>
    <row r="4298" spans="6:7" x14ac:dyDescent="0.3">
      <c r="F4298" s="74"/>
      <c r="G4298" s="74"/>
    </row>
    <row r="4299" spans="6:7" x14ac:dyDescent="0.3">
      <c r="F4299" s="74"/>
      <c r="G4299" s="74"/>
    </row>
    <row r="4300" spans="6:7" x14ac:dyDescent="0.3">
      <c r="F4300" s="74"/>
      <c r="G4300" s="74"/>
    </row>
    <row r="4301" spans="6:7" x14ac:dyDescent="0.3">
      <c r="F4301" s="74"/>
      <c r="G4301" s="74"/>
    </row>
    <row r="4302" spans="6:7" x14ac:dyDescent="0.3">
      <c r="F4302" s="74"/>
      <c r="G4302" s="74"/>
    </row>
    <row r="4303" spans="6:7" x14ac:dyDescent="0.3">
      <c r="F4303" s="74"/>
      <c r="G4303" s="74"/>
    </row>
    <row r="4304" spans="6:7" x14ac:dyDescent="0.3">
      <c r="F4304" s="74"/>
      <c r="G4304" s="74"/>
    </row>
    <row r="4305" spans="6:7" x14ac:dyDescent="0.3">
      <c r="F4305" s="74"/>
      <c r="G4305" s="74"/>
    </row>
    <row r="4306" spans="6:7" x14ac:dyDescent="0.3">
      <c r="F4306" s="74"/>
      <c r="G4306" s="74"/>
    </row>
    <row r="4307" spans="6:7" x14ac:dyDescent="0.3">
      <c r="F4307" s="74"/>
      <c r="G4307" s="74"/>
    </row>
    <row r="4308" spans="6:7" x14ac:dyDescent="0.3">
      <c r="F4308" s="74"/>
      <c r="G4308" s="74"/>
    </row>
    <row r="4309" spans="6:7" x14ac:dyDescent="0.3">
      <c r="F4309" s="74"/>
      <c r="G4309" s="74"/>
    </row>
    <row r="4310" spans="6:7" x14ac:dyDescent="0.3">
      <c r="F4310" s="74"/>
      <c r="G4310" s="74"/>
    </row>
    <row r="4311" spans="6:7" x14ac:dyDescent="0.3">
      <c r="F4311" s="74"/>
      <c r="G4311" s="74"/>
    </row>
    <row r="4312" spans="6:7" x14ac:dyDescent="0.3">
      <c r="F4312" s="74"/>
      <c r="G4312" s="74"/>
    </row>
    <row r="4313" spans="6:7" x14ac:dyDescent="0.3">
      <c r="F4313" s="74"/>
      <c r="G4313" s="74"/>
    </row>
    <row r="4314" spans="6:7" x14ac:dyDescent="0.3">
      <c r="F4314" s="74"/>
      <c r="G4314" s="74"/>
    </row>
    <row r="4315" spans="6:7" x14ac:dyDescent="0.3">
      <c r="F4315" s="74"/>
      <c r="G4315" s="74"/>
    </row>
    <row r="4316" spans="6:7" x14ac:dyDescent="0.3">
      <c r="F4316" s="74"/>
      <c r="G4316" s="74"/>
    </row>
    <row r="4317" spans="6:7" x14ac:dyDescent="0.3">
      <c r="F4317" s="74"/>
      <c r="G4317" s="74"/>
    </row>
    <row r="4318" spans="6:7" x14ac:dyDescent="0.3">
      <c r="F4318" s="74"/>
      <c r="G4318" s="74"/>
    </row>
    <row r="4319" spans="6:7" x14ac:dyDescent="0.3">
      <c r="F4319" s="74"/>
      <c r="G4319" s="74"/>
    </row>
    <row r="4320" spans="6:7" x14ac:dyDescent="0.3">
      <c r="F4320" s="74"/>
      <c r="G4320" s="74"/>
    </row>
    <row r="4321" spans="6:7" x14ac:dyDescent="0.3">
      <c r="F4321" s="74"/>
      <c r="G4321" s="74"/>
    </row>
    <row r="4322" spans="6:7" x14ac:dyDescent="0.3">
      <c r="F4322" s="74"/>
      <c r="G4322" s="74"/>
    </row>
    <row r="4323" spans="6:7" x14ac:dyDescent="0.3">
      <c r="F4323" s="74"/>
      <c r="G4323" s="74"/>
    </row>
    <row r="4324" spans="6:7" x14ac:dyDescent="0.3">
      <c r="F4324" s="74"/>
      <c r="G4324" s="74"/>
    </row>
    <row r="4325" spans="6:7" x14ac:dyDescent="0.3">
      <c r="F4325" s="74"/>
      <c r="G4325" s="74"/>
    </row>
    <row r="4326" spans="6:7" x14ac:dyDescent="0.3">
      <c r="F4326" s="74"/>
      <c r="G4326" s="74"/>
    </row>
    <row r="4327" spans="6:7" x14ac:dyDescent="0.3">
      <c r="F4327" s="74"/>
      <c r="G4327" s="74"/>
    </row>
    <row r="4328" spans="6:7" x14ac:dyDescent="0.3">
      <c r="F4328" s="74"/>
      <c r="G4328" s="74"/>
    </row>
    <row r="4329" spans="6:7" x14ac:dyDescent="0.3">
      <c r="F4329" s="74"/>
      <c r="G4329" s="74"/>
    </row>
    <row r="4330" spans="6:7" x14ac:dyDescent="0.3">
      <c r="F4330" s="74"/>
      <c r="G4330" s="74"/>
    </row>
    <row r="4331" spans="6:7" x14ac:dyDescent="0.3">
      <c r="F4331" s="74"/>
      <c r="G4331" s="74"/>
    </row>
    <row r="4332" spans="6:7" x14ac:dyDescent="0.3">
      <c r="F4332" s="74"/>
      <c r="G4332" s="74"/>
    </row>
    <row r="4333" spans="6:7" x14ac:dyDescent="0.3">
      <c r="F4333" s="74"/>
      <c r="G4333" s="74"/>
    </row>
    <row r="4334" spans="6:7" x14ac:dyDescent="0.3">
      <c r="F4334" s="74"/>
      <c r="G4334" s="74"/>
    </row>
    <row r="4335" spans="6:7" x14ac:dyDescent="0.3">
      <c r="F4335" s="74"/>
      <c r="G4335" s="74"/>
    </row>
    <row r="4336" spans="6:7" x14ac:dyDescent="0.3">
      <c r="F4336" s="74"/>
      <c r="G4336" s="74"/>
    </row>
    <row r="4337" spans="6:7" x14ac:dyDescent="0.3">
      <c r="F4337" s="74"/>
      <c r="G4337" s="74"/>
    </row>
    <row r="4338" spans="6:7" x14ac:dyDescent="0.3">
      <c r="F4338" s="74"/>
      <c r="G4338" s="74"/>
    </row>
    <row r="4339" spans="6:7" x14ac:dyDescent="0.3">
      <c r="F4339" s="74"/>
      <c r="G4339" s="74"/>
    </row>
    <row r="4340" spans="6:7" x14ac:dyDescent="0.3">
      <c r="F4340" s="74"/>
      <c r="G4340" s="74"/>
    </row>
    <row r="4341" spans="6:7" x14ac:dyDescent="0.3">
      <c r="F4341" s="74"/>
      <c r="G4341" s="74"/>
    </row>
    <row r="4342" spans="6:7" x14ac:dyDescent="0.3">
      <c r="F4342" s="74"/>
      <c r="G4342" s="74"/>
    </row>
    <row r="4343" spans="6:7" x14ac:dyDescent="0.3">
      <c r="F4343" s="74"/>
      <c r="G4343" s="74"/>
    </row>
    <row r="4344" spans="6:7" x14ac:dyDescent="0.3">
      <c r="F4344" s="74"/>
      <c r="G4344" s="74"/>
    </row>
    <row r="4345" spans="6:7" x14ac:dyDescent="0.3">
      <c r="F4345" s="74"/>
      <c r="G4345" s="74"/>
    </row>
    <row r="4346" spans="6:7" x14ac:dyDescent="0.3">
      <c r="F4346" s="74"/>
      <c r="G4346" s="74"/>
    </row>
    <row r="4347" spans="6:7" x14ac:dyDescent="0.3">
      <c r="F4347" s="74"/>
      <c r="G4347" s="74"/>
    </row>
    <row r="4348" spans="6:7" x14ac:dyDescent="0.3">
      <c r="F4348" s="74"/>
      <c r="G4348" s="74"/>
    </row>
    <row r="4349" spans="6:7" x14ac:dyDescent="0.3">
      <c r="F4349" s="74"/>
      <c r="G4349" s="74"/>
    </row>
    <row r="4350" spans="6:7" x14ac:dyDescent="0.3">
      <c r="F4350" s="74"/>
      <c r="G4350" s="74"/>
    </row>
    <row r="4351" spans="6:7" x14ac:dyDescent="0.3">
      <c r="F4351" s="74"/>
      <c r="G4351" s="74"/>
    </row>
    <row r="4352" spans="6:7" x14ac:dyDescent="0.3">
      <c r="F4352" s="74"/>
      <c r="G4352" s="74"/>
    </row>
    <row r="4353" spans="6:7" x14ac:dyDescent="0.3">
      <c r="F4353" s="74"/>
      <c r="G4353" s="74"/>
    </row>
    <row r="4354" spans="6:7" x14ac:dyDescent="0.3">
      <c r="F4354" s="74"/>
      <c r="G4354" s="74"/>
    </row>
    <row r="4355" spans="6:7" x14ac:dyDescent="0.3">
      <c r="F4355" s="74"/>
      <c r="G4355" s="74"/>
    </row>
    <row r="4356" spans="6:7" x14ac:dyDescent="0.3">
      <c r="F4356" s="74"/>
      <c r="G4356" s="74"/>
    </row>
    <row r="4357" spans="6:7" x14ac:dyDescent="0.3">
      <c r="F4357" s="74"/>
      <c r="G4357" s="74"/>
    </row>
    <row r="4358" spans="6:7" x14ac:dyDescent="0.3">
      <c r="F4358" s="74"/>
      <c r="G4358" s="74"/>
    </row>
    <row r="4359" spans="6:7" x14ac:dyDescent="0.3">
      <c r="F4359" s="74"/>
      <c r="G4359" s="74"/>
    </row>
    <row r="4360" spans="6:7" x14ac:dyDescent="0.3">
      <c r="F4360" s="74"/>
      <c r="G4360" s="74"/>
    </row>
    <row r="4361" spans="6:7" x14ac:dyDescent="0.3">
      <c r="F4361" s="74"/>
      <c r="G4361" s="74"/>
    </row>
    <row r="4362" spans="6:7" x14ac:dyDescent="0.3">
      <c r="F4362" s="74"/>
      <c r="G4362" s="74"/>
    </row>
    <row r="4363" spans="6:7" x14ac:dyDescent="0.3">
      <c r="F4363" s="74"/>
      <c r="G4363" s="74"/>
    </row>
    <row r="4364" spans="6:7" x14ac:dyDescent="0.3">
      <c r="F4364" s="74"/>
      <c r="G4364" s="74"/>
    </row>
    <row r="4365" spans="6:7" x14ac:dyDescent="0.3">
      <c r="F4365" s="74"/>
      <c r="G4365" s="74"/>
    </row>
    <row r="4366" spans="6:7" x14ac:dyDescent="0.3">
      <c r="F4366" s="74"/>
      <c r="G4366" s="74"/>
    </row>
    <row r="4367" spans="6:7" x14ac:dyDescent="0.3">
      <c r="F4367" s="74"/>
      <c r="G4367" s="74"/>
    </row>
    <row r="4368" spans="6:7" x14ac:dyDescent="0.3">
      <c r="F4368" s="74"/>
      <c r="G4368" s="74"/>
    </row>
    <row r="4369" spans="6:7" x14ac:dyDescent="0.3">
      <c r="F4369" s="74"/>
      <c r="G4369" s="74"/>
    </row>
    <row r="4370" spans="6:7" x14ac:dyDescent="0.3">
      <c r="F4370" s="74"/>
      <c r="G4370" s="74"/>
    </row>
    <row r="4371" spans="6:7" x14ac:dyDescent="0.3">
      <c r="F4371" s="74"/>
      <c r="G4371" s="74"/>
    </row>
    <row r="4372" spans="6:7" x14ac:dyDescent="0.3">
      <c r="F4372" s="74"/>
      <c r="G4372" s="74"/>
    </row>
    <row r="4373" spans="6:7" x14ac:dyDescent="0.3">
      <c r="F4373" s="74"/>
      <c r="G4373" s="74"/>
    </row>
    <row r="4374" spans="6:7" x14ac:dyDescent="0.3">
      <c r="F4374" s="74"/>
      <c r="G4374" s="74"/>
    </row>
    <row r="4375" spans="6:7" x14ac:dyDescent="0.3">
      <c r="F4375" s="74"/>
      <c r="G4375" s="74"/>
    </row>
    <row r="4376" spans="6:7" x14ac:dyDescent="0.3">
      <c r="F4376" s="74"/>
      <c r="G4376" s="74"/>
    </row>
    <row r="4377" spans="6:7" x14ac:dyDescent="0.3">
      <c r="F4377" s="74"/>
      <c r="G4377" s="74"/>
    </row>
    <row r="4378" spans="6:7" x14ac:dyDescent="0.3">
      <c r="F4378" s="74"/>
      <c r="G4378" s="74"/>
    </row>
    <row r="4379" spans="6:7" x14ac:dyDescent="0.3">
      <c r="F4379" s="74"/>
      <c r="G4379" s="74"/>
    </row>
    <row r="4380" spans="6:7" x14ac:dyDescent="0.3">
      <c r="F4380" s="74"/>
      <c r="G4380" s="74"/>
    </row>
    <row r="4381" spans="6:7" x14ac:dyDescent="0.3">
      <c r="F4381" s="74"/>
      <c r="G4381" s="74"/>
    </row>
    <row r="4382" spans="6:7" x14ac:dyDescent="0.3">
      <c r="F4382" s="74"/>
      <c r="G4382" s="74"/>
    </row>
    <row r="4383" spans="6:7" x14ac:dyDescent="0.3">
      <c r="F4383" s="74"/>
      <c r="G4383" s="74"/>
    </row>
    <row r="4384" spans="6:7" x14ac:dyDescent="0.3">
      <c r="F4384" s="74"/>
      <c r="G4384" s="74"/>
    </row>
    <row r="4385" spans="6:7" x14ac:dyDescent="0.3">
      <c r="F4385" s="74"/>
      <c r="G4385" s="74"/>
    </row>
    <row r="4386" spans="6:7" x14ac:dyDescent="0.3">
      <c r="F4386" s="74"/>
      <c r="G4386" s="74"/>
    </row>
    <row r="4387" spans="6:7" x14ac:dyDescent="0.3">
      <c r="F4387" s="74"/>
      <c r="G4387" s="74"/>
    </row>
    <row r="4388" spans="6:7" x14ac:dyDescent="0.3">
      <c r="F4388" s="74"/>
      <c r="G4388" s="74"/>
    </row>
    <row r="4389" spans="6:7" x14ac:dyDescent="0.3">
      <c r="F4389" s="74"/>
      <c r="G4389" s="74"/>
    </row>
    <row r="4390" spans="6:7" x14ac:dyDescent="0.3">
      <c r="F4390" s="74"/>
      <c r="G4390" s="74"/>
    </row>
    <row r="4391" spans="6:7" x14ac:dyDescent="0.3">
      <c r="F4391" s="74"/>
      <c r="G4391" s="74"/>
    </row>
    <row r="4392" spans="6:7" x14ac:dyDescent="0.3">
      <c r="F4392" s="74"/>
      <c r="G4392" s="74"/>
    </row>
    <row r="4393" spans="6:7" x14ac:dyDescent="0.3">
      <c r="F4393" s="74"/>
      <c r="G4393" s="74"/>
    </row>
    <row r="4394" spans="6:7" x14ac:dyDescent="0.3">
      <c r="F4394" s="74"/>
      <c r="G4394" s="74"/>
    </row>
    <row r="4395" spans="6:7" x14ac:dyDescent="0.3">
      <c r="F4395" s="74"/>
      <c r="G4395" s="74"/>
    </row>
    <row r="4396" spans="6:7" x14ac:dyDescent="0.3">
      <c r="F4396" s="74"/>
      <c r="G4396" s="74"/>
    </row>
    <row r="4397" spans="6:7" x14ac:dyDescent="0.3">
      <c r="F4397" s="74"/>
      <c r="G4397" s="74"/>
    </row>
    <row r="4398" spans="6:7" x14ac:dyDescent="0.3">
      <c r="F4398" s="74"/>
      <c r="G4398" s="74"/>
    </row>
    <row r="4399" spans="6:7" x14ac:dyDescent="0.3">
      <c r="F4399" s="74"/>
      <c r="G4399" s="74"/>
    </row>
    <row r="4400" spans="6:7" x14ac:dyDescent="0.3">
      <c r="F4400" s="74"/>
      <c r="G4400" s="74"/>
    </row>
    <row r="4401" spans="6:7" x14ac:dyDescent="0.3">
      <c r="F4401" s="74"/>
      <c r="G4401" s="74"/>
    </row>
    <row r="4402" spans="6:7" x14ac:dyDescent="0.3">
      <c r="F4402" s="74"/>
      <c r="G4402" s="74"/>
    </row>
    <row r="4403" spans="6:7" x14ac:dyDescent="0.3">
      <c r="F4403" s="74"/>
      <c r="G4403" s="74"/>
    </row>
    <row r="4404" spans="6:7" x14ac:dyDescent="0.3">
      <c r="F4404" s="74"/>
      <c r="G4404" s="74"/>
    </row>
    <row r="4405" spans="6:7" x14ac:dyDescent="0.3">
      <c r="F4405" s="74"/>
      <c r="G4405" s="74"/>
    </row>
    <row r="4406" spans="6:7" x14ac:dyDescent="0.3">
      <c r="F4406" s="74"/>
      <c r="G4406" s="74"/>
    </row>
    <row r="4407" spans="6:7" x14ac:dyDescent="0.3">
      <c r="F4407" s="74"/>
      <c r="G4407" s="74"/>
    </row>
    <row r="4408" spans="6:7" x14ac:dyDescent="0.3">
      <c r="F4408" s="74"/>
      <c r="G4408" s="74"/>
    </row>
    <row r="4409" spans="6:7" x14ac:dyDescent="0.3">
      <c r="F4409" s="74"/>
      <c r="G4409" s="74"/>
    </row>
    <row r="4410" spans="6:7" x14ac:dyDescent="0.3">
      <c r="F4410" s="74"/>
      <c r="G4410" s="74"/>
    </row>
    <row r="4411" spans="6:7" x14ac:dyDescent="0.3">
      <c r="F4411" s="74"/>
      <c r="G4411" s="74"/>
    </row>
    <row r="4412" spans="6:7" x14ac:dyDescent="0.3">
      <c r="F4412" s="74"/>
      <c r="G4412" s="74"/>
    </row>
    <row r="4413" spans="6:7" x14ac:dyDescent="0.3">
      <c r="F4413" s="74"/>
      <c r="G4413" s="74"/>
    </row>
    <row r="4414" spans="6:7" x14ac:dyDescent="0.3">
      <c r="F4414" s="74"/>
      <c r="G4414" s="74"/>
    </row>
    <row r="4415" spans="6:7" x14ac:dyDescent="0.3">
      <c r="F4415" s="74"/>
      <c r="G4415" s="74"/>
    </row>
    <row r="4416" spans="6:7" x14ac:dyDescent="0.3">
      <c r="F4416" s="74"/>
      <c r="G4416" s="74"/>
    </row>
    <row r="4417" spans="6:7" x14ac:dyDescent="0.3">
      <c r="F4417" s="74"/>
      <c r="G4417" s="74"/>
    </row>
    <row r="4418" spans="6:7" x14ac:dyDescent="0.3">
      <c r="F4418" s="74"/>
      <c r="G4418" s="74"/>
    </row>
    <row r="4419" spans="6:7" x14ac:dyDescent="0.3">
      <c r="F4419" s="74"/>
      <c r="G4419" s="74"/>
    </row>
    <row r="4420" spans="6:7" x14ac:dyDescent="0.3">
      <c r="F4420" s="74"/>
      <c r="G4420" s="74"/>
    </row>
    <row r="4421" spans="6:7" x14ac:dyDescent="0.3">
      <c r="F4421" s="74"/>
      <c r="G4421" s="74"/>
    </row>
    <row r="4422" spans="6:7" x14ac:dyDescent="0.3">
      <c r="F4422" s="74"/>
      <c r="G4422" s="74"/>
    </row>
    <row r="4423" spans="6:7" x14ac:dyDescent="0.3">
      <c r="F4423" s="74"/>
      <c r="G4423" s="74"/>
    </row>
    <row r="4424" spans="6:7" x14ac:dyDescent="0.3">
      <c r="F4424" s="74"/>
      <c r="G4424" s="74"/>
    </row>
    <row r="4425" spans="6:7" x14ac:dyDescent="0.3">
      <c r="F4425" s="74"/>
      <c r="G4425" s="74"/>
    </row>
    <row r="4426" spans="6:7" x14ac:dyDescent="0.3">
      <c r="F4426" s="74"/>
      <c r="G4426" s="74"/>
    </row>
    <row r="4427" spans="6:7" x14ac:dyDescent="0.3">
      <c r="F4427" s="74"/>
      <c r="G4427" s="74"/>
    </row>
    <row r="4428" spans="6:7" x14ac:dyDescent="0.3">
      <c r="F4428" s="74"/>
      <c r="G4428" s="74"/>
    </row>
    <row r="4429" spans="6:7" x14ac:dyDescent="0.3">
      <c r="F4429" s="74"/>
      <c r="G4429" s="74"/>
    </row>
    <row r="4430" spans="6:7" x14ac:dyDescent="0.3">
      <c r="F4430" s="74"/>
      <c r="G4430" s="74"/>
    </row>
    <row r="4431" spans="6:7" x14ac:dyDescent="0.3">
      <c r="F4431" s="74"/>
      <c r="G4431" s="74"/>
    </row>
    <row r="4432" spans="6:7" x14ac:dyDescent="0.3">
      <c r="F4432" s="74"/>
      <c r="G4432" s="74"/>
    </row>
    <row r="4433" spans="6:7" x14ac:dyDescent="0.3">
      <c r="F4433" s="74"/>
      <c r="G4433" s="74"/>
    </row>
    <row r="4434" spans="6:7" x14ac:dyDescent="0.3">
      <c r="F4434" s="74"/>
      <c r="G4434" s="74"/>
    </row>
    <row r="4435" spans="6:7" x14ac:dyDescent="0.3">
      <c r="F4435" s="74"/>
      <c r="G4435" s="74"/>
    </row>
    <row r="4436" spans="6:7" x14ac:dyDescent="0.3">
      <c r="F4436" s="74"/>
      <c r="G4436" s="74"/>
    </row>
    <row r="4437" spans="6:7" x14ac:dyDescent="0.3">
      <c r="F4437" s="74"/>
      <c r="G4437" s="74"/>
    </row>
    <row r="4438" spans="6:7" x14ac:dyDescent="0.3">
      <c r="F4438" s="74"/>
      <c r="G4438" s="74"/>
    </row>
    <row r="4439" spans="6:7" x14ac:dyDescent="0.3">
      <c r="F4439" s="74"/>
      <c r="G4439" s="74"/>
    </row>
    <row r="4440" spans="6:7" x14ac:dyDescent="0.3">
      <c r="F4440" s="74"/>
      <c r="G4440" s="74"/>
    </row>
    <row r="4441" spans="6:7" x14ac:dyDescent="0.3">
      <c r="F4441" s="74"/>
      <c r="G4441" s="74"/>
    </row>
    <row r="4442" spans="6:7" x14ac:dyDescent="0.3">
      <c r="F4442" s="74"/>
      <c r="G4442" s="74"/>
    </row>
    <row r="4443" spans="6:7" x14ac:dyDescent="0.3">
      <c r="F4443" s="74"/>
      <c r="G4443" s="74"/>
    </row>
    <row r="4444" spans="6:7" x14ac:dyDescent="0.3">
      <c r="F4444" s="74"/>
      <c r="G4444" s="74"/>
    </row>
    <row r="4445" spans="6:7" x14ac:dyDescent="0.3">
      <c r="F4445" s="74"/>
      <c r="G4445" s="74"/>
    </row>
    <row r="4446" spans="6:7" x14ac:dyDescent="0.3">
      <c r="F4446" s="74"/>
      <c r="G4446" s="74"/>
    </row>
    <row r="4447" spans="6:7" x14ac:dyDescent="0.3">
      <c r="F4447" s="74"/>
      <c r="G4447" s="74"/>
    </row>
    <row r="4448" spans="6:7" x14ac:dyDescent="0.3">
      <c r="F4448" s="74"/>
      <c r="G4448" s="74"/>
    </row>
    <row r="4449" spans="6:7" x14ac:dyDescent="0.3">
      <c r="F4449" s="74"/>
      <c r="G4449" s="74"/>
    </row>
    <row r="4450" spans="6:7" x14ac:dyDescent="0.3">
      <c r="F4450" s="74"/>
      <c r="G4450" s="74"/>
    </row>
    <row r="4451" spans="6:7" x14ac:dyDescent="0.3">
      <c r="F4451" s="74"/>
      <c r="G4451" s="74"/>
    </row>
    <row r="4452" spans="6:7" x14ac:dyDescent="0.3">
      <c r="F4452" s="74"/>
      <c r="G4452" s="74"/>
    </row>
    <row r="4453" spans="6:7" x14ac:dyDescent="0.3">
      <c r="F4453" s="74"/>
      <c r="G4453" s="74"/>
    </row>
    <row r="4454" spans="6:7" x14ac:dyDescent="0.3">
      <c r="F4454" s="74"/>
      <c r="G4454" s="74"/>
    </row>
    <row r="4455" spans="6:7" x14ac:dyDescent="0.3">
      <c r="F4455" s="74"/>
      <c r="G4455" s="74"/>
    </row>
    <row r="4456" spans="6:7" x14ac:dyDescent="0.3">
      <c r="F4456" s="74"/>
      <c r="G4456" s="74"/>
    </row>
    <row r="4457" spans="6:7" x14ac:dyDescent="0.3">
      <c r="F4457" s="74"/>
      <c r="G4457" s="74"/>
    </row>
    <row r="4458" spans="6:7" x14ac:dyDescent="0.3">
      <c r="F4458" s="74"/>
      <c r="G4458" s="74"/>
    </row>
    <row r="4459" spans="6:7" x14ac:dyDescent="0.3">
      <c r="F4459" s="74"/>
      <c r="G4459" s="74"/>
    </row>
    <row r="4460" spans="6:7" x14ac:dyDescent="0.3">
      <c r="F4460" s="74"/>
      <c r="G4460" s="74"/>
    </row>
    <row r="4461" spans="6:7" x14ac:dyDescent="0.3">
      <c r="F4461" s="74"/>
      <c r="G4461" s="74"/>
    </row>
    <row r="4462" spans="6:7" x14ac:dyDescent="0.3">
      <c r="F4462" s="74"/>
      <c r="G4462" s="74"/>
    </row>
    <row r="4463" spans="6:7" x14ac:dyDescent="0.3">
      <c r="F4463" s="74"/>
      <c r="G4463" s="74"/>
    </row>
    <row r="4464" spans="6:7" x14ac:dyDescent="0.3">
      <c r="F4464" s="74"/>
      <c r="G4464" s="74"/>
    </row>
    <row r="4465" spans="6:7" x14ac:dyDescent="0.3">
      <c r="F4465" s="74"/>
      <c r="G4465" s="74"/>
    </row>
    <row r="4466" spans="6:7" x14ac:dyDescent="0.3">
      <c r="F4466" s="74"/>
      <c r="G4466" s="74"/>
    </row>
    <row r="4467" spans="6:7" x14ac:dyDescent="0.3">
      <c r="F4467" s="74"/>
      <c r="G4467" s="74"/>
    </row>
    <row r="4468" spans="6:7" x14ac:dyDescent="0.3">
      <c r="F4468" s="74"/>
      <c r="G4468" s="74"/>
    </row>
    <row r="4469" spans="6:7" x14ac:dyDescent="0.3">
      <c r="F4469" s="74"/>
      <c r="G4469" s="74"/>
    </row>
    <row r="4470" spans="6:7" x14ac:dyDescent="0.3">
      <c r="F4470" s="74"/>
      <c r="G4470" s="74"/>
    </row>
    <row r="4471" spans="6:7" x14ac:dyDescent="0.3">
      <c r="F4471" s="74"/>
      <c r="G4471" s="74"/>
    </row>
    <row r="4472" spans="6:7" x14ac:dyDescent="0.3">
      <c r="F4472" s="74"/>
      <c r="G4472" s="74"/>
    </row>
    <row r="4473" spans="6:7" x14ac:dyDescent="0.3">
      <c r="F4473" s="74"/>
      <c r="G4473" s="74"/>
    </row>
    <row r="4474" spans="6:7" x14ac:dyDescent="0.3">
      <c r="F4474" s="74"/>
      <c r="G4474" s="74"/>
    </row>
    <row r="4475" spans="6:7" x14ac:dyDescent="0.3">
      <c r="F4475" s="74"/>
      <c r="G4475" s="74"/>
    </row>
    <row r="4476" spans="6:7" x14ac:dyDescent="0.3">
      <c r="F4476" s="74"/>
      <c r="G4476" s="74"/>
    </row>
    <row r="4477" spans="6:7" x14ac:dyDescent="0.3">
      <c r="F4477" s="74"/>
      <c r="G4477" s="74"/>
    </row>
    <row r="4478" spans="6:7" x14ac:dyDescent="0.3">
      <c r="F4478" s="74"/>
      <c r="G4478" s="74"/>
    </row>
    <row r="4479" spans="6:7" x14ac:dyDescent="0.3">
      <c r="F4479" s="74"/>
      <c r="G4479" s="74"/>
    </row>
    <row r="4480" spans="6:7" x14ac:dyDescent="0.3">
      <c r="F4480" s="74"/>
      <c r="G4480" s="74"/>
    </row>
    <row r="4481" spans="6:7" x14ac:dyDescent="0.3">
      <c r="F4481" s="74"/>
      <c r="G4481" s="74"/>
    </row>
    <row r="4482" spans="6:7" x14ac:dyDescent="0.3">
      <c r="F4482" s="74"/>
      <c r="G4482" s="74"/>
    </row>
    <row r="4483" spans="6:7" x14ac:dyDescent="0.3">
      <c r="F4483" s="74"/>
      <c r="G4483" s="74"/>
    </row>
    <row r="4484" spans="6:7" x14ac:dyDescent="0.3">
      <c r="F4484" s="74"/>
      <c r="G4484" s="74"/>
    </row>
    <row r="4485" spans="6:7" x14ac:dyDescent="0.3">
      <c r="F4485" s="74"/>
      <c r="G4485" s="74"/>
    </row>
    <row r="4486" spans="6:7" x14ac:dyDescent="0.3">
      <c r="F4486" s="74"/>
      <c r="G4486" s="74"/>
    </row>
    <row r="4487" spans="6:7" x14ac:dyDescent="0.3">
      <c r="F4487" s="74"/>
      <c r="G4487" s="74"/>
    </row>
    <row r="4488" spans="6:7" x14ac:dyDescent="0.3">
      <c r="F4488" s="74"/>
      <c r="G4488" s="74"/>
    </row>
    <row r="4489" spans="6:7" x14ac:dyDescent="0.3">
      <c r="F4489" s="74"/>
      <c r="G4489" s="74"/>
    </row>
    <row r="4490" spans="6:7" x14ac:dyDescent="0.3">
      <c r="F4490" s="74"/>
      <c r="G4490" s="74"/>
    </row>
    <row r="4491" spans="6:7" x14ac:dyDescent="0.3">
      <c r="F4491" s="74"/>
      <c r="G4491" s="74"/>
    </row>
    <row r="4492" spans="6:7" x14ac:dyDescent="0.3">
      <c r="F4492" s="74"/>
      <c r="G4492" s="74"/>
    </row>
    <row r="4493" spans="6:7" x14ac:dyDescent="0.3">
      <c r="F4493" s="74"/>
      <c r="G4493" s="74"/>
    </row>
    <row r="4494" spans="6:7" x14ac:dyDescent="0.3">
      <c r="F4494" s="74"/>
      <c r="G4494" s="74"/>
    </row>
    <row r="4495" spans="6:7" x14ac:dyDescent="0.3">
      <c r="F4495" s="74"/>
      <c r="G4495" s="74"/>
    </row>
    <row r="4496" spans="6:7" x14ac:dyDescent="0.3">
      <c r="F4496" s="74"/>
      <c r="G4496" s="74"/>
    </row>
    <row r="4497" spans="6:7" x14ac:dyDescent="0.3">
      <c r="F4497" s="74"/>
      <c r="G4497" s="74"/>
    </row>
    <row r="4498" spans="6:7" x14ac:dyDescent="0.3">
      <c r="F4498" s="74"/>
      <c r="G4498" s="74"/>
    </row>
    <row r="4499" spans="6:7" x14ac:dyDescent="0.3">
      <c r="F4499" s="74"/>
      <c r="G4499" s="74"/>
    </row>
    <row r="4500" spans="6:7" x14ac:dyDescent="0.3">
      <c r="F4500" s="74"/>
      <c r="G4500" s="74"/>
    </row>
    <row r="4501" spans="6:7" x14ac:dyDescent="0.3">
      <c r="F4501" s="74"/>
      <c r="G4501" s="74"/>
    </row>
    <row r="4502" spans="6:7" x14ac:dyDescent="0.3">
      <c r="F4502" s="74"/>
      <c r="G4502" s="74"/>
    </row>
    <row r="4503" spans="6:7" x14ac:dyDescent="0.3">
      <c r="F4503" s="74"/>
      <c r="G4503" s="74"/>
    </row>
    <row r="4504" spans="6:7" x14ac:dyDescent="0.3">
      <c r="F4504" s="74"/>
      <c r="G4504" s="74"/>
    </row>
    <row r="4505" spans="6:7" x14ac:dyDescent="0.3">
      <c r="F4505" s="74"/>
      <c r="G4505" s="74"/>
    </row>
    <row r="4506" spans="6:7" x14ac:dyDescent="0.3">
      <c r="F4506" s="74"/>
      <c r="G4506" s="74"/>
    </row>
    <row r="4507" spans="6:7" x14ac:dyDescent="0.3">
      <c r="F4507" s="74"/>
      <c r="G4507" s="74"/>
    </row>
    <row r="4508" spans="6:7" x14ac:dyDescent="0.3">
      <c r="F4508" s="74"/>
      <c r="G4508" s="74"/>
    </row>
    <row r="4509" spans="6:7" x14ac:dyDescent="0.3">
      <c r="F4509" s="74"/>
      <c r="G4509" s="74"/>
    </row>
    <row r="4510" spans="6:7" x14ac:dyDescent="0.3">
      <c r="F4510" s="74"/>
      <c r="G4510" s="74"/>
    </row>
    <row r="4511" spans="6:7" x14ac:dyDescent="0.3">
      <c r="F4511" s="74"/>
      <c r="G4511" s="74"/>
    </row>
    <row r="4512" spans="6:7" x14ac:dyDescent="0.3">
      <c r="F4512" s="74"/>
      <c r="G4512" s="74"/>
    </row>
    <row r="4513" spans="6:7" x14ac:dyDescent="0.3">
      <c r="F4513" s="74"/>
      <c r="G4513" s="74"/>
    </row>
    <row r="4514" spans="6:7" x14ac:dyDescent="0.3">
      <c r="F4514" s="74"/>
      <c r="G4514" s="74"/>
    </row>
    <row r="4515" spans="6:7" x14ac:dyDescent="0.3">
      <c r="F4515" s="74"/>
      <c r="G4515" s="74"/>
    </row>
    <row r="4516" spans="6:7" x14ac:dyDescent="0.3">
      <c r="F4516" s="74"/>
      <c r="G4516" s="74"/>
    </row>
    <row r="4517" spans="6:7" x14ac:dyDescent="0.3">
      <c r="F4517" s="74"/>
      <c r="G4517" s="74"/>
    </row>
    <row r="4518" spans="6:7" x14ac:dyDescent="0.3">
      <c r="F4518" s="74"/>
      <c r="G4518" s="74"/>
    </row>
    <row r="4519" spans="6:7" x14ac:dyDescent="0.3">
      <c r="F4519" s="74"/>
      <c r="G4519" s="74"/>
    </row>
    <row r="4520" spans="6:7" x14ac:dyDescent="0.3">
      <c r="F4520" s="74"/>
      <c r="G4520" s="74"/>
    </row>
    <row r="4521" spans="6:7" x14ac:dyDescent="0.3">
      <c r="F4521" s="74"/>
      <c r="G4521" s="74"/>
    </row>
    <row r="4522" spans="6:7" x14ac:dyDescent="0.3">
      <c r="F4522" s="74"/>
      <c r="G4522" s="74"/>
    </row>
    <row r="4523" spans="6:7" x14ac:dyDescent="0.3">
      <c r="F4523" s="74"/>
      <c r="G4523" s="74"/>
    </row>
    <row r="4524" spans="6:7" x14ac:dyDescent="0.3">
      <c r="F4524" s="74"/>
      <c r="G4524" s="74"/>
    </row>
    <row r="4525" spans="6:7" x14ac:dyDescent="0.3">
      <c r="F4525" s="74"/>
      <c r="G4525" s="74"/>
    </row>
    <row r="4526" spans="6:7" x14ac:dyDescent="0.3">
      <c r="F4526" s="74"/>
      <c r="G4526" s="74"/>
    </row>
    <row r="4527" spans="6:7" x14ac:dyDescent="0.3">
      <c r="F4527" s="74"/>
      <c r="G4527" s="74"/>
    </row>
    <row r="4528" spans="6:7" x14ac:dyDescent="0.3">
      <c r="F4528" s="74"/>
      <c r="G4528" s="74"/>
    </row>
    <row r="4529" spans="6:7" x14ac:dyDescent="0.3">
      <c r="F4529" s="74"/>
      <c r="G4529" s="74"/>
    </row>
    <row r="4530" spans="6:7" x14ac:dyDescent="0.3">
      <c r="F4530" s="74"/>
      <c r="G4530" s="74"/>
    </row>
    <row r="4531" spans="6:7" x14ac:dyDescent="0.3">
      <c r="F4531" s="74"/>
      <c r="G4531" s="74"/>
    </row>
    <row r="4532" spans="6:7" x14ac:dyDescent="0.3">
      <c r="F4532" s="74"/>
      <c r="G4532" s="74"/>
    </row>
    <row r="4533" spans="6:7" x14ac:dyDescent="0.3">
      <c r="F4533" s="74"/>
      <c r="G4533" s="74"/>
    </row>
    <row r="4534" spans="6:7" x14ac:dyDescent="0.3">
      <c r="F4534" s="74"/>
      <c r="G4534" s="74"/>
    </row>
    <row r="4535" spans="6:7" x14ac:dyDescent="0.3">
      <c r="F4535" s="74"/>
      <c r="G4535" s="74"/>
    </row>
    <row r="4536" spans="6:7" x14ac:dyDescent="0.3">
      <c r="F4536" s="74"/>
      <c r="G4536" s="74"/>
    </row>
    <row r="4537" spans="6:7" x14ac:dyDescent="0.3">
      <c r="F4537" s="74"/>
      <c r="G4537" s="74"/>
    </row>
    <row r="4538" spans="6:7" x14ac:dyDescent="0.3">
      <c r="F4538" s="74"/>
      <c r="G4538" s="74"/>
    </row>
    <row r="4539" spans="6:7" x14ac:dyDescent="0.3">
      <c r="F4539" s="74"/>
      <c r="G4539" s="74"/>
    </row>
    <row r="4540" spans="6:7" x14ac:dyDescent="0.3">
      <c r="F4540" s="74"/>
      <c r="G4540" s="74"/>
    </row>
    <row r="4541" spans="6:7" x14ac:dyDescent="0.3">
      <c r="F4541" s="74"/>
      <c r="G4541" s="74"/>
    </row>
    <row r="4542" spans="6:7" x14ac:dyDescent="0.3">
      <c r="F4542" s="74"/>
      <c r="G4542" s="74"/>
    </row>
    <row r="4543" spans="6:7" x14ac:dyDescent="0.3">
      <c r="F4543" s="74"/>
      <c r="G4543" s="74"/>
    </row>
    <row r="4544" spans="6:7" x14ac:dyDescent="0.3">
      <c r="F4544" s="74"/>
      <c r="G4544" s="74"/>
    </row>
    <row r="4545" spans="6:7" x14ac:dyDescent="0.3">
      <c r="F4545" s="74"/>
      <c r="G4545" s="74"/>
    </row>
    <row r="4546" spans="6:7" x14ac:dyDescent="0.3">
      <c r="F4546" s="74"/>
      <c r="G4546" s="74"/>
    </row>
    <row r="4547" spans="6:7" x14ac:dyDescent="0.3">
      <c r="F4547" s="74"/>
      <c r="G4547" s="74"/>
    </row>
    <row r="4548" spans="6:7" x14ac:dyDescent="0.3">
      <c r="F4548" s="74"/>
      <c r="G4548" s="74"/>
    </row>
    <row r="4549" spans="6:7" x14ac:dyDescent="0.3">
      <c r="F4549" s="74"/>
      <c r="G4549" s="74"/>
    </row>
    <row r="4550" spans="6:7" x14ac:dyDescent="0.3">
      <c r="F4550" s="74"/>
      <c r="G4550" s="74"/>
    </row>
    <row r="4551" spans="6:7" x14ac:dyDescent="0.3">
      <c r="F4551" s="74"/>
      <c r="G4551" s="74"/>
    </row>
    <row r="4552" spans="6:7" x14ac:dyDescent="0.3">
      <c r="F4552" s="74"/>
      <c r="G4552" s="74"/>
    </row>
    <row r="4553" spans="6:7" x14ac:dyDescent="0.3">
      <c r="F4553" s="74"/>
      <c r="G4553" s="74"/>
    </row>
    <row r="4554" spans="6:7" x14ac:dyDescent="0.3">
      <c r="F4554" s="74"/>
      <c r="G4554" s="74"/>
    </row>
    <row r="4555" spans="6:7" x14ac:dyDescent="0.3">
      <c r="F4555" s="74"/>
      <c r="G4555" s="74"/>
    </row>
    <row r="4556" spans="6:7" x14ac:dyDescent="0.3">
      <c r="F4556" s="74"/>
      <c r="G4556" s="74"/>
    </row>
    <row r="4557" spans="6:7" x14ac:dyDescent="0.3">
      <c r="F4557" s="74"/>
      <c r="G4557" s="74"/>
    </row>
    <row r="4558" spans="6:7" x14ac:dyDescent="0.3">
      <c r="F4558" s="74"/>
      <c r="G4558" s="74"/>
    </row>
    <row r="4559" spans="6:7" x14ac:dyDescent="0.3">
      <c r="F4559" s="74"/>
      <c r="G4559" s="74"/>
    </row>
    <row r="4560" spans="6:7" x14ac:dyDescent="0.3">
      <c r="F4560" s="74"/>
      <c r="G4560" s="74"/>
    </row>
    <row r="4561" spans="6:7" x14ac:dyDescent="0.3">
      <c r="F4561" s="74"/>
      <c r="G4561" s="74"/>
    </row>
    <row r="4562" spans="6:7" x14ac:dyDescent="0.3">
      <c r="F4562" s="74"/>
      <c r="G4562" s="74"/>
    </row>
    <row r="4563" spans="6:7" x14ac:dyDescent="0.3">
      <c r="F4563" s="74"/>
      <c r="G4563" s="74"/>
    </row>
    <row r="4564" spans="6:7" x14ac:dyDescent="0.3">
      <c r="F4564" s="74"/>
      <c r="G4564" s="74"/>
    </row>
    <row r="4565" spans="6:7" x14ac:dyDescent="0.3">
      <c r="F4565" s="74"/>
      <c r="G4565" s="74"/>
    </row>
    <row r="4566" spans="6:7" x14ac:dyDescent="0.3">
      <c r="F4566" s="74"/>
      <c r="G4566" s="74"/>
    </row>
    <row r="4567" spans="6:7" x14ac:dyDescent="0.3">
      <c r="F4567" s="74"/>
      <c r="G4567" s="74"/>
    </row>
    <row r="4568" spans="6:7" x14ac:dyDescent="0.3">
      <c r="F4568" s="74"/>
      <c r="G4568" s="74"/>
    </row>
    <row r="4569" spans="6:7" x14ac:dyDescent="0.3">
      <c r="F4569" s="74"/>
      <c r="G4569" s="74"/>
    </row>
    <row r="4570" spans="6:7" x14ac:dyDescent="0.3">
      <c r="F4570" s="74"/>
      <c r="G4570" s="74"/>
    </row>
    <row r="4571" spans="6:7" x14ac:dyDescent="0.3">
      <c r="F4571" s="74"/>
      <c r="G4571" s="74"/>
    </row>
    <row r="4572" spans="6:7" x14ac:dyDescent="0.3">
      <c r="F4572" s="74"/>
      <c r="G4572" s="74"/>
    </row>
    <row r="4573" spans="6:7" x14ac:dyDescent="0.3">
      <c r="F4573" s="74"/>
      <c r="G4573" s="74"/>
    </row>
    <row r="4574" spans="6:7" x14ac:dyDescent="0.3">
      <c r="F4574" s="74"/>
      <c r="G4574" s="74"/>
    </row>
    <row r="4575" spans="6:7" x14ac:dyDescent="0.3">
      <c r="F4575" s="74"/>
      <c r="G4575" s="74"/>
    </row>
    <row r="4576" spans="6:7" x14ac:dyDescent="0.3">
      <c r="F4576" s="74"/>
      <c r="G4576" s="74"/>
    </row>
    <row r="4577" spans="6:7" x14ac:dyDescent="0.3">
      <c r="F4577" s="74"/>
      <c r="G4577" s="74"/>
    </row>
    <row r="4578" spans="6:7" x14ac:dyDescent="0.3">
      <c r="F4578" s="74"/>
      <c r="G4578" s="74"/>
    </row>
    <row r="4579" spans="6:7" x14ac:dyDescent="0.3">
      <c r="F4579" s="74"/>
      <c r="G4579" s="74"/>
    </row>
    <row r="4580" spans="6:7" x14ac:dyDescent="0.3">
      <c r="F4580" s="74"/>
      <c r="G4580" s="74"/>
    </row>
    <row r="4581" spans="6:7" x14ac:dyDescent="0.3">
      <c r="F4581" s="74"/>
      <c r="G4581" s="74"/>
    </row>
    <row r="4582" spans="6:7" x14ac:dyDescent="0.3">
      <c r="F4582" s="74"/>
      <c r="G4582" s="74"/>
    </row>
    <row r="4583" spans="6:7" x14ac:dyDescent="0.3">
      <c r="F4583" s="74"/>
      <c r="G4583" s="74"/>
    </row>
    <row r="4584" spans="6:7" x14ac:dyDescent="0.3">
      <c r="F4584" s="74"/>
      <c r="G4584" s="74"/>
    </row>
    <row r="4585" spans="6:7" x14ac:dyDescent="0.3">
      <c r="F4585" s="74"/>
      <c r="G4585" s="74"/>
    </row>
    <row r="4586" spans="6:7" x14ac:dyDescent="0.3">
      <c r="F4586" s="74"/>
      <c r="G4586" s="74"/>
    </row>
    <row r="4587" spans="6:7" x14ac:dyDescent="0.3">
      <c r="F4587" s="74"/>
      <c r="G4587" s="74"/>
    </row>
    <row r="4588" spans="6:7" x14ac:dyDescent="0.3">
      <c r="F4588" s="74"/>
      <c r="G4588" s="74"/>
    </row>
    <row r="4589" spans="6:7" x14ac:dyDescent="0.3">
      <c r="F4589" s="74"/>
      <c r="G4589" s="74"/>
    </row>
    <row r="4590" spans="6:7" x14ac:dyDescent="0.3">
      <c r="F4590" s="74"/>
      <c r="G4590" s="74"/>
    </row>
    <row r="4591" spans="6:7" x14ac:dyDescent="0.3">
      <c r="F4591" s="74"/>
      <c r="G4591" s="74"/>
    </row>
    <row r="4592" spans="6:7" x14ac:dyDescent="0.3">
      <c r="F4592" s="74"/>
      <c r="G4592" s="74"/>
    </row>
    <row r="4593" spans="6:7" x14ac:dyDescent="0.3">
      <c r="F4593" s="74"/>
      <c r="G4593" s="74"/>
    </row>
    <row r="4594" spans="6:7" x14ac:dyDescent="0.3">
      <c r="F4594" s="74"/>
      <c r="G4594" s="74"/>
    </row>
    <row r="4595" spans="6:7" x14ac:dyDescent="0.3">
      <c r="F4595" s="74"/>
      <c r="G4595" s="74"/>
    </row>
    <row r="4596" spans="6:7" x14ac:dyDescent="0.3">
      <c r="F4596" s="74"/>
      <c r="G4596" s="74"/>
    </row>
    <row r="4597" spans="6:7" x14ac:dyDescent="0.3">
      <c r="F4597" s="74"/>
      <c r="G4597" s="74"/>
    </row>
    <row r="4598" spans="6:7" x14ac:dyDescent="0.3">
      <c r="F4598" s="74"/>
      <c r="G4598" s="74"/>
    </row>
    <row r="4599" spans="6:7" x14ac:dyDescent="0.3">
      <c r="F4599" s="74"/>
      <c r="G4599" s="74"/>
    </row>
    <row r="4600" spans="6:7" x14ac:dyDescent="0.3">
      <c r="F4600" s="74"/>
      <c r="G4600" s="74"/>
    </row>
    <row r="4601" spans="6:7" x14ac:dyDescent="0.3">
      <c r="F4601" s="74"/>
      <c r="G4601" s="74"/>
    </row>
    <row r="4602" spans="6:7" x14ac:dyDescent="0.3">
      <c r="F4602" s="74"/>
      <c r="G4602" s="74"/>
    </row>
    <row r="4603" spans="6:7" x14ac:dyDescent="0.3">
      <c r="F4603" s="74"/>
      <c r="G4603" s="74"/>
    </row>
    <row r="4604" spans="6:7" x14ac:dyDescent="0.3">
      <c r="F4604" s="74"/>
      <c r="G4604" s="74"/>
    </row>
    <row r="4605" spans="6:7" x14ac:dyDescent="0.3">
      <c r="F4605" s="74"/>
      <c r="G4605" s="74"/>
    </row>
    <row r="4606" spans="6:7" x14ac:dyDescent="0.3">
      <c r="F4606" s="74"/>
      <c r="G4606" s="74"/>
    </row>
    <row r="4607" spans="6:7" x14ac:dyDescent="0.3">
      <c r="F4607" s="74"/>
      <c r="G4607" s="74"/>
    </row>
    <row r="4608" spans="6:7" x14ac:dyDescent="0.3">
      <c r="F4608" s="74"/>
      <c r="G4608" s="74"/>
    </row>
    <row r="4609" spans="6:7" x14ac:dyDescent="0.3">
      <c r="F4609" s="74"/>
      <c r="G4609" s="74"/>
    </row>
    <row r="4610" spans="6:7" x14ac:dyDescent="0.3">
      <c r="F4610" s="74"/>
      <c r="G4610" s="74"/>
    </row>
    <row r="4611" spans="6:7" x14ac:dyDescent="0.3">
      <c r="F4611" s="74"/>
      <c r="G4611" s="74"/>
    </row>
    <row r="4612" spans="6:7" x14ac:dyDescent="0.3">
      <c r="F4612" s="74"/>
      <c r="G4612" s="74"/>
    </row>
    <row r="4613" spans="6:7" x14ac:dyDescent="0.3">
      <c r="F4613" s="74"/>
      <c r="G4613" s="74"/>
    </row>
    <row r="4614" spans="6:7" x14ac:dyDescent="0.3">
      <c r="F4614" s="74"/>
      <c r="G4614" s="74"/>
    </row>
    <row r="4615" spans="6:7" x14ac:dyDescent="0.3">
      <c r="F4615" s="74"/>
      <c r="G4615" s="74"/>
    </row>
    <row r="4616" spans="6:7" x14ac:dyDescent="0.3">
      <c r="F4616" s="74"/>
      <c r="G4616" s="74"/>
    </row>
    <row r="4617" spans="6:7" x14ac:dyDescent="0.3">
      <c r="F4617" s="74"/>
      <c r="G4617" s="74"/>
    </row>
    <row r="4618" spans="6:7" x14ac:dyDescent="0.3">
      <c r="F4618" s="74"/>
      <c r="G4618" s="74"/>
    </row>
    <row r="4619" spans="6:7" x14ac:dyDescent="0.3">
      <c r="F4619" s="74"/>
      <c r="G4619" s="74"/>
    </row>
    <row r="4620" spans="6:7" x14ac:dyDescent="0.3">
      <c r="F4620" s="74"/>
      <c r="G4620" s="74"/>
    </row>
    <row r="4621" spans="6:7" x14ac:dyDescent="0.3">
      <c r="F4621" s="74"/>
      <c r="G4621" s="74"/>
    </row>
    <row r="4622" spans="6:7" x14ac:dyDescent="0.3">
      <c r="F4622" s="74"/>
      <c r="G4622" s="74"/>
    </row>
    <row r="4623" spans="6:7" x14ac:dyDescent="0.3">
      <c r="F4623" s="74"/>
      <c r="G4623" s="74"/>
    </row>
    <row r="4624" spans="6:7" x14ac:dyDescent="0.3">
      <c r="F4624" s="74"/>
      <c r="G4624" s="74"/>
    </row>
    <row r="4625" spans="6:7" x14ac:dyDescent="0.3">
      <c r="F4625" s="74"/>
      <c r="G4625" s="74"/>
    </row>
    <row r="4626" spans="6:7" x14ac:dyDescent="0.3">
      <c r="F4626" s="74"/>
      <c r="G4626" s="74"/>
    </row>
    <row r="4627" spans="6:7" x14ac:dyDescent="0.3">
      <c r="F4627" s="74"/>
      <c r="G4627" s="74"/>
    </row>
    <row r="4628" spans="6:7" x14ac:dyDescent="0.3">
      <c r="F4628" s="74"/>
      <c r="G4628" s="74"/>
    </row>
    <row r="4629" spans="6:7" x14ac:dyDescent="0.3">
      <c r="F4629" s="74"/>
      <c r="G4629" s="74"/>
    </row>
    <row r="4630" spans="6:7" x14ac:dyDescent="0.3">
      <c r="F4630" s="74"/>
      <c r="G4630" s="74"/>
    </row>
    <row r="4631" spans="6:7" x14ac:dyDescent="0.3">
      <c r="F4631" s="74"/>
      <c r="G4631" s="74"/>
    </row>
    <row r="4632" spans="6:7" x14ac:dyDescent="0.3">
      <c r="F4632" s="74"/>
      <c r="G4632" s="74"/>
    </row>
    <row r="4633" spans="6:7" x14ac:dyDescent="0.3">
      <c r="F4633" s="74"/>
      <c r="G4633" s="74"/>
    </row>
    <row r="4634" spans="6:7" x14ac:dyDescent="0.3">
      <c r="F4634" s="74"/>
      <c r="G4634" s="74"/>
    </row>
    <row r="4635" spans="6:7" x14ac:dyDescent="0.3">
      <c r="F4635" s="74"/>
      <c r="G4635" s="74"/>
    </row>
    <row r="4636" spans="6:7" x14ac:dyDescent="0.3">
      <c r="F4636" s="74"/>
      <c r="G4636" s="74"/>
    </row>
    <row r="4637" spans="6:7" x14ac:dyDescent="0.3">
      <c r="F4637" s="74"/>
      <c r="G4637" s="74"/>
    </row>
    <row r="4638" spans="6:7" x14ac:dyDescent="0.3">
      <c r="F4638" s="74"/>
      <c r="G4638" s="74"/>
    </row>
    <row r="4639" spans="6:7" x14ac:dyDescent="0.3">
      <c r="F4639" s="74"/>
      <c r="G4639" s="74"/>
    </row>
    <row r="4640" spans="6:7" x14ac:dyDescent="0.3">
      <c r="F4640" s="74"/>
      <c r="G4640" s="74"/>
    </row>
    <row r="4641" spans="6:7" x14ac:dyDescent="0.3">
      <c r="F4641" s="74"/>
      <c r="G4641" s="74"/>
    </row>
    <row r="4642" spans="6:7" x14ac:dyDescent="0.3">
      <c r="F4642" s="74"/>
      <c r="G4642" s="74"/>
    </row>
    <row r="4643" spans="6:7" x14ac:dyDescent="0.3">
      <c r="F4643" s="74"/>
      <c r="G4643" s="74"/>
    </row>
    <row r="4644" spans="6:7" x14ac:dyDescent="0.3">
      <c r="F4644" s="74"/>
      <c r="G4644" s="74"/>
    </row>
    <row r="4645" spans="6:7" x14ac:dyDescent="0.3">
      <c r="F4645" s="74"/>
      <c r="G4645" s="74"/>
    </row>
    <row r="4646" spans="6:7" x14ac:dyDescent="0.3">
      <c r="F4646" s="74"/>
      <c r="G4646" s="74"/>
    </row>
    <row r="4647" spans="6:7" x14ac:dyDescent="0.3">
      <c r="F4647" s="74"/>
      <c r="G4647" s="74"/>
    </row>
    <row r="4648" spans="6:7" x14ac:dyDescent="0.3">
      <c r="F4648" s="74"/>
      <c r="G4648" s="74"/>
    </row>
    <row r="4649" spans="6:7" x14ac:dyDescent="0.3">
      <c r="F4649" s="74"/>
      <c r="G4649" s="74"/>
    </row>
    <row r="4650" spans="6:7" x14ac:dyDescent="0.3">
      <c r="F4650" s="74"/>
      <c r="G4650" s="74"/>
    </row>
    <row r="4651" spans="6:7" x14ac:dyDescent="0.3">
      <c r="F4651" s="74"/>
      <c r="G4651" s="74"/>
    </row>
    <row r="4652" spans="6:7" x14ac:dyDescent="0.3">
      <c r="F4652" s="74"/>
      <c r="G4652" s="74"/>
    </row>
    <row r="4653" spans="6:7" x14ac:dyDescent="0.3">
      <c r="F4653" s="74"/>
      <c r="G4653" s="74"/>
    </row>
    <row r="4654" spans="6:7" x14ac:dyDescent="0.3">
      <c r="F4654" s="74"/>
      <c r="G4654" s="74"/>
    </row>
    <row r="4655" spans="6:7" x14ac:dyDescent="0.3">
      <c r="F4655" s="74"/>
      <c r="G4655" s="74"/>
    </row>
    <row r="4656" spans="6:7" x14ac:dyDescent="0.3">
      <c r="F4656" s="74"/>
      <c r="G4656" s="74"/>
    </row>
    <row r="4657" spans="6:7" x14ac:dyDescent="0.3">
      <c r="F4657" s="74"/>
      <c r="G4657" s="74"/>
    </row>
    <row r="4658" spans="6:7" x14ac:dyDescent="0.3">
      <c r="F4658" s="74"/>
      <c r="G4658" s="74"/>
    </row>
    <row r="4659" spans="6:7" x14ac:dyDescent="0.3">
      <c r="F4659" s="74"/>
      <c r="G4659" s="74"/>
    </row>
    <row r="4660" spans="6:7" x14ac:dyDescent="0.3">
      <c r="F4660" s="74"/>
      <c r="G4660" s="74"/>
    </row>
    <row r="4661" spans="6:7" x14ac:dyDescent="0.3">
      <c r="F4661" s="74"/>
      <c r="G4661" s="74"/>
    </row>
    <row r="4662" spans="6:7" x14ac:dyDescent="0.3">
      <c r="F4662" s="74"/>
      <c r="G4662" s="74"/>
    </row>
    <row r="4663" spans="6:7" x14ac:dyDescent="0.3">
      <c r="F4663" s="74"/>
      <c r="G4663" s="74"/>
    </row>
    <row r="4664" spans="6:7" x14ac:dyDescent="0.3">
      <c r="F4664" s="74"/>
      <c r="G4664" s="74"/>
    </row>
    <row r="4665" spans="6:7" x14ac:dyDescent="0.3">
      <c r="F4665" s="74"/>
      <c r="G4665" s="74"/>
    </row>
    <row r="4666" spans="6:7" x14ac:dyDescent="0.3">
      <c r="F4666" s="74"/>
      <c r="G4666" s="74"/>
    </row>
    <row r="4667" spans="6:7" x14ac:dyDescent="0.3">
      <c r="F4667" s="74"/>
      <c r="G4667" s="74"/>
    </row>
    <row r="4668" spans="6:7" x14ac:dyDescent="0.3">
      <c r="F4668" s="74"/>
      <c r="G4668" s="74"/>
    </row>
    <row r="4669" spans="6:7" x14ac:dyDescent="0.3">
      <c r="F4669" s="74"/>
      <c r="G4669" s="74"/>
    </row>
    <row r="4670" spans="6:7" x14ac:dyDescent="0.3">
      <c r="F4670" s="74"/>
      <c r="G4670" s="74"/>
    </row>
    <row r="4671" spans="6:7" x14ac:dyDescent="0.3">
      <c r="F4671" s="74"/>
      <c r="G4671" s="74"/>
    </row>
    <row r="4672" spans="6:7" x14ac:dyDescent="0.3">
      <c r="F4672" s="74"/>
      <c r="G4672" s="74"/>
    </row>
    <row r="4673" spans="6:7" x14ac:dyDescent="0.3">
      <c r="F4673" s="74"/>
      <c r="G4673" s="74"/>
    </row>
    <row r="4674" spans="6:7" x14ac:dyDescent="0.3">
      <c r="F4674" s="74"/>
      <c r="G4674" s="74"/>
    </row>
    <row r="4675" spans="6:7" x14ac:dyDescent="0.3">
      <c r="F4675" s="74"/>
      <c r="G4675" s="74"/>
    </row>
    <row r="4676" spans="6:7" x14ac:dyDescent="0.3">
      <c r="F4676" s="74"/>
      <c r="G4676" s="74"/>
    </row>
    <row r="4677" spans="6:7" x14ac:dyDescent="0.3">
      <c r="F4677" s="74"/>
      <c r="G4677" s="74"/>
    </row>
    <row r="4678" spans="6:7" x14ac:dyDescent="0.3">
      <c r="F4678" s="74"/>
      <c r="G4678" s="74"/>
    </row>
    <row r="4679" spans="6:7" x14ac:dyDescent="0.3">
      <c r="F4679" s="74"/>
      <c r="G4679" s="74"/>
    </row>
    <row r="4680" spans="6:7" x14ac:dyDescent="0.3">
      <c r="F4680" s="74"/>
      <c r="G4680" s="74"/>
    </row>
    <row r="4681" spans="6:7" x14ac:dyDescent="0.3">
      <c r="F4681" s="74"/>
      <c r="G4681" s="74"/>
    </row>
    <row r="4682" spans="6:7" x14ac:dyDescent="0.3">
      <c r="F4682" s="74"/>
      <c r="G4682" s="74"/>
    </row>
    <row r="4683" spans="6:7" x14ac:dyDescent="0.3">
      <c r="F4683" s="74"/>
      <c r="G4683" s="74"/>
    </row>
    <row r="4684" spans="6:7" x14ac:dyDescent="0.3">
      <c r="F4684" s="74"/>
      <c r="G4684" s="74"/>
    </row>
    <row r="4685" spans="6:7" x14ac:dyDescent="0.3">
      <c r="F4685" s="74"/>
      <c r="G4685" s="74"/>
    </row>
    <row r="4686" spans="6:7" x14ac:dyDescent="0.3">
      <c r="F4686" s="74"/>
      <c r="G4686" s="74"/>
    </row>
    <row r="4687" spans="6:7" x14ac:dyDescent="0.3">
      <c r="F4687" s="74"/>
      <c r="G4687" s="74"/>
    </row>
    <row r="4688" spans="6:7" x14ac:dyDescent="0.3">
      <c r="F4688" s="74"/>
      <c r="G4688" s="74"/>
    </row>
    <row r="4689" spans="6:7" x14ac:dyDescent="0.3">
      <c r="F4689" s="74"/>
      <c r="G4689" s="74"/>
    </row>
    <row r="4690" spans="6:7" x14ac:dyDescent="0.3">
      <c r="F4690" s="74"/>
      <c r="G4690" s="74"/>
    </row>
    <row r="4691" spans="6:7" x14ac:dyDescent="0.3">
      <c r="F4691" s="74"/>
      <c r="G4691" s="74"/>
    </row>
    <row r="4692" spans="6:7" x14ac:dyDescent="0.3">
      <c r="F4692" s="74"/>
      <c r="G4692" s="74"/>
    </row>
    <row r="4693" spans="6:7" x14ac:dyDescent="0.3">
      <c r="F4693" s="74"/>
      <c r="G4693" s="74"/>
    </row>
    <row r="4694" spans="6:7" x14ac:dyDescent="0.3">
      <c r="F4694" s="74"/>
      <c r="G4694" s="74"/>
    </row>
    <row r="4695" spans="6:7" x14ac:dyDescent="0.3">
      <c r="F4695" s="74"/>
      <c r="G4695" s="74"/>
    </row>
    <row r="4696" spans="6:7" x14ac:dyDescent="0.3">
      <c r="F4696" s="74"/>
      <c r="G4696" s="74"/>
    </row>
    <row r="4697" spans="6:7" x14ac:dyDescent="0.3">
      <c r="F4697" s="74"/>
      <c r="G4697" s="74"/>
    </row>
    <row r="4698" spans="6:7" x14ac:dyDescent="0.3">
      <c r="F4698" s="74"/>
      <c r="G4698" s="74"/>
    </row>
    <row r="4699" spans="6:7" x14ac:dyDescent="0.3">
      <c r="F4699" s="74"/>
      <c r="G4699" s="74"/>
    </row>
    <row r="4700" spans="6:7" x14ac:dyDescent="0.3">
      <c r="F4700" s="74"/>
      <c r="G4700" s="74"/>
    </row>
    <row r="4701" spans="6:7" x14ac:dyDescent="0.3">
      <c r="F4701" s="74"/>
      <c r="G4701" s="74"/>
    </row>
    <row r="4702" spans="6:7" x14ac:dyDescent="0.3">
      <c r="F4702" s="74"/>
      <c r="G4702" s="74"/>
    </row>
    <row r="4703" spans="6:7" x14ac:dyDescent="0.3">
      <c r="F4703" s="74"/>
      <c r="G4703" s="74"/>
    </row>
    <row r="4704" spans="6:7" x14ac:dyDescent="0.3">
      <c r="F4704" s="74"/>
      <c r="G4704" s="74"/>
    </row>
    <row r="4705" spans="6:7" x14ac:dyDescent="0.3">
      <c r="F4705" s="74"/>
      <c r="G4705" s="74"/>
    </row>
    <row r="4706" spans="6:7" x14ac:dyDescent="0.3">
      <c r="F4706" s="74"/>
      <c r="G4706" s="74"/>
    </row>
    <row r="4707" spans="6:7" x14ac:dyDescent="0.3">
      <c r="F4707" s="74"/>
      <c r="G4707" s="74"/>
    </row>
    <row r="4708" spans="6:7" x14ac:dyDescent="0.3">
      <c r="F4708" s="74"/>
      <c r="G4708" s="74"/>
    </row>
    <row r="4709" spans="6:7" x14ac:dyDescent="0.3">
      <c r="F4709" s="74"/>
      <c r="G4709" s="74"/>
    </row>
    <row r="4710" spans="6:7" x14ac:dyDescent="0.3">
      <c r="F4710" s="74"/>
      <c r="G4710" s="74"/>
    </row>
    <row r="4711" spans="6:7" x14ac:dyDescent="0.3">
      <c r="F4711" s="74"/>
      <c r="G4711" s="74"/>
    </row>
    <row r="4712" spans="6:7" x14ac:dyDescent="0.3">
      <c r="F4712" s="74"/>
      <c r="G4712" s="74"/>
    </row>
    <row r="4713" spans="6:7" x14ac:dyDescent="0.3">
      <c r="F4713" s="74"/>
      <c r="G4713" s="74"/>
    </row>
    <row r="4714" spans="6:7" x14ac:dyDescent="0.3">
      <c r="F4714" s="74"/>
      <c r="G4714" s="74"/>
    </row>
    <row r="4715" spans="6:7" x14ac:dyDescent="0.3">
      <c r="F4715" s="74"/>
      <c r="G4715" s="74"/>
    </row>
    <row r="4716" spans="6:7" x14ac:dyDescent="0.3">
      <c r="F4716" s="74"/>
      <c r="G4716" s="74"/>
    </row>
    <row r="4717" spans="6:7" x14ac:dyDescent="0.3">
      <c r="F4717" s="74"/>
      <c r="G4717" s="74"/>
    </row>
    <row r="4718" spans="6:7" x14ac:dyDescent="0.3">
      <c r="F4718" s="74"/>
      <c r="G4718" s="74"/>
    </row>
    <row r="4719" spans="6:7" x14ac:dyDescent="0.3">
      <c r="F4719" s="74"/>
      <c r="G4719" s="74"/>
    </row>
    <row r="4720" spans="6:7" x14ac:dyDescent="0.3">
      <c r="F4720" s="74"/>
      <c r="G4720" s="74"/>
    </row>
    <row r="4721" spans="6:7" x14ac:dyDescent="0.3">
      <c r="F4721" s="74"/>
      <c r="G4721" s="74"/>
    </row>
    <row r="4722" spans="6:7" x14ac:dyDescent="0.3">
      <c r="F4722" s="74"/>
      <c r="G4722" s="74"/>
    </row>
    <row r="4723" spans="6:7" x14ac:dyDescent="0.3">
      <c r="F4723" s="74"/>
      <c r="G4723" s="74"/>
    </row>
    <row r="4724" spans="6:7" x14ac:dyDescent="0.3">
      <c r="F4724" s="74"/>
      <c r="G4724" s="74"/>
    </row>
    <row r="4725" spans="6:7" x14ac:dyDescent="0.3">
      <c r="F4725" s="74"/>
      <c r="G4725" s="74"/>
    </row>
    <row r="4726" spans="6:7" x14ac:dyDescent="0.3">
      <c r="F4726" s="74"/>
      <c r="G4726" s="74"/>
    </row>
    <row r="4727" spans="6:7" x14ac:dyDescent="0.3">
      <c r="F4727" s="74"/>
      <c r="G4727" s="74"/>
    </row>
    <row r="4728" spans="6:7" x14ac:dyDescent="0.3">
      <c r="F4728" s="74"/>
      <c r="G4728" s="74"/>
    </row>
    <row r="4729" spans="6:7" x14ac:dyDescent="0.3">
      <c r="F4729" s="74"/>
      <c r="G4729" s="74"/>
    </row>
    <row r="4730" spans="6:7" x14ac:dyDescent="0.3">
      <c r="F4730" s="74"/>
      <c r="G4730" s="74"/>
    </row>
    <row r="4731" spans="6:7" x14ac:dyDescent="0.3">
      <c r="F4731" s="74"/>
      <c r="G4731" s="74"/>
    </row>
    <row r="4732" spans="6:7" x14ac:dyDescent="0.3">
      <c r="F4732" s="74"/>
      <c r="G4732" s="74"/>
    </row>
    <row r="4733" spans="6:7" x14ac:dyDescent="0.3">
      <c r="F4733" s="74"/>
      <c r="G4733" s="74"/>
    </row>
    <row r="4734" spans="6:7" x14ac:dyDescent="0.3">
      <c r="F4734" s="74"/>
      <c r="G4734" s="74"/>
    </row>
    <row r="4735" spans="6:7" x14ac:dyDescent="0.3">
      <c r="F4735" s="74"/>
      <c r="G4735" s="74"/>
    </row>
    <row r="4736" spans="6:7" x14ac:dyDescent="0.3">
      <c r="F4736" s="74"/>
      <c r="G4736" s="74"/>
    </row>
    <row r="4737" spans="6:7" x14ac:dyDescent="0.3">
      <c r="F4737" s="74"/>
      <c r="G4737" s="74"/>
    </row>
    <row r="4738" spans="6:7" x14ac:dyDescent="0.3">
      <c r="F4738" s="74"/>
      <c r="G4738" s="74"/>
    </row>
    <row r="4739" spans="6:7" x14ac:dyDescent="0.3">
      <c r="F4739" s="74"/>
      <c r="G4739" s="74"/>
    </row>
    <row r="4740" spans="6:7" x14ac:dyDescent="0.3">
      <c r="F4740" s="74"/>
      <c r="G4740" s="74"/>
    </row>
    <row r="4741" spans="6:7" x14ac:dyDescent="0.3">
      <c r="F4741" s="74"/>
      <c r="G4741" s="74"/>
    </row>
    <row r="4742" spans="6:7" x14ac:dyDescent="0.3">
      <c r="F4742" s="74"/>
      <c r="G4742" s="74"/>
    </row>
    <row r="4743" spans="6:7" x14ac:dyDescent="0.3">
      <c r="F4743" s="74"/>
      <c r="G4743" s="74"/>
    </row>
    <row r="4744" spans="6:7" x14ac:dyDescent="0.3">
      <c r="F4744" s="74"/>
      <c r="G4744" s="74"/>
    </row>
    <row r="4745" spans="6:7" x14ac:dyDescent="0.3">
      <c r="F4745" s="74"/>
      <c r="G4745" s="74"/>
    </row>
    <row r="4746" spans="6:7" x14ac:dyDescent="0.3">
      <c r="F4746" s="74"/>
      <c r="G4746" s="74"/>
    </row>
    <row r="4747" spans="6:7" x14ac:dyDescent="0.3">
      <c r="F4747" s="74"/>
      <c r="G4747" s="74"/>
    </row>
    <row r="4748" spans="6:7" x14ac:dyDescent="0.3">
      <c r="F4748" s="74"/>
      <c r="G4748" s="74"/>
    </row>
    <row r="4749" spans="6:7" x14ac:dyDescent="0.3">
      <c r="F4749" s="74"/>
      <c r="G4749" s="74"/>
    </row>
    <row r="4750" spans="6:7" x14ac:dyDescent="0.3">
      <c r="F4750" s="74"/>
      <c r="G4750" s="74"/>
    </row>
    <row r="4751" spans="6:7" x14ac:dyDescent="0.3">
      <c r="F4751" s="74"/>
      <c r="G4751" s="74"/>
    </row>
    <row r="4752" spans="6:7" x14ac:dyDescent="0.3">
      <c r="F4752" s="74"/>
      <c r="G4752" s="74"/>
    </row>
    <row r="4753" spans="6:7" x14ac:dyDescent="0.3">
      <c r="F4753" s="74"/>
      <c r="G4753" s="74"/>
    </row>
    <row r="4754" spans="6:7" x14ac:dyDescent="0.3">
      <c r="F4754" s="74"/>
      <c r="G4754" s="74"/>
    </row>
    <row r="4755" spans="6:7" x14ac:dyDescent="0.3">
      <c r="F4755" s="74"/>
      <c r="G4755" s="74"/>
    </row>
    <row r="4756" spans="6:7" x14ac:dyDescent="0.3">
      <c r="F4756" s="74"/>
      <c r="G4756" s="74"/>
    </row>
    <row r="4757" spans="6:7" x14ac:dyDescent="0.3">
      <c r="F4757" s="74"/>
      <c r="G4757" s="74"/>
    </row>
    <row r="4758" spans="6:7" x14ac:dyDescent="0.3">
      <c r="F4758" s="74"/>
      <c r="G4758" s="74"/>
    </row>
    <row r="4759" spans="6:7" x14ac:dyDescent="0.3">
      <c r="F4759" s="74"/>
      <c r="G4759" s="74"/>
    </row>
    <row r="4760" spans="6:7" x14ac:dyDescent="0.3">
      <c r="F4760" s="74"/>
      <c r="G4760" s="74"/>
    </row>
    <row r="4761" spans="6:7" x14ac:dyDescent="0.3">
      <c r="F4761" s="74"/>
      <c r="G4761" s="74"/>
    </row>
    <row r="4762" spans="6:7" x14ac:dyDescent="0.3">
      <c r="F4762" s="74"/>
      <c r="G4762" s="74"/>
    </row>
    <row r="4763" spans="6:7" x14ac:dyDescent="0.3">
      <c r="F4763" s="74"/>
      <c r="G4763" s="74"/>
    </row>
    <row r="4764" spans="6:7" x14ac:dyDescent="0.3">
      <c r="F4764" s="74"/>
      <c r="G4764" s="74"/>
    </row>
    <row r="4765" spans="6:7" x14ac:dyDescent="0.3">
      <c r="F4765" s="74"/>
      <c r="G4765" s="74"/>
    </row>
    <row r="4766" spans="6:7" x14ac:dyDescent="0.3">
      <c r="F4766" s="74"/>
      <c r="G4766" s="74"/>
    </row>
    <row r="4767" spans="6:7" x14ac:dyDescent="0.3">
      <c r="F4767" s="74"/>
      <c r="G4767" s="74"/>
    </row>
    <row r="4768" spans="6:7" x14ac:dyDescent="0.3">
      <c r="F4768" s="74"/>
      <c r="G4768" s="74"/>
    </row>
    <row r="4769" spans="6:7" x14ac:dyDescent="0.3">
      <c r="F4769" s="74"/>
      <c r="G4769" s="74"/>
    </row>
    <row r="4770" spans="6:7" x14ac:dyDescent="0.3">
      <c r="F4770" s="74"/>
      <c r="G4770" s="74"/>
    </row>
    <row r="4771" spans="6:7" x14ac:dyDescent="0.3">
      <c r="F4771" s="74"/>
      <c r="G4771" s="74"/>
    </row>
    <row r="4772" spans="6:7" x14ac:dyDescent="0.3">
      <c r="F4772" s="74"/>
      <c r="G4772" s="74"/>
    </row>
    <row r="4773" spans="6:7" x14ac:dyDescent="0.3">
      <c r="F4773" s="74"/>
      <c r="G4773" s="74"/>
    </row>
    <row r="4774" spans="6:7" x14ac:dyDescent="0.3">
      <c r="F4774" s="74"/>
      <c r="G4774" s="74"/>
    </row>
    <row r="4775" spans="6:7" x14ac:dyDescent="0.3">
      <c r="F4775" s="74"/>
      <c r="G4775" s="74"/>
    </row>
    <row r="4776" spans="6:7" x14ac:dyDescent="0.3">
      <c r="F4776" s="74"/>
      <c r="G4776" s="74"/>
    </row>
    <row r="4777" spans="6:7" x14ac:dyDescent="0.3">
      <c r="F4777" s="74"/>
      <c r="G4777" s="74"/>
    </row>
    <row r="4778" spans="6:7" x14ac:dyDescent="0.3">
      <c r="F4778" s="74"/>
      <c r="G4778" s="74"/>
    </row>
    <row r="4779" spans="6:7" x14ac:dyDescent="0.3">
      <c r="F4779" s="74"/>
      <c r="G4779" s="74"/>
    </row>
    <row r="4780" spans="6:7" x14ac:dyDescent="0.3">
      <c r="F4780" s="74"/>
      <c r="G4780" s="74"/>
    </row>
    <row r="4781" spans="6:7" x14ac:dyDescent="0.3">
      <c r="F4781" s="74"/>
      <c r="G4781" s="74"/>
    </row>
    <row r="4782" spans="6:7" x14ac:dyDescent="0.3">
      <c r="F4782" s="74"/>
      <c r="G4782" s="74"/>
    </row>
    <row r="4783" spans="6:7" x14ac:dyDescent="0.3">
      <c r="F4783" s="74"/>
      <c r="G4783" s="74"/>
    </row>
    <row r="4784" spans="6:7" x14ac:dyDescent="0.3">
      <c r="F4784" s="74"/>
      <c r="G4784" s="74"/>
    </row>
    <row r="4785" spans="6:7" x14ac:dyDescent="0.3">
      <c r="F4785" s="74"/>
      <c r="G4785" s="74"/>
    </row>
    <row r="4786" spans="6:7" x14ac:dyDescent="0.3">
      <c r="F4786" s="74"/>
      <c r="G4786" s="74"/>
    </row>
    <row r="4787" spans="6:7" x14ac:dyDescent="0.3">
      <c r="F4787" s="74"/>
      <c r="G4787" s="74"/>
    </row>
    <row r="4788" spans="6:7" x14ac:dyDescent="0.3">
      <c r="F4788" s="74"/>
      <c r="G4788" s="74"/>
    </row>
    <row r="4789" spans="6:7" x14ac:dyDescent="0.3">
      <c r="F4789" s="74"/>
      <c r="G4789" s="74"/>
    </row>
    <row r="4790" spans="6:7" x14ac:dyDescent="0.3">
      <c r="F4790" s="74"/>
      <c r="G4790" s="74"/>
    </row>
    <row r="4791" spans="6:7" x14ac:dyDescent="0.3">
      <c r="F4791" s="74"/>
      <c r="G4791" s="74"/>
    </row>
    <row r="4792" spans="6:7" x14ac:dyDescent="0.3">
      <c r="F4792" s="74"/>
      <c r="G4792" s="74"/>
    </row>
    <row r="4793" spans="6:7" x14ac:dyDescent="0.3">
      <c r="F4793" s="74"/>
      <c r="G4793" s="74"/>
    </row>
    <row r="4794" spans="6:7" x14ac:dyDescent="0.3">
      <c r="F4794" s="74"/>
      <c r="G4794" s="74"/>
    </row>
    <row r="4795" spans="6:7" x14ac:dyDescent="0.3">
      <c r="F4795" s="74"/>
      <c r="G4795" s="74"/>
    </row>
    <row r="4796" spans="6:7" x14ac:dyDescent="0.3">
      <c r="F4796" s="74"/>
      <c r="G4796" s="74"/>
    </row>
    <row r="4797" spans="6:7" x14ac:dyDescent="0.3">
      <c r="F4797" s="74"/>
      <c r="G4797" s="74"/>
    </row>
    <row r="4798" spans="6:7" x14ac:dyDescent="0.3">
      <c r="F4798" s="74"/>
      <c r="G4798" s="74"/>
    </row>
    <row r="4799" spans="6:7" x14ac:dyDescent="0.3">
      <c r="F4799" s="74"/>
      <c r="G4799" s="74"/>
    </row>
    <row r="4800" spans="6:7" x14ac:dyDescent="0.3">
      <c r="F4800" s="74"/>
      <c r="G4800" s="74"/>
    </row>
    <row r="4801" spans="6:7" x14ac:dyDescent="0.3">
      <c r="F4801" s="74"/>
      <c r="G4801" s="74"/>
    </row>
    <row r="4802" spans="6:7" x14ac:dyDescent="0.3">
      <c r="F4802" s="74"/>
      <c r="G4802" s="74"/>
    </row>
    <row r="4803" spans="6:7" x14ac:dyDescent="0.3">
      <c r="F4803" s="74"/>
      <c r="G4803" s="74"/>
    </row>
    <row r="4804" spans="6:7" x14ac:dyDescent="0.3">
      <c r="F4804" s="74"/>
      <c r="G4804" s="74"/>
    </row>
    <row r="4805" spans="6:7" x14ac:dyDescent="0.3">
      <c r="F4805" s="74"/>
      <c r="G4805" s="74"/>
    </row>
    <row r="4806" spans="6:7" x14ac:dyDescent="0.3">
      <c r="F4806" s="74"/>
      <c r="G4806" s="74"/>
    </row>
    <row r="4807" spans="6:7" x14ac:dyDescent="0.3">
      <c r="F4807" s="74"/>
      <c r="G4807" s="74"/>
    </row>
    <row r="4808" spans="6:7" x14ac:dyDescent="0.3">
      <c r="F4808" s="74"/>
      <c r="G4808" s="74"/>
    </row>
    <row r="4809" spans="6:7" x14ac:dyDescent="0.3">
      <c r="F4809" s="74"/>
      <c r="G4809" s="74"/>
    </row>
    <row r="4810" spans="6:7" x14ac:dyDescent="0.3">
      <c r="F4810" s="74"/>
      <c r="G4810" s="74"/>
    </row>
    <row r="4811" spans="6:7" x14ac:dyDescent="0.3">
      <c r="F4811" s="74"/>
      <c r="G4811" s="74"/>
    </row>
    <row r="4812" spans="6:7" x14ac:dyDescent="0.3">
      <c r="F4812" s="74"/>
      <c r="G4812" s="74"/>
    </row>
    <row r="4813" spans="6:7" x14ac:dyDescent="0.3">
      <c r="F4813" s="74"/>
      <c r="G4813" s="74"/>
    </row>
    <row r="4814" spans="6:7" x14ac:dyDescent="0.3">
      <c r="F4814" s="74"/>
      <c r="G4814" s="74"/>
    </row>
    <row r="4815" spans="6:7" x14ac:dyDescent="0.3">
      <c r="F4815" s="74"/>
      <c r="G4815" s="74"/>
    </row>
    <row r="4816" spans="6:7" x14ac:dyDescent="0.3">
      <c r="F4816" s="74"/>
      <c r="G4816" s="74"/>
    </row>
    <row r="4817" spans="6:7" x14ac:dyDescent="0.3">
      <c r="F4817" s="74"/>
      <c r="G4817" s="74"/>
    </row>
    <row r="4818" spans="6:7" x14ac:dyDescent="0.3">
      <c r="F4818" s="74"/>
      <c r="G4818" s="74"/>
    </row>
    <row r="4819" spans="6:7" x14ac:dyDescent="0.3">
      <c r="F4819" s="74"/>
      <c r="G4819" s="74"/>
    </row>
    <row r="4820" spans="6:7" x14ac:dyDescent="0.3">
      <c r="F4820" s="74"/>
      <c r="G4820" s="74"/>
    </row>
    <row r="4821" spans="6:7" x14ac:dyDescent="0.3">
      <c r="F4821" s="74"/>
      <c r="G4821" s="74"/>
    </row>
    <row r="4822" spans="6:7" x14ac:dyDescent="0.3">
      <c r="F4822" s="74"/>
      <c r="G4822" s="74"/>
    </row>
    <row r="4823" spans="6:7" x14ac:dyDescent="0.3">
      <c r="F4823" s="74"/>
      <c r="G4823" s="74"/>
    </row>
    <row r="4824" spans="6:7" x14ac:dyDescent="0.3">
      <c r="F4824" s="74"/>
      <c r="G4824" s="74"/>
    </row>
    <row r="4825" spans="6:7" x14ac:dyDescent="0.3">
      <c r="F4825" s="74"/>
      <c r="G4825" s="74"/>
    </row>
    <row r="4826" spans="6:7" x14ac:dyDescent="0.3">
      <c r="F4826" s="74"/>
      <c r="G4826" s="74"/>
    </row>
    <row r="4827" spans="6:7" x14ac:dyDescent="0.3">
      <c r="F4827" s="74"/>
      <c r="G4827" s="74"/>
    </row>
    <row r="4828" spans="6:7" x14ac:dyDescent="0.3">
      <c r="F4828" s="74"/>
      <c r="G4828" s="74"/>
    </row>
    <row r="4829" spans="6:7" x14ac:dyDescent="0.3">
      <c r="F4829" s="74"/>
      <c r="G4829" s="74"/>
    </row>
    <row r="4830" spans="6:7" x14ac:dyDescent="0.3">
      <c r="F4830" s="74"/>
      <c r="G4830" s="74"/>
    </row>
    <row r="4831" spans="6:7" x14ac:dyDescent="0.3">
      <c r="F4831" s="74"/>
      <c r="G4831" s="74"/>
    </row>
    <row r="4832" spans="6:7" x14ac:dyDescent="0.3">
      <c r="F4832" s="74"/>
      <c r="G4832" s="74"/>
    </row>
    <row r="4833" spans="6:7" x14ac:dyDescent="0.3">
      <c r="F4833" s="74"/>
      <c r="G4833" s="74"/>
    </row>
    <row r="4834" spans="6:7" x14ac:dyDescent="0.3">
      <c r="F4834" s="74"/>
      <c r="G4834" s="74"/>
    </row>
    <row r="4835" spans="6:7" x14ac:dyDescent="0.3">
      <c r="F4835" s="74"/>
      <c r="G4835" s="74"/>
    </row>
    <row r="4836" spans="6:7" x14ac:dyDescent="0.3">
      <c r="F4836" s="74"/>
      <c r="G4836" s="74"/>
    </row>
    <row r="4837" spans="6:7" x14ac:dyDescent="0.3">
      <c r="F4837" s="74"/>
      <c r="G4837" s="74"/>
    </row>
    <row r="4838" spans="6:7" x14ac:dyDescent="0.3">
      <c r="F4838" s="74"/>
      <c r="G4838" s="74"/>
    </row>
    <row r="4839" spans="6:7" x14ac:dyDescent="0.3">
      <c r="F4839" s="74"/>
      <c r="G4839" s="74"/>
    </row>
    <row r="4840" spans="6:7" x14ac:dyDescent="0.3">
      <c r="F4840" s="74"/>
      <c r="G4840" s="74"/>
    </row>
    <row r="4841" spans="6:7" x14ac:dyDescent="0.3">
      <c r="F4841" s="74"/>
      <c r="G4841" s="74"/>
    </row>
    <row r="4842" spans="6:7" x14ac:dyDescent="0.3">
      <c r="F4842" s="74"/>
      <c r="G4842" s="74"/>
    </row>
    <row r="4843" spans="6:7" x14ac:dyDescent="0.3">
      <c r="F4843" s="74"/>
      <c r="G4843" s="74"/>
    </row>
    <row r="4844" spans="6:7" x14ac:dyDescent="0.3">
      <c r="F4844" s="74"/>
      <c r="G4844" s="74"/>
    </row>
    <row r="4845" spans="6:7" x14ac:dyDescent="0.3">
      <c r="F4845" s="74"/>
      <c r="G4845" s="74"/>
    </row>
    <row r="4846" spans="6:7" x14ac:dyDescent="0.3">
      <c r="F4846" s="74"/>
      <c r="G4846" s="74"/>
    </row>
    <row r="4847" spans="6:7" x14ac:dyDescent="0.3">
      <c r="F4847" s="74"/>
      <c r="G4847" s="74"/>
    </row>
    <row r="4848" spans="6:7" x14ac:dyDescent="0.3">
      <c r="F4848" s="74"/>
      <c r="G4848" s="74"/>
    </row>
    <row r="4849" spans="6:7" x14ac:dyDescent="0.3">
      <c r="F4849" s="74"/>
      <c r="G4849" s="74"/>
    </row>
    <row r="4850" spans="6:7" x14ac:dyDescent="0.3">
      <c r="F4850" s="74"/>
      <c r="G4850" s="74"/>
    </row>
    <row r="4851" spans="6:7" x14ac:dyDescent="0.3">
      <c r="F4851" s="74"/>
      <c r="G4851" s="74"/>
    </row>
    <row r="4852" spans="6:7" x14ac:dyDescent="0.3">
      <c r="F4852" s="74"/>
      <c r="G4852" s="74"/>
    </row>
    <row r="4853" spans="6:7" x14ac:dyDescent="0.3">
      <c r="F4853" s="74"/>
      <c r="G4853" s="74"/>
    </row>
    <row r="4854" spans="6:7" x14ac:dyDescent="0.3">
      <c r="F4854" s="74"/>
      <c r="G4854" s="74"/>
    </row>
    <row r="4855" spans="6:7" x14ac:dyDescent="0.3">
      <c r="F4855" s="74"/>
      <c r="G4855" s="74"/>
    </row>
    <row r="4856" spans="6:7" x14ac:dyDescent="0.3">
      <c r="F4856" s="74"/>
      <c r="G4856" s="74"/>
    </row>
    <row r="4857" spans="6:7" x14ac:dyDescent="0.3">
      <c r="F4857" s="74"/>
      <c r="G4857" s="74"/>
    </row>
    <row r="4858" spans="6:7" x14ac:dyDescent="0.3">
      <c r="F4858" s="74"/>
      <c r="G4858" s="74"/>
    </row>
    <row r="4859" spans="6:7" x14ac:dyDescent="0.3">
      <c r="F4859" s="74"/>
      <c r="G4859" s="74"/>
    </row>
    <row r="4860" spans="6:7" x14ac:dyDescent="0.3">
      <c r="F4860" s="74"/>
      <c r="G4860" s="74"/>
    </row>
    <row r="4861" spans="6:7" x14ac:dyDescent="0.3">
      <c r="F4861" s="74"/>
      <c r="G4861" s="74"/>
    </row>
    <row r="4862" spans="6:7" x14ac:dyDescent="0.3">
      <c r="F4862" s="74"/>
      <c r="G4862" s="74"/>
    </row>
    <row r="4863" spans="6:7" x14ac:dyDescent="0.3">
      <c r="F4863" s="74"/>
      <c r="G4863" s="74"/>
    </row>
    <row r="4864" spans="6:7" x14ac:dyDescent="0.3">
      <c r="F4864" s="74"/>
      <c r="G4864" s="74"/>
    </row>
    <row r="4865" spans="6:7" x14ac:dyDescent="0.3">
      <c r="F4865" s="74"/>
      <c r="G4865" s="74"/>
    </row>
    <row r="4866" spans="6:7" x14ac:dyDescent="0.3">
      <c r="F4866" s="74"/>
      <c r="G4866" s="74"/>
    </row>
    <row r="4867" spans="6:7" x14ac:dyDescent="0.3">
      <c r="F4867" s="74"/>
      <c r="G4867" s="74"/>
    </row>
    <row r="4868" spans="6:7" x14ac:dyDescent="0.3">
      <c r="F4868" s="74"/>
      <c r="G4868" s="74"/>
    </row>
    <row r="4869" spans="6:7" x14ac:dyDescent="0.3">
      <c r="F4869" s="74"/>
      <c r="G4869" s="74"/>
    </row>
    <row r="4870" spans="6:7" x14ac:dyDescent="0.3">
      <c r="F4870" s="74"/>
      <c r="G4870" s="74"/>
    </row>
    <row r="4871" spans="6:7" x14ac:dyDescent="0.3">
      <c r="F4871" s="74"/>
      <c r="G4871" s="74"/>
    </row>
    <row r="4872" spans="6:7" x14ac:dyDescent="0.3">
      <c r="F4872" s="74"/>
      <c r="G4872" s="74"/>
    </row>
    <row r="4873" spans="6:7" x14ac:dyDescent="0.3">
      <c r="F4873" s="74"/>
      <c r="G4873" s="74"/>
    </row>
    <row r="4874" spans="6:7" x14ac:dyDescent="0.3">
      <c r="F4874" s="74"/>
      <c r="G4874" s="74"/>
    </row>
    <row r="4875" spans="6:7" x14ac:dyDescent="0.3">
      <c r="F4875" s="74"/>
      <c r="G4875" s="74"/>
    </row>
    <row r="4876" spans="6:7" x14ac:dyDescent="0.3">
      <c r="F4876" s="74"/>
      <c r="G4876" s="74"/>
    </row>
    <row r="4877" spans="6:7" x14ac:dyDescent="0.3">
      <c r="F4877" s="74"/>
      <c r="G4877" s="74"/>
    </row>
    <row r="4878" spans="6:7" x14ac:dyDescent="0.3">
      <c r="F4878" s="74"/>
      <c r="G4878" s="74"/>
    </row>
    <row r="4879" spans="6:7" x14ac:dyDescent="0.3">
      <c r="F4879" s="74"/>
      <c r="G4879" s="74"/>
    </row>
    <row r="4880" spans="6:7" x14ac:dyDescent="0.3">
      <c r="F4880" s="74"/>
      <c r="G4880" s="74"/>
    </row>
    <row r="4881" spans="6:7" x14ac:dyDescent="0.3">
      <c r="F4881" s="74"/>
      <c r="G4881" s="74"/>
    </row>
    <row r="4882" spans="6:7" x14ac:dyDescent="0.3">
      <c r="F4882" s="74"/>
      <c r="G4882" s="74"/>
    </row>
    <row r="4883" spans="6:7" x14ac:dyDescent="0.3">
      <c r="F4883" s="74"/>
      <c r="G4883" s="74"/>
    </row>
    <row r="4884" spans="6:7" x14ac:dyDescent="0.3">
      <c r="F4884" s="74"/>
      <c r="G4884" s="74"/>
    </row>
    <row r="4885" spans="6:7" x14ac:dyDescent="0.3">
      <c r="F4885" s="74"/>
      <c r="G4885" s="74"/>
    </row>
    <row r="4886" spans="6:7" x14ac:dyDescent="0.3">
      <c r="F4886" s="74"/>
      <c r="G4886" s="74"/>
    </row>
    <row r="4887" spans="6:7" x14ac:dyDescent="0.3">
      <c r="F4887" s="74"/>
      <c r="G4887" s="74"/>
    </row>
    <row r="4888" spans="6:7" x14ac:dyDescent="0.3">
      <c r="F4888" s="74"/>
      <c r="G4888" s="74"/>
    </row>
    <row r="4889" spans="6:7" x14ac:dyDescent="0.3">
      <c r="F4889" s="74"/>
      <c r="G4889" s="74"/>
    </row>
    <row r="4890" spans="6:7" x14ac:dyDescent="0.3">
      <c r="F4890" s="74"/>
      <c r="G4890" s="74"/>
    </row>
    <row r="4891" spans="6:7" x14ac:dyDescent="0.3">
      <c r="F4891" s="74"/>
      <c r="G4891" s="74"/>
    </row>
    <row r="4892" spans="6:7" x14ac:dyDescent="0.3">
      <c r="F4892" s="74"/>
      <c r="G4892" s="74"/>
    </row>
    <row r="4893" spans="6:7" x14ac:dyDescent="0.3">
      <c r="F4893" s="74"/>
      <c r="G4893" s="74"/>
    </row>
    <row r="4894" spans="6:7" x14ac:dyDescent="0.3">
      <c r="F4894" s="74"/>
      <c r="G4894" s="74"/>
    </row>
    <row r="4895" spans="6:7" x14ac:dyDescent="0.3">
      <c r="F4895" s="74"/>
      <c r="G4895" s="74"/>
    </row>
    <row r="4896" spans="6:7" x14ac:dyDescent="0.3">
      <c r="F4896" s="74"/>
      <c r="G4896" s="74"/>
    </row>
    <row r="4897" spans="6:7" x14ac:dyDescent="0.3">
      <c r="F4897" s="74"/>
      <c r="G4897" s="74"/>
    </row>
    <row r="4898" spans="6:7" x14ac:dyDescent="0.3">
      <c r="F4898" s="74"/>
      <c r="G4898" s="74"/>
    </row>
    <row r="4899" spans="6:7" x14ac:dyDescent="0.3">
      <c r="F4899" s="74"/>
      <c r="G4899" s="74"/>
    </row>
    <row r="4900" spans="6:7" x14ac:dyDescent="0.3">
      <c r="F4900" s="74"/>
      <c r="G4900" s="74"/>
    </row>
    <row r="4901" spans="6:7" x14ac:dyDescent="0.3">
      <c r="F4901" s="74"/>
      <c r="G4901" s="74"/>
    </row>
    <row r="4902" spans="6:7" x14ac:dyDescent="0.3">
      <c r="F4902" s="74"/>
      <c r="G4902" s="74"/>
    </row>
    <row r="4903" spans="6:7" x14ac:dyDescent="0.3">
      <c r="F4903" s="74"/>
      <c r="G4903" s="74"/>
    </row>
    <row r="4904" spans="6:7" x14ac:dyDescent="0.3">
      <c r="F4904" s="74"/>
      <c r="G4904" s="74"/>
    </row>
    <row r="4905" spans="6:7" x14ac:dyDescent="0.3">
      <c r="F4905" s="74"/>
      <c r="G4905" s="74"/>
    </row>
    <row r="4906" spans="6:7" x14ac:dyDescent="0.3">
      <c r="F4906" s="74"/>
      <c r="G4906" s="74"/>
    </row>
    <row r="4907" spans="6:7" x14ac:dyDescent="0.3">
      <c r="F4907" s="74"/>
      <c r="G4907" s="74"/>
    </row>
    <row r="4908" spans="6:7" x14ac:dyDescent="0.3">
      <c r="F4908" s="74"/>
      <c r="G4908" s="74"/>
    </row>
    <row r="4909" spans="6:7" x14ac:dyDescent="0.3">
      <c r="F4909" s="74"/>
      <c r="G4909" s="74"/>
    </row>
    <row r="4910" spans="6:7" x14ac:dyDescent="0.3">
      <c r="F4910" s="74"/>
      <c r="G4910" s="74"/>
    </row>
    <row r="4911" spans="6:7" x14ac:dyDescent="0.3">
      <c r="F4911" s="74"/>
      <c r="G4911" s="74"/>
    </row>
    <row r="4912" spans="6:7" x14ac:dyDescent="0.3">
      <c r="F4912" s="74"/>
      <c r="G4912" s="74"/>
    </row>
    <row r="4913" spans="6:7" x14ac:dyDescent="0.3">
      <c r="F4913" s="74"/>
      <c r="G4913" s="74"/>
    </row>
    <row r="4914" spans="6:7" x14ac:dyDescent="0.3">
      <c r="F4914" s="74"/>
      <c r="G4914" s="74"/>
    </row>
    <row r="4915" spans="6:7" x14ac:dyDescent="0.3">
      <c r="F4915" s="74"/>
      <c r="G4915" s="74"/>
    </row>
    <row r="4916" spans="6:7" x14ac:dyDescent="0.3">
      <c r="F4916" s="74"/>
      <c r="G4916" s="74"/>
    </row>
    <row r="4917" spans="6:7" x14ac:dyDescent="0.3">
      <c r="F4917" s="74"/>
      <c r="G4917" s="74"/>
    </row>
    <row r="4918" spans="6:7" x14ac:dyDescent="0.3">
      <c r="F4918" s="74"/>
      <c r="G4918" s="74"/>
    </row>
    <row r="4919" spans="6:7" x14ac:dyDescent="0.3">
      <c r="F4919" s="74"/>
      <c r="G4919" s="74"/>
    </row>
    <row r="4920" spans="6:7" x14ac:dyDescent="0.3">
      <c r="F4920" s="74"/>
      <c r="G4920" s="74"/>
    </row>
    <row r="4921" spans="6:7" x14ac:dyDescent="0.3">
      <c r="F4921" s="74"/>
      <c r="G4921" s="74"/>
    </row>
    <row r="4922" spans="6:7" x14ac:dyDescent="0.3">
      <c r="F4922" s="74"/>
      <c r="G4922" s="74"/>
    </row>
    <row r="4923" spans="6:7" x14ac:dyDescent="0.3">
      <c r="F4923" s="74"/>
      <c r="G4923" s="74"/>
    </row>
    <row r="4924" spans="6:7" x14ac:dyDescent="0.3">
      <c r="F4924" s="74"/>
      <c r="G4924" s="74"/>
    </row>
    <row r="4925" spans="6:7" x14ac:dyDescent="0.3">
      <c r="F4925" s="74"/>
      <c r="G4925" s="74"/>
    </row>
    <row r="4926" spans="6:7" x14ac:dyDescent="0.3">
      <c r="F4926" s="74"/>
      <c r="G4926" s="74"/>
    </row>
    <row r="4927" spans="6:7" x14ac:dyDescent="0.3">
      <c r="F4927" s="74"/>
      <c r="G4927" s="74"/>
    </row>
    <row r="4928" spans="6:7" x14ac:dyDescent="0.3">
      <c r="F4928" s="74"/>
      <c r="G4928" s="74"/>
    </row>
    <row r="4929" spans="6:7" x14ac:dyDescent="0.3">
      <c r="F4929" s="74"/>
      <c r="G4929" s="74"/>
    </row>
    <row r="4930" spans="6:7" x14ac:dyDescent="0.3">
      <c r="F4930" s="74"/>
      <c r="G4930" s="74"/>
    </row>
    <row r="4931" spans="6:7" x14ac:dyDescent="0.3">
      <c r="F4931" s="74"/>
      <c r="G4931" s="74"/>
    </row>
    <row r="4932" spans="6:7" x14ac:dyDescent="0.3">
      <c r="F4932" s="74"/>
      <c r="G4932" s="74"/>
    </row>
    <row r="4933" spans="6:7" x14ac:dyDescent="0.3">
      <c r="F4933" s="74"/>
      <c r="G4933" s="74"/>
    </row>
    <row r="4934" spans="6:7" x14ac:dyDescent="0.3">
      <c r="F4934" s="74"/>
      <c r="G4934" s="74"/>
    </row>
    <row r="4935" spans="6:7" x14ac:dyDescent="0.3">
      <c r="F4935" s="74"/>
      <c r="G4935" s="74"/>
    </row>
    <row r="4936" spans="6:7" x14ac:dyDescent="0.3">
      <c r="F4936" s="74"/>
      <c r="G4936" s="74"/>
    </row>
    <row r="4937" spans="6:7" x14ac:dyDescent="0.3">
      <c r="F4937" s="74"/>
      <c r="G4937" s="74"/>
    </row>
    <row r="4938" spans="6:7" x14ac:dyDescent="0.3">
      <c r="F4938" s="74"/>
      <c r="G4938" s="74"/>
    </row>
    <row r="4939" spans="6:7" x14ac:dyDescent="0.3">
      <c r="F4939" s="74"/>
      <c r="G4939" s="74"/>
    </row>
    <row r="4940" spans="6:7" x14ac:dyDescent="0.3">
      <c r="F4940" s="74"/>
      <c r="G4940" s="74"/>
    </row>
    <row r="4941" spans="6:7" x14ac:dyDescent="0.3">
      <c r="F4941" s="74"/>
      <c r="G4941" s="74"/>
    </row>
    <row r="4942" spans="6:7" x14ac:dyDescent="0.3">
      <c r="F4942" s="74"/>
      <c r="G4942" s="74"/>
    </row>
    <row r="4943" spans="6:7" x14ac:dyDescent="0.3">
      <c r="F4943" s="74"/>
      <c r="G4943" s="74"/>
    </row>
    <row r="4944" spans="6:7" x14ac:dyDescent="0.3">
      <c r="F4944" s="74"/>
      <c r="G4944" s="74"/>
    </row>
    <row r="4945" spans="6:7" x14ac:dyDescent="0.3">
      <c r="F4945" s="74"/>
      <c r="G4945" s="74"/>
    </row>
    <row r="4946" spans="6:7" x14ac:dyDescent="0.3">
      <c r="F4946" s="74"/>
      <c r="G4946" s="74"/>
    </row>
    <row r="4947" spans="6:7" x14ac:dyDescent="0.3">
      <c r="F4947" s="74"/>
      <c r="G4947" s="74"/>
    </row>
    <row r="4948" spans="6:7" x14ac:dyDescent="0.3">
      <c r="F4948" s="74"/>
      <c r="G4948" s="74"/>
    </row>
    <row r="4949" spans="6:7" x14ac:dyDescent="0.3">
      <c r="F4949" s="74"/>
      <c r="G4949" s="74"/>
    </row>
    <row r="4950" spans="6:7" x14ac:dyDescent="0.3">
      <c r="F4950" s="74"/>
      <c r="G4950" s="74"/>
    </row>
    <row r="4951" spans="6:7" x14ac:dyDescent="0.3">
      <c r="F4951" s="74"/>
      <c r="G4951" s="74"/>
    </row>
    <row r="4952" spans="6:7" x14ac:dyDescent="0.3">
      <c r="F4952" s="74"/>
      <c r="G4952" s="74"/>
    </row>
    <row r="4953" spans="6:7" x14ac:dyDescent="0.3">
      <c r="F4953" s="74"/>
      <c r="G4953" s="74"/>
    </row>
    <row r="4954" spans="6:7" x14ac:dyDescent="0.3">
      <c r="F4954" s="74"/>
      <c r="G4954" s="74"/>
    </row>
    <row r="4955" spans="6:7" x14ac:dyDescent="0.3">
      <c r="F4955" s="74"/>
      <c r="G4955" s="74"/>
    </row>
    <row r="4956" spans="6:7" x14ac:dyDescent="0.3">
      <c r="F4956" s="74"/>
      <c r="G4956" s="74"/>
    </row>
    <row r="4957" spans="6:7" x14ac:dyDescent="0.3">
      <c r="F4957" s="74"/>
      <c r="G4957" s="74"/>
    </row>
    <row r="4958" spans="6:7" x14ac:dyDescent="0.3">
      <c r="F4958" s="74"/>
      <c r="G4958" s="74"/>
    </row>
    <row r="4959" spans="6:7" x14ac:dyDescent="0.3">
      <c r="F4959" s="74"/>
      <c r="G4959" s="74"/>
    </row>
    <row r="4960" spans="6:7" x14ac:dyDescent="0.3">
      <c r="F4960" s="74"/>
      <c r="G4960" s="74"/>
    </row>
    <row r="4961" spans="6:7" x14ac:dyDescent="0.3">
      <c r="F4961" s="74"/>
      <c r="G4961" s="74"/>
    </row>
    <row r="4962" spans="6:7" x14ac:dyDescent="0.3">
      <c r="F4962" s="74"/>
      <c r="G4962" s="74"/>
    </row>
    <row r="4963" spans="6:7" x14ac:dyDescent="0.3">
      <c r="F4963" s="74"/>
      <c r="G4963" s="74"/>
    </row>
    <row r="4964" spans="6:7" x14ac:dyDescent="0.3">
      <c r="F4964" s="74"/>
      <c r="G4964" s="74"/>
    </row>
    <row r="4965" spans="6:7" x14ac:dyDescent="0.3">
      <c r="F4965" s="74"/>
      <c r="G4965" s="74"/>
    </row>
    <row r="4966" spans="6:7" x14ac:dyDescent="0.3">
      <c r="F4966" s="74"/>
      <c r="G4966" s="74"/>
    </row>
    <row r="4967" spans="6:7" x14ac:dyDescent="0.3">
      <c r="F4967" s="74"/>
      <c r="G4967" s="74"/>
    </row>
    <row r="4968" spans="6:7" x14ac:dyDescent="0.3">
      <c r="F4968" s="74"/>
      <c r="G4968" s="74"/>
    </row>
    <row r="4969" spans="6:7" x14ac:dyDescent="0.3">
      <c r="F4969" s="74"/>
      <c r="G4969" s="74"/>
    </row>
    <row r="4970" spans="6:7" x14ac:dyDescent="0.3">
      <c r="F4970" s="74"/>
      <c r="G4970" s="74"/>
    </row>
    <row r="4971" spans="6:7" x14ac:dyDescent="0.3">
      <c r="F4971" s="74"/>
      <c r="G4971" s="74"/>
    </row>
    <row r="4972" spans="6:7" x14ac:dyDescent="0.3">
      <c r="F4972" s="74"/>
      <c r="G4972" s="74"/>
    </row>
    <row r="4973" spans="6:7" x14ac:dyDescent="0.3">
      <c r="F4973" s="74"/>
      <c r="G4973" s="74"/>
    </row>
    <row r="4974" spans="6:7" x14ac:dyDescent="0.3">
      <c r="F4974" s="74"/>
      <c r="G4974" s="74"/>
    </row>
    <row r="4975" spans="6:7" x14ac:dyDescent="0.3">
      <c r="F4975" s="74"/>
      <c r="G4975" s="74"/>
    </row>
    <row r="4976" spans="6:7" x14ac:dyDescent="0.3">
      <c r="F4976" s="74"/>
      <c r="G4976" s="74"/>
    </row>
    <row r="4977" spans="6:7" x14ac:dyDescent="0.3">
      <c r="F4977" s="74"/>
      <c r="G4977" s="74"/>
    </row>
    <row r="4978" spans="6:7" x14ac:dyDescent="0.3">
      <c r="F4978" s="74"/>
      <c r="G4978" s="74"/>
    </row>
    <row r="4979" spans="6:7" x14ac:dyDescent="0.3">
      <c r="F4979" s="74"/>
      <c r="G4979" s="74"/>
    </row>
    <row r="4980" spans="6:7" x14ac:dyDescent="0.3">
      <c r="F4980" s="74"/>
      <c r="G4980" s="74"/>
    </row>
    <row r="4981" spans="6:7" x14ac:dyDescent="0.3">
      <c r="F4981" s="74"/>
      <c r="G4981" s="74"/>
    </row>
    <row r="4982" spans="6:7" x14ac:dyDescent="0.3">
      <c r="F4982" s="74"/>
      <c r="G4982" s="74"/>
    </row>
    <row r="4983" spans="6:7" x14ac:dyDescent="0.3">
      <c r="F4983" s="74"/>
      <c r="G4983" s="74"/>
    </row>
    <row r="4984" spans="6:7" x14ac:dyDescent="0.3">
      <c r="F4984" s="74"/>
      <c r="G4984" s="74"/>
    </row>
    <row r="4985" spans="6:7" x14ac:dyDescent="0.3">
      <c r="F4985" s="74"/>
      <c r="G4985" s="74"/>
    </row>
    <row r="4986" spans="6:7" x14ac:dyDescent="0.3">
      <c r="F4986" s="74"/>
      <c r="G4986" s="74"/>
    </row>
    <row r="4987" spans="6:7" x14ac:dyDescent="0.3">
      <c r="F4987" s="74"/>
      <c r="G4987" s="74"/>
    </row>
    <row r="4988" spans="6:7" x14ac:dyDescent="0.3">
      <c r="F4988" s="74"/>
      <c r="G4988" s="74"/>
    </row>
    <row r="4989" spans="6:7" x14ac:dyDescent="0.3">
      <c r="F4989" s="74"/>
      <c r="G4989" s="74"/>
    </row>
    <row r="4990" spans="6:7" x14ac:dyDescent="0.3">
      <c r="F4990" s="74"/>
      <c r="G4990" s="74"/>
    </row>
    <row r="4991" spans="6:7" x14ac:dyDescent="0.3">
      <c r="F4991" s="74"/>
      <c r="G4991" s="74"/>
    </row>
    <row r="4992" spans="6:7" x14ac:dyDescent="0.3">
      <c r="F4992" s="74"/>
      <c r="G4992" s="74"/>
    </row>
    <row r="4993" spans="6:7" x14ac:dyDescent="0.3">
      <c r="F4993" s="74"/>
      <c r="G4993" s="74"/>
    </row>
    <row r="4994" spans="6:7" x14ac:dyDescent="0.3">
      <c r="F4994" s="74"/>
      <c r="G4994" s="74"/>
    </row>
    <row r="4995" spans="6:7" x14ac:dyDescent="0.3">
      <c r="F4995" s="74"/>
      <c r="G4995" s="74"/>
    </row>
    <row r="4996" spans="6:7" x14ac:dyDescent="0.3">
      <c r="F4996" s="74"/>
      <c r="G4996" s="74"/>
    </row>
    <row r="4997" spans="6:7" x14ac:dyDescent="0.3">
      <c r="F4997" s="74"/>
      <c r="G4997" s="74"/>
    </row>
    <row r="4998" spans="6:7" x14ac:dyDescent="0.3">
      <c r="F4998" s="74"/>
      <c r="G4998" s="74"/>
    </row>
    <row r="4999" spans="6:7" x14ac:dyDescent="0.3">
      <c r="F4999" s="74"/>
      <c r="G4999" s="74"/>
    </row>
    <row r="5000" spans="6:7" x14ac:dyDescent="0.3">
      <c r="F5000" s="74"/>
      <c r="G5000" s="74"/>
    </row>
    <row r="5001" spans="6:7" x14ac:dyDescent="0.3">
      <c r="F5001" s="74"/>
      <c r="G5001" s="74"/>
    </row>
    <row r="5002" spans="6:7" x14ac:dyDescent="0.3">
      <c r="F5002" s="74"/>
      <c r="G5002" s="74"/>
    </row>
    <row r="5003" spans="6:7" x14ac:dyDescent="0.3">
      <c r="F5003" s="74"/>
      <c r="G5003" s="74"/>
    </row>
    <row r="5004" spans="6:7" x14ac:dyDescent="0.3">
      <c r="F5004" s="74"/>
      <c r="G5004" s="74"/>
    </row>
    <row r="5005" spans="6:7" x14ac:dyDescent="0.3">
      <c r="F5005" s="74"/>
      <c r="G5005" s="74"/>
    </row>
    <row r="5006" spans="6:7" x14ac:dyDescent="0.3">
      <c r="F5006" s="74"/>
      <c r="G5006" s="74"/>
    </row>
    <row r="5007" spans="6:7" x14ac:dyDescent="0.3">
      <c r="F5007" s="74"/>
      <c r="G5007" s="74"/>
    </row>
    <row r="5008" spans="6:7" x14ac:dyDescent="0.3">
      <c r="F5008" s="74"/>
      <c r="G5008" s="74"/>
    </row>
    <row r="5009" spans="6:7" x14ac:dyDescent="0.3">
      <c r="F5009" s="74"/>
      <c r="G5009" s="74"/>
    </row>
    <row r="5010" spans="6:7" x14ac:dyDescent="0.3">
      <c r="F5010" s="74"/>
      <c r="G5010" s="74"/>
    </row>
    <row r="5011" spans="6:7" x14ac:dyDescent="0.3">
      <c r="F5011" s="74"/>
      <c r="G5011" s="74"/>
    </row>
    <row r="5012" spans="6:7" x14ac:dyDescent="0.3">
      <c r="F5012" s="74"/>
      <c r="G5012" s="74"/>
    </row>
    <row r="5013" spans="6:7" x14ac:dyDescent="0.3">
      <c r="F5013" s="74"/>
      <c r="G5013" s="74"/>
    </row>
    <row r="5014" spans="6:7" x14ac:dyDescent="0.3">
      <c r="F5014" s="74"/>
      <c r="G5014" s="74"/>
    </row>
    <row r="5015" spans="6:7" x14ac:dyDescent="0.3">
      <c r="F5015" s="74"/>
      <c r="G5015" s="74"/>
    </row>
    <row r="5016" spans="6:7" x14ac:dyDescent="0.3">
      <c r="F5016" s="74"/>
      <c r="G5016" s="74"/>
    </row>
    <row r="5017" spans="6:7" x14ac:dyDescent="0.3">
      <c r="F5017" s="74"/>
      <c r="G5017" s="74"/>
    </row>
    <row r="5018" spans="6:7" x14ac:dyDescent="0.3">
      <c r="F5018" s="74"/>
      <c r="G5018" s="74"/>
    </row>
    <row r="5019" spans="6:7" x14ac:dyDescent="0.3">
      <c r="F5019" s="74"/>
      <c r="G5019" s="74"/>
    </row>
    <row r="5020" spans="6:7" x14ac:dyDescent="0.3">
      <c r="F5020" s="74"/>
      <c r="G5020" s="74"/>
    </row>
    <row r="5021" spans="6:7" x14ac:dyDescent="0.3">
      <c r="F5021" s="74"/>
      <c r="G5021" s="74"/>
    </row>
    <row r="5022" spans="6:7" x14ac:dyDescent="0.3">
      <c r="F5022" s="74"/>
      <c r="G5022" s="74"/>
    </row>
    <row r="5023" spans="6:7" x14ac:dyDescent="0.3">
      <c r="F5023" s="74"/>
      <c r="G5023" s="74"/>
    </row>
    <row r="5024" spans="6:7" x14ac:dyDescent="0.3">
      <c r="F5024" s="74"/>
      <c r="G5024" s="74"/>
    </row>
    <row r="5025" spans="6:7" x14ac:dyDescent="0.3">
      <c r="F5025" s="74"/>
      <c r="G5025" s="74"/>
    </row>
    <row r="5026" spans="6:7" x14ac:dyDescent="0.3">
      <c r="F5026" s="74"/>
      <c r="G5026" s="74"/>
    </row>
    <row r="5027" spans="6:7" x14ac:dyDescent="0.3">
      <c r="F5027" s="74"/>
      <c r="G5027" s="74"/>
    </row>
    <row r="5028" spans="6:7" x14ac:dyDescent="0.3">
      <c r="F5028" s="74"/>
      <c r="G5028" s="74"/>
    </row>
    <row r="5029" spans="6:7" x14ac:dyDescent="0.3">
      <c r="F5029" s="74"/>
      <c r="G5029" s="74"/>
    </row>
    <row r="5030" spans="6:7" x14ac:dyDescent="0.3">
      <c r="F5030" s="74"/>
      <c r="G5030" s="74"/>
    </row>
    <row r="5031" spans="6:7" x14ac:dyDescent="0.3">
      <c r="F5031" s="74"/>
      <c r="G5031" s="74"/>
    </row>
    <row r="5032" spans="6:7" x14ac:dyDescent="0.3">
      <c r="F5032" s="74"/>
      <c r="G5032" s="74"/>
    </row>
    <row r="5033" spans="6:7" x14ac:dyDescent="0.3">
      <c r="F5033" s="74"/>
      <c r="G5033" s="74"/>
    </row>
    <row r="5034" spans="6:7" x14ac:dyDescent="0.3">
      <c r="F5034" s="74"/>
      <c r="G5034" s="74"/>
    </row>
    <row r="5035" spans="6:7" x14ac:dyDescent="0.3">
      <c r="F5035" s="74"/>
      <c r="G5035" s="74"/>
    </row>
    <row r="5036" spans="6:7" x14ac:dyDescent="0.3">
      <c r="F5036" s="74"/>
      <c r="G5036" s="74"/>
    </row>
    <row r="5037" spans="6:7" x14ac:dyDescent="0.3">
      <c r="F5037" s="74"/>
      <c r="G5037" s="74"/>
    </row>
    <row r="5038" spans="6:7" x14ac:dyDescent="0.3">
      <c r="F5038" s="74"/>
      <c r="G5038" s="74"/>
    </row>
    <row r="5039" spans="6:7" x14ac:dyDescent="0.3">
      <c r="F5039" s="74"/>
      <c r="G5039" s="74"/>
    </row>
    <row r="5040" spans="6:7" x14ac:dyDescent="0.3">
      <c r="F5040" s="74"/>
      <c r="G5040" s="74"/>
    </row>
    <row r="5041" spans="6:7" x14ac:dyDescent="0.3">
      <c r="F5041" s="74"/>
      <c r="G5041" s="74"/>
    </row>
    <row r="5042" spans="6:7" x14ac:dyDescent="0.3">
      <c r="F5042" s="74"/>
      <c r="G5042" s="74"/>
    </row>
    <row r="5043" spans="6:7" x14ac:dyDescent="0.3">
      <c r="F5043" s="74"/>
      <c r="G5043" s="74"/>
    </row>
    <row r="5044" spans="6:7" x14ac:dyDescent="0.3">
      <c r="F5044" s="74"/>
      <c r="G5044" s="74"/>
    </row>
    <row r="5045" spans="6:7" x14ac:dyDescent="0.3">
      <c r="F5045" s="74"/>
      <c r="G5045" s="74"/>
    </row>
    <row r="5046" spans="6:7" x14ac:dyDescent="0.3">
      <c r="F5046" s="74"/>
      <c r="G5046" s="74"/>
    </row>
    <row r="5047" spans="6:7" x14ac:dyDescent="0.3">
      <c r="F5047" s="74"/>
      <c r="G5047" s="74"/>
    </row>
    <row r="5048" spans="6:7" x14ac:dyDescent="0.3">
      <c r="F5048" s="74"/>
      <c r="G5048" s="74"/>
    </row>
    <row r="5049" spans="6:7" x14ac:dyDescent="0.3">
      <c r="F5049" s="74"/>
      <c r="G5049" s="74"/>
    </row>
    <row r="5050" spans="6:7" x14ac:dyDescent="0.3">
      <c r="F5050" s="74"/>
      <c r="G5050" s="74"/>
    </row>
    <row r="5051" spans="6:7" x14ac:dyDescent="0.3">
      <c r="F5051" s="74"/>
      <c r="G5051" s="74"/>
    </row>
    <row r="5052" spans="6:7" x14ac:dyDescent="0.3">
      <c r="F5052" s="74"/>
      <c r="G5052" s="74"/>
    </row>
    <row r="5053" spans="6:7" x14ac:dyDescent="0.3">
      <c r="F5053" s="74"/>
      <c r="G5053" s="74"/>
    </row>
    <row r="5054" spans="6:7" x14ac:dyDescent="0.3">
      <c r="F5054" s="74"/>
      <c r="G5054" s="74"/>
    </row>
    <row r="5055" spans="6:7" x14ac:dyDescent="0.3">
      <c r="F5055" s="74"/>
      <c r="G5055" s="74"/>
    </row>
    <row r="5056" spans="6:7" x14ac:dyDescent="0.3">
      <c r="F5056" s="74"/>
      <c r="G5056" s="74"/>
    </row>
    <row r="5057" spans="6:7" x14ac:dyDescent="0.3">
      <c r="F5057" s="74"/>
      <c r="G5057" s="74"/>
    </row>
    <row r="5058" spans="6:7" x14ac:dyDescent="0.3">
      <c r="F5058" s="74"/>
      <c r="G5058" s="74"/>
    </row>
    <row r="5059" spans="6:7" x14ac:dyDescent="0.3">
      <c r="F5059" s="74"/>
      <c r="G5059" s="74"/>
    </row>
    <row r="5060" spans="6:7" x14ac:dyDescent="0.3">
      <c r="F5060" s="74"/>
      <c r="G5060" s="74"/>
    </row>
    <row r="5061" spans="6:7" x14ac:dyDescent="0.3">
      <c r="F5061" s="74"/>
      <c r="G5061" s="74"/>
    </row>
    <row r="5062" spans="6:7" x14ac:dyDescent="0.3">
      <c r="F5062" s="74"/>
      <c r="G5062" s="74"/>
    </row>
    <row r="5063" spans="6:7" x14ac:dyDescent="0.3">
      <c r="F5063" s="74"/>
      <c r="G5063" s="74"/>
    </row>
    <row r="5064" spans="6:7" x14ac:dyDescent="0.3">
      <c r="F5064" s="74"/>
      <c r="G5064" s="74"/>
    </row>
    <row r="5065" spans="6:7" x14ac:dyDescent="0.3">
      <c r="F5065" s="74"/>
      <c r="G5065" s="74"/>
    </row>
    <row r="5066" spans="6:7" x14ac:dyDescent="0.3">
      <c r="F5066" s="74"/>
      <c r="G5066" s="74"/>
    </row>
    <row r="5067" spans="6:7" x14ac:dyDescent="0.3">
      <c r="F5067" s="74"/>
      <c r="G5067" s="74"/>
    </row>
    <row r="5068" spans="6:7" x14ac:dyDescent="0.3">
      <c r="F5068" s="74"/>
      <c r="G5068" s="74"/>
    </row>
    <row r="5069" spans="6:7" x14ac:dyDescent="0.3">
      <c r="F5069" s="74"/>
      <c r="G5069" s="74"/>
    </row>
    <row r="5070" spans="6:7" x14ac:dyDescent="0.3">
      <c r="F5070" s="74"/>
      <c r="G5070" s="74"/>
    </row>
    <row r="5071" spans="6:7" x14ac:dyDescent="0.3">
      <c r="F5071" s="74"/>
      <c r="G5071" s="74"/>
    </row>
    <row r="5072" spans="6:7" x14ac:dyDescent="0.3">
      <c r="F5072" s="74"/>
      <c r="G5072" s="74"/>
    </row>
    <row r="5073" spans="6:7" x14ac:dyDescent="0.3">
      <c r="F5073" s="74"/>
      <c r="G5073" s="74"/>
    </row>
    <row r="5074" spans="6:7" x14ac:dyDescent="0.3">
      <c r="F5074" s="74"/>
      <c r="G5074" s="74"/>
    </row>
    <row r="5075" spans="6:7" x14ac:dyDescent="0.3">
      <c r="F5075" s="74"/>
      <c r="G5075" s="74"/>
    </row>
    <row r="5076" spans="6:7" x14ac:dyDescent="0.3">
      <c r="F5076" s="74"/>
      <c r="G5076" s="74"/>
    </row>
    <row r="5077" spans="6:7" x14ac:dyDescent="0.3">
      <c r="F5077" s="74"/>
      <c r="G5077" s="74"/>
    </row>
    <row r="5078" spans="6:7" x14ac:dyDescent="0.3">
      <c r="F5078" s="74"/>
      <c r="G5078" s="74"/>
    </row>
    <row r="5079" spans="6:7" x14ac:dyDescent="0.3">
      <c r="F5079" s="74"/>
      <c r="G5079" s="74"/>
    </row>
    <row r="5080" spans="6:7" x14ac:dyDescent="0.3">
      <c r="F5080" s="74"/>
      <c r="G5080" s="74"/>
    </row>
    <row r="5081" spans="6:7" x14ac:dyDescent="0.3">
      <c r="F5081" s="74"/>
      <c r="G5081" s="74"/>
    </row>
    <row r="5082" spans="6:7" x14ac:dyDescent="0.3">
      <c r="F5082" s="74"/>
      <c r="G5082" s="74"/>
    </row>
    <row r="5083" spans="6:7" x14ac:dyDescent="0.3">
      <c r="F5083" s="74"/>
      <c r="G5083" s="74"/>
    </row>
    <row r="5084" spans="6:7" x14ac:dyDescent="0.3">
      <c r="F5084" s="74"/>
      <c r="G5084" s="74"/>
    </row>
    <row r="5085" spans="6:7" x14ac:dyDescent="0.3">
      <c r="F5085" s="74"/>
      <c r="G5085" s="74"/>
    </row>
    <row r="5086" spans="6:7" x14ac:dyDescent="0.3">
      <c r="F5086" s="74"/>
      <c r="G5086" s="74"/>
    </row>
    <row r="5087" spans="6:7" x14ac:dyDescent="0.3">
      <c r="F5087" s="74"/>
      <c r="G5087" s="74"/>
    </row>
    <row r="5088" spans="6:7" x14ac:dyDescent="0.3">
      <c r="F5088" s="74"/>
      <c r="G5088" s="74"/>
    </row>
    <row r="5089" spans="6:7" x14ac:dyDescent="0.3">
      <c r="F5089" s="74"/>
      <c r="G5089" s="74"/>
    </row>
    <row r="5090" spans="6:7" x14ac:dyDescent="0.3">
      <c r="F5090" s="74"/>
      <c r="G5090" s="74"/>
    </row>
    <row r="5091" spans="6:7" x14ac:dyDescent="0.3">
      <c r="F5091" s="74"/>
      <c r="G5091" s="74"/>
    </row>
    <row r="5092" spans="6:7" x14ac:dyDescent="0.3">
      <c r="F5092" s="74"/>
      <c r="G5092" s="74"/>
    </row>
    <row r="5093" spans="6:7" x14ac:dyDescent="0.3">
      <c r="F5093" s="74"/>
      <c r="G5093" s="74"/>
    </row>
    <row r="5094" spans="6:7" x14ac:dyDescent="0.3">
      <c r="F5094" s="74"/>
      <c r="G5094" s="74"/>
    </row>
    <row r="5095" spans="6:7" x14ac:dyDescent="0.3">
      <c r="F5095" s="74"/>
      <c r="G5095" s="74"/>
    </row>
    <row r="5096" spans="6:7" x14ac:dyDescent="0.3">
      <c r="F5096" s="74"/>
      <c r="G5096" s="74"/>
    </row>
    <row r="5097" spans="6:7" x14ac:dyDescent="0.3">
      <c r="F5097" s="74"/>
      <c r="G5097" s="74"/>
    </row>
    <row r="5098" spans="6:7" x14ac:dyDescent="0.3">
      <c r="F5098" s="74"/>
      <c r="G5098" s="74"/>
    </row>
    <row r="5099" spans="6:7" x14ac:dyDescent="0.3">
      <c r="F5099" s="74"/>
      <c r="G5099" s="74"/>
    </row>
    <row r="5100" spans="6:7" x14ac:dyDescent="0.3">
      <c r="F5100" s="74"/>
      <c r="G5100" s="74"/>
    </row>
    <row r="5101" spans="6:7" x14ac:dyDescent="0.3">
      <c r="F5101" s="74"/>
      <c r="G5101" s="74"/>
    </row>
    <row r="5102" spans="6:7" x14ac:dyDescent="0.3">
      <c r="F5102" s="74"/>
      <c r="G5102" s="74"/>
    </row>
    <row r="5103" spans="6:7" x14ac:dyDescent="0.3">
      <c r="F5103" s="74"/>
      <c r="G5103" s="74"/>
    </row>
    <row r="5104" spans="6:7" x14ac:dyDescent="0.3">
      <c r="F5104" s="74"/>
      <c r="G5104" s="74"/>
    </row>
    <row r="5105" spans="6:7" x14ac:dyDescent="0.3">
      <c r="F5105" s="74"/>
      <c r="G5105" s="74"/>
    </row>
    <row r="5106" spans="6:7" x14ac:dyDescent="0.3">
      <c r="F5106" s="74"/>
      <c r="G5106" s="74"/>
    </row>
    <row r="5107" spans="6:7" x14ac:dyDescent="0.3">
      <c r="F5107" s="74"/>
      <c r="G5107" s="74"/>
    </row>
    <row r="5108" spans="6:7" x14ac:dyDescent="0.3">
      <c r="F5108" s="74"/>
      <c r="G5108" s="74"/>
    </row>
    <row r="5109" spans="6:7" x14ac:dyDescent="0.3">
      <c r="F5109" s="74"/>
      <c r="G5109" s="74"/>
    </row>
    <row r="5110" spans="6:7" x14ac:dyDescent="0.3">
      <c r="F5110" s="74"/>
      <c r="G5110" s="74"/>
    </row>
    <row r="5111" spans="6:7" x14ac:dyDescent="0.3">
      <c r="F5111" s="74"/>
      <c r="G5111" s="74"/>
    </row>
    <row r="5112" spans="6:7" x14ac:dyDescent="0.3">
      <c r="F5112" s="74"/>
      <c r="G5112" s="74"/>
    </row>
    <row r="5113" spans="6:7" x14ac:dyDescent="0.3">
      <c r="F5113" s="74"/>
      <c r="G5113" s="74"/>
    </row>
    <row r="5114" spans="6:7" x14ac:dyDescent="0.3">
      <c r="F5114" s="74"/>
      <c r="G5114" s="74"/>
    </row>
    <row r="5115" spans="6:7" x14ac:dyDescent="0.3">
      <c r="F5115" s="74"/>
      <c r="G5115" s="74"/>
    </row>
    <row r="5116" spans="6:7" x14ac:dyDescent="0.3">
      <c r="F5116" s="74"/>
      <c r="G5116" s="74"/>
    </row>
    <row r="5117" spans="6:7" x14ac:dyDescent="0.3">
      <c r="F5117" s="74"/>
      <c r="G5117" s="74"/>
    </row>
    <row r="5118" spans="6:7" x14ac:dyDescent="0.3">
      <c r="F5118" s="74"/>
      <c r="G5118" s="74"/>
    </row>
    <row r="5119" spans="6:7" x14ac:dyDescent="0.3">
      <c r="F5119" s="74"/>
      <c r="G5119" s="74"/>
    </row>
    <row r="5120" spans="6:7" x14ac:dyDescent="0.3">
      <c r="F5120" s="74"/>
      <c r="G5120" s="74"/>
    </row>
    <row r="5121" spans="6:7" x14ac:dyDescent="0.3">
      <c r="F5121" s="74"/>
      <c r="G5121" s="74"/>
    </row>
    <row r="5122" spans="6:7" x14ac:dyDescent="0.3">
      <c r="F5122" s="74"/>
      <c r="G5122" s="74"/>
    </row>
    <row r="5123" spans="6:7" x14ac:dyDescent="0.3">
      <c r="F5123" s="74"/>
      <c r="G5123" s="74"/>
    </row>
    <row r="5124" spans="6:7" x14ac:dyDescent="0.3">
      <c r="F5124" s="74"/>
      <c r="G5124" s="74"/>
    </row>
    <row r="5125" spans="6:7" x14ac:dyDescent="0.3">
      <c r="F5125" s="74"/>
      <c r="G5125" s="74"/>
    </row>
    <row r="5126" spans="6:7" x14ac:dyDescent="0.3">
      <c r="F5126" s="74"/>
      <c r="G5126" s="74"/>
    </row>
    <row r="5127" spans="6:7" x14ac:dyDescent="0.3">
      <c r="F5127" s="74"/>
      <c r="G5127" s="74"/>
    </row>
    <row r="5128" spans="6:7" x14ac:dyDescent="0.3">
      <c r="F5128" s="74"/>
      <c r="G5128" s="74"/>
    </row>
    <row r="5129" spans="6:7" x14ac:dyDescent="0.3">
      <c r="F5129" s="74"/>
      <c r="G5129" s="74"/>
    </row>
    <row r="5130" spans="6:7" x14ac:dyDescent="0.3">
      <c r="F5130" s="74"/>
      <c r="G5130" s="74"/>
    </row>
    <row r="5131" spans="6:7" x14ac:dyDescent="0.3">
      <c r="F5131" s="74"/>
      <c r="G5131" s="74"/>
    </row>
    <row r="5132" spans="6:7" x14ac:dyDescent="0.3">
      <c r="F5132" s="74"/>
      <c r="G5132" s="74"/>
    </row>
    <row r="5133" spans="6:7" x14ac:dyDescent="0.3">
      <c r="F5133" s="74"/>
      <c r="G5133" s="74"/>
    </row>
    <row r="5134" spans="6:7" x14ac:dyDescent="0.3">
      <c r="F5134" s="74"/>
      <c r="G5134" s="74"/>
    </row>
    <row r="5135" spans="6:7" x14ac:dyDescent="0.3">
      <c r="F5135" s="74"/>
      <c r="G5135" s="74"/>
    </row>
    <row r="5136" spans="6:7" x14ac:dyDescent="0.3">
      <c r="F5136" s="74"/>
      <c r="G5136" s="74"/>
    </row>
    <row r="5137" spans="6:7" x14ac:dyDescent="0.3">
      <c r="F5137" s="74"/>
      <c r="G5137" s="74"/>
    </row>
    <row r="5138" spans="6:7" x14ac:dyDescent="0.3">
      <c r="F5138" s="74"/>
      <c r="G5138" s="74"/>
    </row>
    <row r="5139" spans="6:7" x14ac:dyDescent="0.3">
      <c r="F5139" s="74"/>
      <c r="G5139" s="74"/>
    </row>
    <row r="5140" spans="6:7" x14ac:dyDescent="0.3">
      <c r="F5140" s="74"/>
      <c r="G5140" s="74"/>
    </row>
    <row r="5141" spans="6:7" x14ac:dyDescent="0.3">
      <c r="F5141" s="74"/>
      <c r="G5141" s="74"/>
    </row>
    <row r="5142" spans="6:7" x14ac:dyDescent="0.3">
      <c r="F5142" s="74"/>
      <c r="G5142" s="74"/>
    </row>
    <row r="5143" spans="6:7" x14ac:dyDescent="0.3">
      <c r="F5143" s="74"/>
      <c r="G5143" s="74"/>
    </row>
    <row r="5144" spans="6:7" x14ac:dyDescent="0.3">
      <c r="F5144" s="74"/>
      <c r="G5144" s="74"/>
    </row>
    <row r="5145" spans="6:7" x14ac:dyDescent="0.3">
      <c r="F5145" s="74"/>
      <c r="G5145" s="74"/>
    </row>
    <row r="5146" spans="6:7" x14ac:dyDescent="0.3">
      <c r="F5146" s="74"/>
      <c r="G5146" s="74"/>
    </row>
    <row r="5147" spans="6:7" x14ac:dyDescent="0.3">
      <c r="F5147" s="74"/>
      <c r="G5147" s="74"/>
    </row>
    <row r="5148" spans="6:7" x14ac:dyDescent="0.3">
      <c r="F5148" s="74"/>
      <c r="G5148" s="74"/>
    </row>
    <row r="5149" spans="6:7" x14ac:dyDescent="0.3">
      <c r="F5149" s="74"/>
      <c r="G5149" s="74"/>
    </row>
    <row r="5150" spans="6:7" x14ac:dyDescent="0.3">
      <c r="F5150" s="74"/>
      <c r="G5150" s="74"/>
    </row>
    <row r="5151" spans="6:7" x14ac:dyDescent="0.3">
      <c r="F5151" s="74"/>
      <c r="G5151" s="74"/>
    </row>
    <row r="5152" spans="6:7" x14ac:dyDescent="0.3">
      <c r="F5152" s="74"/>
      <c r="G5152" s="74"/>
    </row>
    <row r="5153" spans="6:7" x14ac:dyDescent="0.3">
      <c r="F5153" s="74"/>
      <c r="G5153" s="74"/>
    </row>
    <row r="5154" spans="6:7" x14ac:dyDescent="0.3">
      <c r="F5154" s="74"/>
      <c r="G5154" s="74"/>
    </row>
    <row r="5155" spans="6:7" x14ac:dyDescent="0.3">
      <c r="F5155" s="74"/>
      <c r="G5155" s="74"/>
    </row>
    <row r="5156" spans="6:7" x14ac:dyDescent="0.3">
      <c r="F5156" s="74"/>
      <c r="G5156" s="74"/>
    </row>
    <row r="5157" spans="6:7" x14ac:dyDescent="0.3">
      <c r="F5157" s="74"/>
      <c r="G5157" s="74"/>
    </row>
    <row r="5158" spans="6:7" x14ac:dyDescent="0.3">
      <c r="F5158" s="74"/>
      <c r="G5158" s="74"/>
    </row>
    <row r="5159" spans="6:7" x14ac:dyDescent="0.3">
      <c r="F5159" s="74"/>
      <c r="G5159" s="74"/>
    </row>
    <row r="5160" spans="6:7" x14ac:dyDescent="0.3">
      <c r="F5160" s="74"/>
      <c r="G5160" s="74"/>
    </row>
    <row r="5161" spans="6:7" x14ac:dyDescent="0.3">
      <c r="F5161" s="74"/>
      <c r="G5161" s="74"/>
    </row>
    <row r="5162" spans="6:7" x14ac:dyDescent="0.3">
      <c r="F5162" s="74"/>
      <c r="G5162" s="74"/>
    </row>
    <row r="5163" spans="6:7" x14ac:dyDescent="0.3">
      <c r="F5163" s="74"/>
      <c r="G5163" s="74"/>
    </row>
    <row r="5164" spans="6:7" x14ac:dyDescent="0.3">
      <c r="F5164" s="74"/>
      <c r="G5164" s="74"/>
    </row>
    <row r="5165" spans="6:7" x14ac:dyDescent="0.3">
      <c r="F5165" s="74"/>
      <c r="G5165" s="74"/>
    </row>
    <row r="5166" spans="6:7" x14ac:dyDescent="0.3">
      <c r="F5166" s="74"/>
      <c r="G5166" s="74"/>
    </row>
    <row r="5167" spans="6:7" x14ac:dyDescent="0.3">
      <c r="F5167" s="74"/>
      <c r="G5167" s="74"/>
    </row>
    <row r="5168" spans="6:7" x14ac:dyDescent="0.3">
      <c r="F5168" s="74"/>
      <c r="G5168" s="74"/>
    </row>
    <row r="5169" spans="6:7" x14ac:dyDescent="0.3">
      <c r="F5169" s="74"/>
      <c r="G5169" s="74"/>
    </row>
    <row r="5170" spans="6:7" x14ac:dyDescent="0.3">
      <c r="F5170" s="74"/>
      <c r="G5170" s="74"/>
    </row>
    <row r="5171" spans="6:7" x14ac:dyDescent="0.3">
      <c r="F5171" s="74"/>
      <c r="G5171" s="74"/>
    </row>
    <row r="5172" spans="6:7" x14ac:dyDescent="0.3">
      <c r="F5172" s="74"/>
      <c r="G5172" s="74"/>
    </row>
    <row r="5173" spans="6:7" x14ac:dyDescent="0.3">
      <c r="F5173" s="74"/>
      <c r="G5173" s="74"/>
    </row>
    <row r="5174" spans="6:7" x14ac:dyDescent="0.3">
      <c r="F5174" s="74"/>
      <c r="G5174" s="74"/>
    </row>
    <row r="5175" spans="6:7" x14ac:dyDescent="0.3">
      <c r="F5175" s="74"/>
      <c r="G5175" s="74"/>
    </row>
    <row r="5176" spans="6:7" x14ac:dyDescent="0.3">
      <c r="F5176" s="74"/>
      <c r="G5176" s="74"/>
    </row>
    <row r="5177" spans="6:7" x14ac:dyDescent="0.3">
      <c r="F5177" s="74"/>
      <c r="G5177" s="74"/>
    </row>
    <row r="5178" spans="6:7" x14ac:dyDescent="0.3">
      <c r="F5178" s="74"/>
      <c r="G5178" s="74"/>
    </row>
    <row r="5179" spans="6:7" x14ac:dyDescent="0.3">
      <c r="F5179" s="74"/>
      <c r="G5179" s="74"/>
    </row>
    <row r="5180" spans="6:7" x14ac:dyDescent="0.3">
      <c r="F5180" s="74"/>
      <c r="G5180" s="74"/>
    </row>
    <row r="5181" spans="6:7" x14ac:dyDescent="0.3">
      <c r="F5181" s="74"/>
      <c r="G5181" s="74"/>
    </row>
    <row r="5182" spans="6:7" x14ac:dyDescent="0.3">
      <c r="F5182" s="74"/>
      <c r="G5182" s="74"/>
    </row>
    <row r="5183" spans="6:7" x14ac:dyDescent="0.3">
      <c r="F5183" s="74"/>
      <c r="G5183" s="74"/>
    </row>
    <row r="5184" spans="6:7" x14ac:dyDescent="0.3">
      <c r="F5184" s="74"/>
      <c r="G5184" s="74"/>
    </row>
    <row r="5185" spans="6:7" x14ac:dyDescent="0.3">
      <c r="F5185" s="74"/>
      <c r="G5185" s="74"/>
    </row>
    <row r="5186" spans="6:7" x14ac:dyDescent="0.3">
      <c r="F5186" s="74"/>
      <c r="G5186" s="74"/>
    </row>
    <row r="5187" spans="6:7" x14ac:dyDescent="0.3">
      <c r="F5187" s="74"/>
      <c r="G5187" s="74"/>
    </row>
    <row r="5188" spans="6:7" x14ac:dyDescent="0.3">
      <c r="F5188" s="74"/>
      <c r="G5188" s="74"/>
    </row>
    <row r="5189" spans="6:7" x14ac:dyDescent="0.3">
      <c r="F5189" s="74"/>
      <c r="G5189" s="74"/>
    </row>
    <row r="5190" spans="6:7" x14ac:dyDescent="0.3">
      <c r="F5190" s="74"/>
      <c r="G5190" s="74"/>
    </row>
    <row r="5191" spans="6:7" x14ac:dyDescent="0.3">
      <c r="F5191" s="74"/>
      <c r="G5191" s="74"/>
    </row>
    <row r="5192" spans="6:7" x14ac:dyDescent="0.3">
      <c r="F5192" s="74"/>
      <c r="G5192" s="74"/>
    </row>
    <row r="5193" spans="6:7" x14ac:dyDescent="0.3">
      <c r="F5193" s="74"/>
      <c r="G5193" s="74"/>
    </row>
    <row r="5194" spans="6:7" x14ac:dyDescent="0.3">
      <c r="F5194" s="74"/>
      <c r="G5194" s="74"/>
    </row>
    <row r="5195" spans="6:7" x14ac:dyDescent="0.3">
      <c r="F5195" s="74"/>
      <c r="G5195" s="74"/>
    </row>
    <row r="5196" spans="6:7" x14ac:dyDescent="0.3">
      <c r="F5196" s="74"/>
      <c r="G5196" s="74"/>
    </row>
    <row r="5197" spans="6:7" x14ac:dyDescent="0.3">
      <c r="F5197" s="74"/>
      <c r="G5197" s="74"/>
    </row>
    <row r="5198" spans="6:7" x14ac:dyDescent="0.3">
      <c r="F5198" s="74"/>
      <c r="G5198" s="74"/>
    </row>
    <row r="5199" spans="6:7" x14ac:dyDescent="0.3">
      <c r="F5199" s="74"/>
      <c r="G5199" s="74"/>
    </row>
    <row r="5200" spans="6:7" x14ac:dyDescent="0.3">
      <c r="F5200" s="74"/>
      <c r="G5200" s="74"/>
    </row>
    <row r="5201" spans="6:7" x14ac:dyDescent="0.3">
      <c r="F5201" s="74"/>
      <c r="G5201" s="74"/>
    </row>
    <row r="5202" spans="6:7" x14ac:dyDescent="0.3">
      <c r="F5202" s="74"/>
      <c r="G5202" s="74"/>
    </row>
    <row r="5203" spans="6:7" x14ac:dyDescent="0.3">
      <c r="F5203" s="74"/>
      <c r="G5203" s="74"/>
    </row>
    <row r="5204" spans="6:7" x14ac:dyDescent="0.3">
      <c r="F5204" s="74"/>
      <c r="G5204" s="74"/>
    </row>
    <row r="5205" spans="6:7" x14ac:dyDescent="0.3">
      <c r="F5205" s="74"/>
      <c r="G5205" s="74"/>
    </row>
    <row r="5206" spans="6:7" x14ac:dyDescent="0.3">
      <c r="F5206" s="74"/>
      <c r="G5206" s="74"/>
    </row>
    <row r="5207" spans="6:7" x14ac:dyDescent="0.3">
      <c r="F5207" s="74"/>
      <c r="G5207" s="74"/>
    </row>
    <row r="5208" spans="6:7" x14ac:dyDescent="0.3">
      <c r="F5208" s="74"/>
      <c r="G5208" s="74"/>
    </row>
    <row r="5209" spans="6:7" x14ac:dyDescent="0.3">
      <c r="F5209" s="74"/>
      <c r="G5209" s="74"/>
    </row>
    <row r="5210" spans="6:7" x14ac:dyDescent="0.3">
      <c r="F5210" s="74"/>
      <c r="G5210" s="74"/>
    </row>
    <row r="5211" spans="6:7" x14ac:dyDescent="0.3">
      <c r="F5211" s="74"/>
      <c r="G5211" s="74"/>
    </row>
    <row r="5212" spans="6:7" x14ac:dyDescent="0.3">
      <c r="F5212" s="74"/>
      <c r="G5212" s="74"/>
    </row>
    <row r="5213" spans="6:7" x14ac:dyDescent="0.3">
      <c r="F5213" s="74"/>
      <c r="G5213" s="74"/>
    </row>
    <row r="5214" spans="6:7" x14ac:dyDescent="0.3">
      <c r="F5214" s="74"/>
      <c r="G5214" s="74"/>
    </row>
    <row r="5215" spans="6:7" x14ac:dyDescent="0.3">
      <c r="F5215" s="74"/>
      <c r="G5215" s="74"/>
    </row>
    <row r="5216" spans="6:7" x14ac:dyDescent="0.3">
      <c r="F5216" s="74"/>
      <c r="G5216" s="74"/>
    </row>
    <row r="5217" spans="6:7" x14ac:dyDescent="0.3">
      <c r="F5217" s="74"/>
      <c r="G5217" s="74"/>
    </row>
    <row r="5218" spans="6:7" x14ac:dyDescent="0.3">
      <c r="F5218" s="74"/>
      <c r="G5218" s="74"/>
    </row>
    <row r="5219" spans="6:7" x14ac:dyDescent="0.3">
      <c r="F5219" s="74"/>
      <c r="G5219" s="74"/>
    </row>
    <row r="5220" spans="6:7" x14ac:dyDescent="0.3">
      <c r="F5220" s="74"/>
      <c r="G5220" s="74"/>
    </row>
    <row r="5221" spans="6:7" x14ac:dyDescent="0.3">
      <c r="F5221" s="74"/>
      <c r="G5221" s="74"/>
    </row>
    <row r="5222" spans="6:7" x14ac:dyDescent="0.3">
      <c r="F5222" s="74"/>
      <c r="G5222" s="74"/>
    </row>
    <row r="5223" spans="6:7" x14ac:dyDescent="0.3">
      <c r="F5223" s="74"/>
      <c r="G5223" s="74"/>
    </row>
    <row r="5224" spans="6:7" x14ac:dyDescent="0.3">
      <c r="F5224" s="74"/>
      <c r="G5224" s="74"/>
    </row>
    <row r="5225" spans="6:7" x14ac:dyDescent="0.3">
      <c r="F5225" s="74"/>
      <c r="G5225" s="74"/>
    </row>
    <row r="5226" spans="6:7" x14ac:dyDescent="0.3">
      <c r="F5226" s="74"/>
      <c r="G5226" s="74"/>
    </row>
    <row r="5227" spans="6:7" x14ac:dyDescent="0.3">
      <c r="F5227" s="74"/>
      <c r="G5227" s="74"/>
    </row>
    <row r="5228" spans="6:7" x14ac:dyDescent="0.3">
      <c r="F5228" s="74"/>
      <c r="G5228" s="74"/>
    </row>
    <row r="5229" spans="6:7" x14ac:dyDescent="0.3">
      <c r="F5229" s="74"/>
      <c r="G5229" s="74"/>
    </row>
    <row r="5230" spans="6:7" x14ac:dyDescent="0.3">
      <c r="F5230" s="74"/>
      <c r="G5230" s="74"/>
    </row>
    <row r="5231" spans="6:7" x14ac:dyDescent="0.3">
      <c r="F5231" s="74"/>
      <c r="G5231" s="74"/>
    </row>
    <row r="5232" spans="6:7" x14ac:dyDescent="0.3">
      <c r="F5232" s="74"/>
      <c r="G5232" s="74"/>
    </row>
    <row r="5233" spans="6:7" x14ac:dyDescent="0.3">
      <c r="F5233" s="74"/>
      <c r="G5233" s="74"/>
    </row>
    <row r="5234" spans="6:7" x14ac:dyDescent="0.3">
      <c r="F5234" s="74"/>
      <c r="G5234" s="74"/>
    </row>
    <row r="5235" spans="6:7" x14ac:dyDescent="0.3">
      <c r="F5235" s="74"/>
      <c r="G5235" s="74"/>
    </row>
    <row r="5236" spans="6:7" x14ac:dyDescent="0.3">
      <c r="F5236" s="74"/>
      <c r="G5236" s="74"/>
    </row>
    <row r="5237" spans="6:7" x14ac:dyDescent="0.3">
      <c r="F5237" s="74"/>
      <c r="G5237" s="74"/>
    </row>
    <row r="5238" spans="6:7" x14ac:dyDescent="0.3">
      <c r="F5238" s="74"/>
      <c r="G5238" s="74"/>
    </row>
    <row r="5239" spans="6:7" x14ac:dyDescent="0.3">
      <c r="F5239" s="74"/>
      <c r="G5239" s="74"/>
    </row>
    <row r="5240" spans="6:7" x14ac:dyDescent="0.3">
      <c r="F5240" s="74"/>
      <c r="G5240" s="74"/>
    </row>
    <row r="5241" spans="6:7" x14ac:dyDescent="0.3">
      <c r="F5241" s="74"/>
      <c r="G5241" s="74"/>
    </row>
    <row r="5242" spans="6:7" x14ac:dyDescent="0.3">
      <c r="F5242" s="74"/>
      <c r="G5242" s="74"/>
    </row>
    <row r="5243" spans="6:7" x14ac:dyDescent="0.3">
      <c r="F5243" s="74"/>
      <c r="G5243" s="74"/>
    </row>
    <row r="5244" spans="6:7" x14ac:dyDescent="0.3">
      <c r="F5244" s="74"/>
      <c r="G5244" s="74"/>
    </row>
    <row r="5245" spans="6:7" x14ac:dyDescent="0.3">
      <c r="F5245" s="74"/>
      <c r="G5245" s="74"/>
    </row>
    <row r="5246" spans="6:7" x14ac:dyDescent="0.3">
      <c r="F5246" s="74"/>
      <c r="G5246" s="74"/>
    </row>
    <row r="5247" spans="6:7" x14ac:dyDescent="0.3">
      <c r="F5247" s="74"/>
      <c r="G5247" s="74"/>
    </row>
    <row r="5248" spans="6:7" x14ac:dyDescent="0.3">
      <c r="F5248" s="74"/>
      <c r="G5248" s="74"/>
    </row>
    <row r="5249" spans="6:7" x14ac:dyDescent="0.3">
      <c r="F5249" s="74"/>
      <c r="G5249" s="74"/>
    </row>
    <row r="5250" spans="6:7" x14ac:dyDescent="0.3">
      <c r="F5250" s="74"/>
      <c r="G5250" s="74"/>
    </row>
    <row r="5251" spans="6:7" x14ac:dyDescent="0.3">
      <c r="F5251" s="74"/>
      <c r="G5251" s="74"/>
    </row>
    <row r="5252" spans="6:7" x14ac:dyDescent="0.3">
      <c r="F5252" s="74"/>
      <c r="G5252" s="74"/>
    </row>
    <row r="5253" spans="6:7" x14ac:dyDescent="0.3">
      <c r="F5253" s="74"/>
      <c r="G5253" s="74"/>
    </row>
    <row r="5254" spans="6:7" x14ac:dyDescent="0.3">
      <c r="F5254" s="74"/>
      <c r="G5254" s="74"/>
    </row>
    <row r="5255" spans="6:7" x14ac:dyDescent="0.3">
      <c r="F5255" s="74"/>
      <c r="G5255" s="74"/>
    </row>
    <row r="5256" spans="6:7" x14ac:dyDescent="0.3">
      <c r="F5256" s="74"/>
      <c r="G5256" s="74"/>
    </row>
    <row r="5257" spans="6:7" x14ac:dyDescent="0.3">
      <c r="F5257" s="74"/>
      <c r="G5257" s="74"/>
    </row>
    <row r="5258" spans="6:7" x14ac:dyDescent="0.3">
      <c r="F5258" s="74"/>
      <c r="G5258" s="74"/>
    </row>
    <row r="5259" spans="6:7" x14ac:dyDescent="0.3">
      <c r="F5259" s="74"/>
      <c r="G5259" s="74"/>
    </row>
    <row r="5260" spans="6:7" x14ac:dyDescent="0.3">
      <c r="F5260" s="74"/>
      <c r="G5260" s="74"/>
    </row>
    <row r="5261" spans="6:7" x14ac:dyDescent="0.3">
      <c r="F5261" s="74"/>
      <c r="G5261" s="74"/>
    </row>
    <row r="5262" spans="6:7" x14ac:dyDescent="0.3">
      <c r="F5262" s="74"/>
      <c r="G5262" s="74"/>
    </row>
    <row r="5263" spans="6:7" x14ac:dyDescent="0.3">
      <c r="F5263" s="74"/>
      <c r="G5263" s="74"/>
    </row>
    <row r="5264" spans="6:7" x14ac:dyDescent="0.3">
      <c r="F5264" s="74"/>
      <c r="G5264" s="74"/>
    </row>
    <row r="5265" spans="6:7" x14ac:dyDescent="0.3">
      <c r="F5265" s="74"/>
      <c r="G5265" s="74"/>
    </row>
    <row r="5266" spans="6:7" x14ac:dyDescent="0.3">
      <c r="F5266" s="74"/>
      <c r="G5266" s="74"/>
    </row>
    <row r="5267" spans="6:7" x14ac:dyDescent="0.3">
      <c r="F5267" s="74"/>
      <c r="G5267" s="74"/>
    </row>
    <row r="5268" spans="6:7" x14ac:dyDescent="0.3">
      <c r="F5268" s="74"/>
      <c r="G5268" s="74"/>
    </row>
    <row r="5269" spans="6:7" x14ac:dyDescent="0.3">
      <c r="F5269" s="74"/>
      <c r="G5269" s="74"/>
    </row>
    <row r="5270" spans="6:7" x14ac:dyDescent="0.3">
      <c r="F5270" s="74"/>
      <c r="G5270" s="74"/>
    </row>
    <row r="5271" spans="6:7" x14ac:dyDescent="0.3">
      <c r="F5271" s="74"/>
      <c r="G5271" s="74"/>
    </row>
    <row r="5272" spans="6:7" x14ac:dyDescent="0.3">
      <c r="F5272" s="74"/>
      <c r="G5272" s="74"/>
    </row>
    <row r="5273" spans="6:7" x14ac:dyDescent="0.3">
      <c r="F5273" s="74"/>
      <c r="G5273" s="74"/>
    </row>
    <row r="5274" spans="6:7" x14ac:dyDescent="0.3">
      <c r="F5274" s="74"/>
      <c r="G5274" s="74"/>
    </row>
    <row r="5275" spans="6:7" x14ac:dyDescent="0.3">
      <c r="F5275" s="74"/>
      <c r="G5275" s="74"/>
    </row>
    <row r="5276" spans="6:7" x14ac:dyDescent="0.3">
      <c r="F5276" s="74"/>
      <c r="G5276" s="74"/>
    </row>
    <row r="5277" spans="6:7" x14ac:dyDescent="0.3">
      <c r="F5277" s="74"/>
      <c r="G5277" s="74"/>
    </row>
    <row r="5278" spans="6:7" x14ac:dyDescent="0.3">
      <c r="F5278" s="74"/>
      <c r="G5278" s="74"/>
    </row>
    <row r="5279" spans="6:7" x14ac:dyDescent="0.3">
      <c r="F5279" s="74"/>
      <c r="G5279" s="74"/>
    </row>
    <row r="5280" spans="6:7" x14ac:dyDescent="0.3">
      <c r="F5280" s="74"/>
      <c r="G5280" s="74"/>
    </row>
    <row r="5281" spans="6:7" x14ac:dyDescent="0.3">
      <c r="F5281" s="74"/>
      <c r="G5281" s="74"/>
    </row>
    <row r="5282" spans="6:7" x14ac:dyDescent="0.3">
      <c r="F5282" s="74"/>
      <c r="G5282" s="74"/>
    </row>
    <row r="5283" spans="6:7" x14ac:dyDescent="0.3">
      <c r="F5283" s="74"/>
      <c r="G5283" s="74"/>
    </row>
    <row r="5284" spans="6:7" x14ac:dyDescent="0.3">
      <c r="F5284" s="74"/>
      <c r="G5284" s="74"/>
    </row>
    <row r="5285" spans="6:7" x14ac:dyDescent="0.3">
      <c r="F5285" s="74"/>
      <c r="G5285" s="74"/>
    </row>
    <row r="5286" spans="6:7" x14ac:dyDescent="0.3">
      <c r="F5286" s="74"/>
      <c r="G5286" s="74"/>
    </row>
    <row r="5287" spans="6:7" x14ac:dyDescent="0.3">
      <c r="F5287" s="74"/>
      <c r="G5287" s="74"/>
    </row>
    <row r="5288" spans="6:7" x14ac:dyDescent="0.3">
      <c r="F5288" s="74"/>
      <c r="G5288" s="74"/>
    </row>
    <row r="5289" spans="6:7" x14ac:dyDescent="0.3">
      <c r="F5289" s="74"/>
      <c r="G5289" s="74"/>
    </row>
    <row r="5290" spans="6:7" x14ac:dyDescent="0.3">
      <c r="F5290" s="74"/>
      <c r="G5290" s="74"/>
    </row>
    <row r="5291" spans="6:7" x14ac:dyDescent="0.3">
      <c r="F5291" s="74"/>
      <c r="G5291" s="74"/>
    </row>
    <row r="5292" spans="6:7" x14ac:dyDescent="0.3">
      <c r="F5292" s="74"/>
      <c r="G5292" s="74"/>
    </row>
    <row r="5293" spans="6:7" x14ac:dyDescent="0.3">
      <c r="F5293" s="74"/>
      <c r="G5293" s="74"/>
    </row>
    <row r="5294" spans="6:7" x14ac:dyDescent="0.3">
      <c r="F5294" s="74"/>
      <c r="G5294" s="74"/>
    </row>
    <row r="5295" spans="6:7" x14ac:dyDescent="0.3">
      <c r="F5295" s="74"/>
      <c r="G5295" s="74"/>
    </row>
    <row r="5296" spans="6:7" x14ac:dyDescent="0.3">
      <c r="F5296" s="74"/>
      <c r="G5296" s="74"/>
    </row>
    <row r="5297" spans="6:7" x14ac:dyDescent="0.3">
      <c r="F5297" s="74"/>
      <c r="G5297" s="74"/>
    </row>
    <row r="5298" spans="6:7" x14ac:dyDescent="0.3">
      <c r="F5298" s="74"/>
      <c r="G5298" s="74"/>
    </row>
    <row r="5299" spans="6:7" x14ac:dyDescent="0.3">
      <c r="F5299" s="74"/>
      <c r="G5299" s="74"/>
    </row>
    <row r="5300" spans="6:7" x14ac:dyDescent="0.3">
      <c r="F5300" s="74"/>
      <c r="G5300" s="74"/>
    </row>
    <row r="5301" spans="6:7" x14ac:dyDescent="0.3">
      <c r="F5301" s="74"/>
      <c r="G5301" s="74"/>
    </row>
    <row r="5302" spans="6:7" x14ac:dyDescent="0.3">
      <c r="F5302" s="74"/>
      <c r="G5302" s="74"/>
    </row>
    <row r="5303" spans="6:7" x14ac:dyDescent="0.3">
      <c r="F5303" s="74"/>
      <c r="G5303" s="74"/>
    </row>
    <row r="5304" spans="6:7" x14ac:dyDescent="0.3">
      <c r="F5304" s="74"/>
      <c r="G5304" s="74"/>
    </row>
    <row r="5305" spans="6:7" x14ac:dyDescent="0.3">
      <c r="F5305" s="74"/>
      <c r="G5305" s="74"/>
    </row>
    <row r="5306" spans="6:7" x14ac:dyDescent="0.3">
      <c r="F5306" s="74"/>
      <c r="G5306" s="74"/>
    </row>
    <row r="5307" spans="6:7" x14ac:dyDescent="0.3">
      <c r="F5307" s="74"/>
      <c r="G5307" s="74"/>
    </row>
    <row r="5308" spans="6:7" x14ac:dyDescent="0.3">
      <c r="F5308" s="74"/>
      <c r="G5308" s="74"/>
    </row>
    <row r="5309" spans="6:7" x14ac:dyDescent="0.3">
      <c r="F5309" s="74"/>
      <c r="G5309" s="74"/>
    </row>
    <row r="5310" spans="6:7" x14ac:dyDescent="0.3">
      <c r="F5310" s="74"/>
      <c r="G5310" s="74"/>
    </row>
    <row r="5311" spans="6:7" x14ac:dyDescent="0.3">
      <c r="F5311" s="74"/>
      <c r="G5311" s="74"/>
    </row>
    <row r="5312" spans="6:7" x14ac:dyDescent="0.3">
      <c r="F5312" s="74"/>
      <c r="G5312" s="74"/>
    </row>
    <row r="5313" spans="6:7" x14ac:dyDescent="0.3">
      <c r="F5313" s="74"/>
      <c r="G5313" s="74"/>
    </row>
    <row r="5314" spans="6:7" x14ac:dyDescent="0.3">
      <c r="F5314" s="74"/>
      <c r="G5314" s="74"/>
    </row>
    <row r="5315" spans="6:7" x14ac:dyDescent="0.3">
      <c r="F5315" s="74"/>
      <c r="G5315" s="74"/>
    </row>
    <row r="5316" spans="6:7" x14ac:dyDescent="0.3">
      <c r="F5316" s="74"/>
      <c r="G5316" s="74"/>
    </row>
    <row r="5317" spans="6:7" x14ac:dyDescent="0.3">
      <c r="F5317" s="74"/>
      <c r="G5317" s="74"/>
    </row>
    <row r="5318" spans="6:7" x14ac:dyDescent="0.3">
      <c r="F5318" s="74"/>
      <c r="G5318" s="74"/>
    </row>
    <row r="5319" spans="6:7" x14ac:dyDescent="0.3">
      <c r="F5319" s="74"/>
      <c r="G5319" s="74"/>
    </row>
    <row r="5320" spans="6:7" x14ac:dyDescent="0.3">
      <c r="F5320" s="74"/>
      <c r="G5320" s="74"/>
    </row>
    <row r="5321" spans="6:7" x14ac:dyDescent="0.3">
      <c r="F5321" s="74"/>
      <c r="G5321" s="74"/>
    </row>
    <row r="5322" spans="6:7" x14ac:dyDescent="0.3">
      <c r="F5322" s="74"/>
      <c r="G5322" s="74"/>
    </row>
    <row r="5323" spans="6:7" x14ac:dyDescent="0.3">
      <c r="F5323" s="74"/>
      <c r="G5323" s="74"/>
    </row>
    <row r="5324" spans="6:7" x14ac:dyDescent="0.3">
      <c r="F5324" s="74"/>
      <c r="G5324" s="74"/>
    </row>
    <row r="5325" spans="6:7" x14ac:dyDescent="0.3">
      <c r="F5325" s="74"/>
      <c r="G5325" s="74"/>
    </row>
    <row r="5326" spans="6:7" x14ac:dyDescent="0.3">
      <c r="F5326" s="74"/>
      <c r="G5326" s="74"/>
    </row>
    <row r="5327" spans="6:7" x14ac:dyDescent="0.3">
      <c r="F5327" s="74"/>
      <c r="G5327" s="74"/>
    </row>
    <row r="5328" spans="6:7" x14ac:dyDescent="0.3">
      <c r="F5328" s="74"/>
      <c r="G5328" s="74"/>
    </row>
    <row r="5329" spans="6:7" x14ac:dyDescent="0.3">
      <c r="F5329" s="74"/>
      <c r="G5329" s="74"/>
    </row>
    <row r="5330" spans="6:7" x14ac:dyDescent="0.3">
      <c r="F5330" s="74"/>
      <c r="G5330" s="74"/>
    </row>
    <row r="5331" spans="6:7" x14ac:dyDescent="0.3">
      <c r="F5331" s="74"/>
      <c r="G5331" s="74"/>
    </row>
    <row r="5332" spans="6:7" x14ac:dyDescent="0.3">
      <c r="F5332" s="74"/>
      <c r="G5332" s="74"/>
    </row>
    <row r="5333" spans="6:7" x14ac:dyDescent="0.3">
      <c r="F5333" s="74"/>
      <c r="G5333" s="74"/>
    </row>
    <row r="5334" spans="6:7" x14ac:dyDescent="0.3">
      <c r="F5334" s="74"/>
      <c r="G5334" s="74"/>
    </row>
    <row r="5335" spans="6:7" x14ac:dyDescent="0.3">
      <c r="F5335" s="74"/>
      <c r="G5335" s="74"/>
    </row>
    <row r="5336" spans="6:7" x14ac:dyDescent="0.3">
      <c r="F5336" s="74"/>
      <c r="G5336" s="74"/>
    </row>
    <row r="5337" spans="6:7" x14ac:dyDescent="0.3">
      <c r="F5337" s="74"/>
      <c r="G5337" s="74"/>
    </row>
    <row r="5338" spans="6:7" x14ac:dyDescent="0.3">
      <c r="F5338" s="74"/>
      <c r="G5338" s="74"/>
    </row>
    <row r="5339" spans="6:7" x14ac:dyDescent="0.3">
      <c r="F5339" s="74"/>
      <c r="G5339" s="74"/>
    </row>
    <row r="5340" spans="6:7" x14ac:dyDescent="0.3">
      <c r="F5340" s="74"/>
      <c r="G5340" s="74"/>
    </row>
    <row r="5341" spans="6:7" x14ac:dyDescent="0.3">
      <c r="F5341" s="74"/>
      <c r="G5341" s="74"/>
    </row>
    <row r="5342" spans="6:7" x14ac:dyDescent="0.3">
      <c r="F5342" s="74"/>
      <c r="G5342" s="74"/>
    </row>
    <row r="5343" spans="6:7" x14ac:dyDescent="0.3">
      <c r="F5343" s="74"/>
      <c r="G5343" s="74"/>
    </row>
    <row r="5344" spans="6:7" x14ac:dyDescent="0.3">
      <c r="F5344" s="74"/>
      <c r="G5344" s="74"/>
    </row>
    <row r="5345" spans="6:7" x14ac:dyDescent="0.3">
      <c r="F5345" s="74"/>
      <c r="G5345" s="74"/>
    </row>
    <row r="5346" spans="6:7" x14ac:dyDescent="0.3">
      <c r="F5346" s="74"/>
      <c r="G5346" s="74"/>
    </row>
    <row r="5347" spans="6:7" x14ac:dyDescent="0.3">
      <c r="F5347" s="74"/>
      <c r="G5347" s="74"/>
    </row>
    <row r="5348" spans="6:7" x14ac:dyDescent="0.3">
      <c r="F5348" s="74"/>
      <c r="G5348" s="74"/>
    </row>
    <row r="5349" spans="6:7" x14ac:dyDescent="0.3">
      <c r="F5349" s="74"/>
      <c r="G5349" s="74"/>
    </row>
    <row r="5350" spans="6:7" x14ac:dyDescent="0.3">
      <c r="F5350" s="74"/>
      <c r="G5350" s="74"/>
    </row>
    <row r="5351" spans="6:7" x14ac:dyDescent="0.3">
      <c r="F5351" s="74"/>
      <c r="G5351" s="74"/>
    </row>
    <row r="5352" spans="6:7" x14ac:dyDescent="0.3">
      <c r="F5352" s="74"/>
      <c r="G5352" s="74"/>
    </row>
    <row r="5353" spans="6:7" x14ac:dyDescent="0.3">
      <c r="F5353" s="74"/>
      <c r="G5353" s="74"/>
    </row>
    <row r="5354" spans="6:7" x14ac:dyDescent="0.3">
      <c r="F5354" s="74"/>
      <c r="G5354" s="74"/>
    </row>
    <row r="5355" spans="6:7" x14ac:dyDescent="0.3">
      <c r="F5355" s="74"/>
      <c r="G5355" s="74"/>
    </row>
    <row r="5356" spans="6:7" x14ac:dyDescent="0.3">
      <c r="F5356" s="74"/>
      <c r="G5356" s="74"/>
    </row>
    <row r="5357" spans="6:7" x14ac:dyDescent="0.3">
      <c r="F5357" s="74"/>
      <c r="G5357" s="74"/>
    </row>
    <row r="5358" spans="6:7" x14ac:dyDescent="0.3">
      <c r="F5358" s="74"/>
      <c r="G5358" s="74"/>
    </row>
    <row r="5359" spans="6:7" x14ac:dyDescent="0.3">
      <c r="F5359" s="74"/>
      <c r="G5359" s="74"/>
    </row>
    <row r="5360" spans="6:7" x14ac:dyDescent="0.3">
      <c r="F5360" s="74"/>
      <c r="G5360" s="74"/>
    </row>
    <row r="5361" spans="6:7" x14ac:dyDescent="0.3">
      <c r="F5361" s="74"/>
      <c r="G5361" s="74"/>
    </row>
    <row r="5362" spans="6:7" x14ac:dyDescent="0.3">
      <c r="F5362" s="74"/>
      <c r="G5362" s="74"/>
    </row>
    <row r="5363" spans="6:7" x14ac:dyDescent="0.3">
      <c r="F5363" s="74"/>
      <c r="G5363" s="74"/>
    </row>
    <row r="5364" spans="6:7" x14ac:dyDescent="0.3">
      <c r="F5364" s="74"/>
      <c r="G5364" s="74"/>
    </row>
    <row r="5365" spans="6:7" x14ac:dyDescent="0.3">
      <c r="F5365" s="74"/>
      <c r="G5365" s="74"/>
    </row>
    <row r="5366" spans="6:7" x14ac:dyDescent="0.3">
      <c r="F5366" s="74"/>
      <c r="G5366" s="74"/>
    </row>
    <row r="5367" spans="6:7" x14ac:dyDescent="0.3">
      <c r="F5367" s="74"/>
      <c r="G5367" s="74"/>
    </row>
    <row r="5368" spans="6:7" x14ac:dyDescent="0.3">
      <c r="F5368" s="74"/>
      <c r="G5368" s="74"/>
    </row>
    <row r="5369" spans="6:7" x14ac:dyDescent="0.3">
      <c r="F5369" s="74"/>
      <c r="G5369" s="74"/>
    </row>
    <row r="5370" spans="6:7" x14ac:dyDescent="0.3">
      <c r="F5370" s="74"/>
      <c r="G5370" s="74"/>
    </row>
    <row r="5371" spans="6:7" x14ac:dyDescent="0.3">
      <c r="F5371" s="74"/>
      <c r="G5371" s="74"/>
    </row>
    <row r="5372" spans="6:7" x14ac:dyDescent="0.3">
      <c r="F5372" s="74"/>
      <c r="G5372" s="74"/>
    </row>
    <row r="5373" spans="6:7" x14ac:dyDescent="0.3">
      <c r="F5373" s="74"/>
      <c r="G5373" s="74"/>
    </row>
    <row r="5374" spans="6:7" x14ac:dyDescent="0.3">
      <c r="F5374" s="74"/>
      <c r="G5374" s="74"/>
    </row>
    <row r="5375" spans="6:7" x14ac:dyDescent="0.3">
      <c r="F5375" s="74"/>
      <c r="G5375" s="74"/>
    </row>
    <row r="5376" spans="6:7" x14ac:dyDescent="0.3">
      <c r="F5376" s="74"/>
      <c r="G5376" s="74"/>
    </row>
    <row r="5377" spans="6:7" x14ac:dyDescent="0.3">
      <c r="F5377" s="74"/>
      <c r="G5377" s="74"/>
    </row>
    <row r="5378" spans="6:7" x14ac:dyDescent="0.3">
      <c r="F5378" s="74"/>
      <c r="G5378" s="74"/>
    </row>
    <row r="5379" spans="6:7" x14ac:dyDescent="0.3">
      <c r="F5379" s="74"/>
      <c r="G5379" s="74"/>
    </row>
    <row r="5380" spans="6:7" x14ac:dyDescent="0.3">
      <c r="F5380" s="74"/>
      <c r="G5380" s="74"/>
    </row>
    <row r="5381" spans="6:7" x14ac:dyDescent="0.3">
      <c r="F5381" s="74"/>
      <c r="G5381" s="74"/>
    </row>
    <row r="5382" spans="6:7" x14ac:dyDescent="0.3">
      <c r="F5382" s="74"/>
      <c r="G5382" s="74"/>
    </row>
    <row r="5383" spans="6:7" x14ac:dyDescent="0.3">
      <c r="F5383" s="74"/>
      <c r="G5383" s="74"/>
    </row>
    <row r="5384" spans="6:7" x14ac:dyDescent="0.3">
      <c r="F5384" s="74"/>
      <c r="G5384" s="74"/>
    </row>
    <row r="5385" spans="6:7" x14ac:dyDescent="0.3">
      <c r="F5385" s="74"/>
      <c r="G5385" s="74"/>
    </row>
    <row r="5386" spans="6:7" x14ac:dyDescent="0.3">
      <c r="F5386" s="74"/>
      <c r="G5386" s="74"/>
    </row>
    <row r="5387" spans="6:7" x14ac:dyDescent="0.3">
      <c r="F5387" s="74"/>
      <c r="G5387" s="74"/>
    </row>
    <row r="5388" spans="6:7" x14ac:dyDescent="0.3">
      <c r="F5388" s="74"/>
      <c r="G5388" s="74"/>
    </row>
    <row r="5389" spans="6:7" x14ac:dyDescent="0.3">
      <c r="F5389" s="74"/>
      <c r="G5389" s="74"/>
    </row>
    <row r="5390" spans="6:7" x14ac:dyDescent="0.3">
      <c r="F5390" s="74"/>
      <c r="G5390" s="74"/>
    </row>
    <row r="5391" spans="6:7" x14ac:dyDescent="0.3">
      <c r="F5391" s="74"/>
      <c r="G5391" s="74"/>
    </row>
    <row r="5392" spans="6:7" x14ac:dyDescent="0.3">
      <c r="F5392" s="74"/>
      <c r="G5392" s="74"/>
    </row>
    <row r="5393" spans="6:7" x14ac:dyDescent="0.3">
      <c r="F5393" s="74"/>
      <c r="G5393" s="74"/>
    </row>
    <row r="5394" spans="6:7" x14ac:dyDescent="0.3">
      <c r="F5394" s="74"/>
      <c r="G5394" s="74"/>
    </row>
    <row r="5395" spans="6:7" x14ac:dyDescent="0.3">
      <c r="F5395" s="74"/>
      <c r="G5395" s="74"/>
    </row>
    <row r="5396" spans="6:7" x14ac:dyDescent="0.3">
      <c r="F5396" s="74"/>
      <c r="G5396" s="74"/>
    </row>
    <row r="5397" spans="6:7" x14ac:dyDescent="0.3">
      <c r="F5397" s="74"/>
      <c r="G5397" s="74"/>
    </row>
    <row r="5398" spans="6:7" x14ac:dyDescent="0.3">
      <c r="F5398" s="74"/>
      <c r="G5398" s="74"/>
    </row>
    <row r="5399" spans="6:7" x14ac:dyDescent="0.3">
      <c r="F5399" s="74"/>
      <c r="G5399" s="74"/>
    </row>
    <row r="5400" spans="6:7" x14ac:dyDescent="0.3">
      <c r="F5400" s="74"/>
      <c r="G5400" s="74"/>
    </row>
    <row r="5401" spans="6:7" x14ac:dyDescent="0.3">
      <c r="F5401" s="74"/>
      <c r="G5401" s="74"/>
    </row>
    <row r="5402" spans="6:7" x14ac:dyDescent="0.3">
      <c r="F5402" s="74"/>
      <c r="G5402" s="74"/>
    </row>
    <row r="5403" spans="6:7" x14ac:dyDescent="0.3">
      <c r="F5403" s="74"/>
      <c r="G5403" s="74"/>
    </row>
    <row r="5404" spans="6:7" x14ac:dyDescent="0.3">
      <c r="F5404" s="74"/>
      <c r="G5404" s="74"/>
    </row>
    <row r="5405" spans="6:7" x14ac:dyDescent="0.3">
      <c r="F5405" s="74"/>
      <c r="G5405" s="74"/>
    </row>
    <row r="5406" spans="6:7" x14ac:dyDescent="0.3">
      <c r="F5406" s="74"/>
      <c r="G5406" s="74"/>
    </row>
    <row r="5407" spans="6:7" x14ac:dyDescent="0.3">
      <c r="F5407" s="74"/>
      <c r="G5407" s="74"/>
    </row>
    <row r="5408" spans="6:7" x14ac:dyDescent="0.3">
      <c r="F5408" s="74"/>
      <c r="G5408" s="74"/>
    </row>
    <row r="5409" spans="6:7" x14ac:dyDescent="0.3">
      <c r="F5409" s="74"/>
      <c r="G5409" s="74"/>
    </row>
    <row r="5410" spans="6:7" x14ac:dyDescent="0.3">
      <c r="F5410" s="74"/>
      <c r="G5410" s="74"/>
    </row>
    <row r="5411" spans="6:7" x14ac:dyDescent="0.3">
      <c r="F5411" s="74"/>
      <c r="G5411" s="74"/>
    </row>
    <row r="5412" spans="6:7" x14ac:dyDescent="0.3">
      <c r="F5412" s="74"/>
      <c r="G5412" s="74"/>
    </row>
    <row r="5413" spans="6:7" x14ac:dyDescent="0.3">
      <c r="F5413" s="74"/>
      <c r="G5413" s="74"/>
    </row>
    <row r="5414" spans="6:7" x14ac:dyDescent="0.3">
      <c r="F5414" s="74"/>
      <c r="G5414" s="74"/>
    </row>
    <row r="5415" spans="6:7" x14ac:dyDescent="0.3">
      <c r="F5415" s="74"/>
      <c r="G5415" s="74"/>
    </row>
    <row r="5416" spans="6:7" x14ac:dyDescent="0.3">
      <c r="F5416" s="74"/>
      <c r="G5416" s="74"/>
    </row>
    <row r="5417" spans="6:7" x14ac:dyDescent="0.3">
      <c r="F5417" s="74"/>
      <c r="G5417" s="74"/>
    </row>
    <row r="5418" spans="6:7" x14ac:dyDescent="0.3">
      <c r="F5418" s="74"/>
      <c r="G5418" s="74"/>
    </row>
    <row r="5419" spans="6:7" x14ac:dyDescent="0.3">
      <c r="F5419" s="74"/>
      <c r="G5419" s="74"/>
    </row>
    <row r="5420" spans="6:7" x14ac:dyDescent="0.3">
      <c r="F5420" s="74"/>
      <c r="G5420" s="74"/>
    </row>
    <row r="5421" spans="6:7" x14ac:dyDescent="0.3">
      <c r="F5421" s="74"/>
      <c r="G5421" s="74"/>
    </row>
    <row r="5422" spans="6:7" x14ac:dyDescent="0.3">
      <c r="F5422" s="74"/>
      <c r="G5422" s="74"/>
    </row>
    <row r="5423" spans="6:7" x14ac:dyDescent="0.3">
      <c r="F5423" s="74"/>
      <c r="G5423" s="74"/>
    </row>
    <row r="5424" spans="6:7" x14ac:dyDescent="0.3">
      <c r="F5424" s="74"/>
      <c r="G5424" s="74"/>
    </row>
    <row r="5425" spans="6:7" x14ac:dyDescent="0.3">
      <c r="F5425" s="74"/>
      <c r="G5425" s="74"/>
    </row>
    <row r="5426" spans="6:7" x14ac:dyDescent="0.3">
      <c r="F5426" s="74"/>
      <c r="G5426" s="74"/>
    </row>
    <row r="5427" spans="6:7" x14ac:dyDescent="0.3">
      <c r="F5427" s="74"/>
      <c r="G5427" s="74"/>
    </row>
    <row r="5428" spans="6:7" x14ac:dyDescent="0.3">
      <c r="F5428" s="74"/>
      <c r="G5428" s="74"/>
    </row>
    <row r="5429" spans="6:7" x14ac:dyDescent="0.3">
      <c r="F5429" s="74"/>
      <c r="G5429" s="74"/>
    </row>
    <row r="5430" spans="6:7" x14ac:dyDescent="0.3">
      <c r="F5430" s="74"/>
      <c r="G5430" s="74"/>
    </row>
    <row r="5431" spans="6:7" x14ac:dyDescent="0.3">
      <c r="F5431" s="74"/>
      <c r="G5431" s="74"/>
    </row>
    <row r="5432" spans="6:7" x14ac:dyDescent="0.3">
      <c r="F5432" s="74"/>
      <c r="G5432" s="74"/>
    </row>
    <row r="5433" spans="6:7" x14ac:dyDescent="0.3">
      <c r="F5433" s="74"/>
      <c r="G5433" s="74"/>
    </row>
    <row r="5434" spans="6:7" x14ac:dyDescent="0.3">
      <c r="F5434" s="74"/>
      <c r="G5434" s="74"/>
    </row>
    <row r="5435" spans="6:7" x14ac:dyDescent="0.3">
      <c r="F5435" s="74"/>
      <c r="G5435" s="74"/>
    </row>
    <row r="5436" spans="6:7" x14ac:dyDescent="0.3">
      <c r="F5436" s="74"/>
      <c r="G5436" s="74"/>
    </row>
    <row r="5437" spans="6:7" x14ac:dyDescent="0.3">
      <c r="F5437" s="74"/>
      <c r="G5437" s="74"/>
    </row>
    <row r="5438" spans="6:7" x14ac:dyDescent="0.3">
      <c r="F5438" s="74"/>
      <c r="G5438" s="74"/>
    </row>
    <row r="5439" spans="6:7" x14ac:dyDescent="0.3">
      <c r="F5439" s="74"/>
      <c r="G5439" s="74"/>
    </row>
    <row r="5440" spans="6:7" x14ac:dyDescent="0.3">
      <c r="F5440" s="74"/>
      <c r="G5440" s="74"/>
    </row>
    <row r="5441" spans="6:7" x14ac:dyDescent="0.3">
      <c r="F5441" s="74"/>
      <c r="G5441" s="74"/>
    </row>
    <row r="5442" spans="6:7" x14ac:dyDescent="0.3">
      <c r="F5442" s="74"/>
      <c r="G5442" s="74"/>
    </row>
    <row r="5443" spans="6:7" x14ac:dyDescent="0.3">
      <c r="F5443" s="74"/>
      <c r="G5443" s="74"/>
    </row>
    <row r="5444" spans="6:7" x14ac:dyDescent="0.3">
      <c r="F5444" s="74"/>
      <c r="G5444" s="74"/>
    </row>
    <row r="5445" spans="6:7" x14ac:dyDescent="0.3">
      <c r="F5445" s="74"/>
      <c r="G5445" s="74"/>
    </row>
    <row r="5446" spans="6:7" x14ac:dyDescent="0.3">
      <c r="F5446" s="74"/>
      <c r="G5446" s="74"/>
    </row>
    <row r="5447" spans="6:7" x14ac:dyDescent="0.3">
      <c r="F5447" s="74"/>
      <c r="G5447" s="74"/>
    </row>
    <row r="5448" spans="6:7" x14ac:dyDescent="0.3">
      <c r="F5448" s="74"/>
      <c r="G5448" s="74"/>
    </row>
    <row r="5449" spans="6:7" x14ac:dyDescent="0.3">
      <c r="F5449" s="74"/>
      <c r="G5449" s="74"/>
    </row>
    <row r="5450" spans="6:7" x14ac:dyDescent="0.3">
      <c r="F5450" s="74"/>
      <c r="G5450" s="74"/>
    </row>
    <row r="5451" spans="6:7" x14ac:dyDescent="0.3">
      <c r="F5451" s="74"/>
      <c r="G5451" s="74"/>
    </row>
    <row r="5452" spans="6:7" x14ac:dyDescent="0.3">
      <c r="F5452" s="74"/>
      <c r="G5452" s="74"/>
    </row>
    <row r="5453" spans="6:7" x14ac:dyDescent="0.3">
      <c r="F5453" s="74"/>
      <c r="G5453" s="74"/>
    </row>
    <row r="5454" spans="6:7" x14ac:dyDescent="0.3">
      <c r="F5454" s="74"/>
      <c r="G5454" s="74"/>
    </row>
    <row r="5455" spans="6:7" x14ac:dyDescent="0.3">
      <c r="F5455" s="74"/>
      <c r="G5455" s="74"/>
    </row>
    <row r="5456" spans="6:7" x14ac:dyDescent="0.3">
      <c r="F5456" s="74"/>
      <c r="G5456" s="74"/>
    </row>
    <row r="5457" spans="6:7" x14ac:dyDescent="0.3">
      <c r="F5457" s="74"/>
      <c r="G5457" s="74"/>
    </row>
    <row r="5458" spans="6:7" x14ac:dyDescent="0.3">
      <c r="F5458" s="74"/>
      <c r="G5458" s="74"/>
    </row>
    <row r="5459" spans="6:7" x14ac:dyDescent="0.3">
      <c r="F5459" s="74"/>
      <c r="G5459" s="74"/>
    </row>
    <row r="5460" spans="6:7" x14ac:dyDescent="0.3">
      <c r="F5460" s="74"/>
      <c r="G5460" s="74"/>
    </row>
    <row r="5461" spans="6:7" x14ac:dyDescent="0.3">
      <c r="F5461" s="74"/>
      <c r="G5461" s="74"/>
    </row>
    <row r="5462" spans="6:7" x14ac:dyDescent="0.3">
      <c r="F5462" s="74"/>
      <c r="G5462" s="74"/>
    </row>
    <row r="5463" spans="6:7" x14ac:dyDescent="0.3">
      <c r="F5463" s="74"/>
      <c r="G5463" s="74"/>
    </row>
    <row r="5464" spans="6:7" x14ac:dyDescent="0.3">
      <c r="F5464" s="74"/>
      <c r="G5464" s="74"/>
    </row>
    <row r="5465" spans="6:7" x14ac:dyDescent="0.3">
      <c r="F5465" s="74"/>
      <c r="G5465" s="74"/>
    </row>
    <row r="5466" spans="6:7" x14ac:dyDescent="0.3">
      <c r="F5466" s="74"/>
      <c r="G5466" s="74"/>
    </row>
    <row r="5467" spans="6:7" x14ac:dyDescent="0.3">
      <c r="F5467" s="74"/>
      <c r="G5467" s="74"/>
    </row>
    <row r="5468" spans="6:7" x14ac:dyDescent="0.3">
      <c r="F5468" s="74"/>
      <c r="G5468" s="74"/>
    </row>
    <row r="5469" spans="6:7" x14ac:dyDescent="0.3">
      <c r="F5469" s="74"/>
      <c r="G5469" s="74"/>
    </row>
    <row r="5470" spans="6:7" x14ac:dyDescent="0.3">
      <c r="F5470" s="74"/>
      <c r="G5470" s="74"/>
    </row>
    <row r="5471" spans="6:7" x14ac:dyDescent="0.3">
      <c r="F5471" s="74"/>
      <c r="G5471" s="74"/>
    </row>
    <row r="5472" spans="6:7" x14ac:dyDescent="0.3">
      <c r="F5472" s="74"/>
      <c r="G5472" s="74"/>
    </row>
    <row r="5473" spans="6:7" x14ac:dyDescent="0.3">
      <c r="F5473" s="74"/>
      <c r="G5473" s="74"/>
    </row>
    <row r="5474" spans="6:7" x14ac:dyDescent="0.3">
      <c r="F5474" s="74"/>
      <c r="G5474" s="74"/>
    </row>
    <row r="5475" spans="6:7" x14ac:dyDescent="0.3">
      <c r="F5475" s="74"/>
      <c r="G5475" s="74"/>
    </row>
    <row r="5476" spans="6:7" x14ac:dyDescent="0.3">
      <c r="F5476" s="74"/>
      <c r="G5476" s="74"/>
    </row>
    <row r="5477" spans="6:7" x14ac:dyDescent="0.3">
      <c r="F5477" s="74"/>
      <c r="G5477" s="74"/>
    </row>
    <row r="5478" spans="6:7" x14ac:dyDescent="0.3">
      <c r="F5478" s="74"/>
      <c r="G5478" s="74"/>
    </row>
    <row r="5479" spans="6:7" x14ac:dyDescent="0.3">
      <c r="F5479" s="74"/>
      <c r="G5479" s="74"/>
    </row>
    <row r="5480" spans="6:7" x14ac:dyDescent="0.3">
      <c r="F5480" s="74"/>
      <c r="G5480" s="74"/>
    </row>
    <row r="5481" spans="6:7" x14ac:dyDescent="0.3">
      <c r="F5481" s="74"/>
      <c r="G5481" s="74"/>
    </row>
    <row r="5482" spans="6:7" x14ac:dyDescent="0.3">
      <c r="F5482" s="74"/>
      <c r="G5482" s="74"/>
    </row>
    <row r="5483" spans="6:7" x14ac:dyDescent="0.3">
      <c r="F5483" s="74"/>
      <c r="G5483" s="74"/>
    </row>
    <row r="5484" spans="6:7" x14ac:dyDescent="0.3">
      <c r="F5484" s="74"/>
      <c r="G5484" s="74"/>
    </row>
    <row r="5485" spans="6:7" x14ac:dyDescent="0.3">
      <c r="F5485" s="74"/>
      <c r="G5485" s="74"/>
    </row>
    <row r="5486" spans="6:7" x14ac:dyDescent="0.3">
      <c r="F5486" s="74"/>
      <c r="G5486" s="74"/>
    </row>
    <row r="5487" spans="6:7" x14ac:dyDescent="0.3">
      <c r="F5487" s="74"/>
      <c r="G5487" s="74"/>
    </row>
    <row r="5488" spans="6:7" x14ac:dyDescent="0.3">
      <c r="F5488" s="74"/>
      <c r="G5488" s="74"/>
    </row>
    <row r="5489" spans="6:7" x14ac:dyDescent="0.3">
      <c r="F5489" s="74"/>
      <c r="G5489" s="74"/>
    </row>
    <row r="5490" spans="6:7" x14ac:dyDescent="0.3">
      <c r="F5490" s="74"/>
      <c r="G5490" s="74"/>
    </row>
    <row r="5491" spans="6:7" x14ac:dyDescent="0.3">
      <c r="F5491" s="74"/>
      <c r="G5491" s="74"/>
    </row>
    <row r="5492" spans="6:7" x14ac:dyDescent="0.3">
      <c r="F5492" s="74"/>
      <c r="G5492" s="74"/>
    </row>
    <row r="5493" spans="6:7" x14ac:dyDescent="0.3">
      <c r="F5493" s="74"/>
      <c r="G5493" s="74"/>
    </row>
    <row r="5494" spans="6:7" x14ac:dyDescent="0.3">
      <c r="F5494" s="74"/>
      <c r="G5494" s="74"/>
    </row>
    <row r="5495" spans="6:7" x14ac:dyDescent="0.3">
      <c r="F5495" s="74"/>
      <c r="G5495" s="74"/>
    </row>
    <row r="5496" spans="6:7" x14ac:dyDescent="0.3">
      <c r="F5496" s="74"/>
      <c r="G5496" s="74"/>
    </row>
    <row r="5497" spans="6:7" x14ac:dyDescent="0.3">
      <c r="F5497" s="74"/>
      <c r="G5497" s="74"/>
    </row>
    <row r="5498" spans="6:7" x14ac:dyDescent="0.3">
      <c r="F5498" s="74"/>
      <c r="G5498" s="74"/>
    </row>
    <row r="5499" spans="6:7" x14ac:dyDescent="0.3">
      <c r="F5499" s="74"/>
      <c r="G5499" s="74"/>
    </row>
    <row r="5500" spans="6:7" x14ac:dyDescent="0.3">
      <c r="F5500" s="74"/>
      <c r="G5500" s="74"/>
    </row>
    <row r="5501" spans="6:7" x14ac:dyDescent="0.3">
      <c r="F5501" s="74"/>
      <c r="G5501" s="74"/>
    </row>
    <row r="5502" spans="6:7" x14ac:dyDescent="0.3">
      <c r="F5502" s="74"/>
      <c r="G5502" s="74"/>
    </row>
    <row r="5503" spans="6:7" x14ac:dyDescent="0.3">
      <c r="F5503" s="74"/>
      <c r="G5503" s="74"/>
    </row>
    <row r="5504" spans="6:7" x14ac:dyDescent="0.3">
      <c r="F5504" s="74"/>
      <c r="G5504" s="74"/>
    </row>
    <row r="5505" spans="6:7" x14ac:dyDescent="0.3">
      <c r="F5505" s="74"/>
      <c r="G5505" s="74"/>
    </row>
    <row r="5506" spans="6:7" x14ac:dyDescent="0.3">
      <c r="F5506" s="74"/>
      <c r="G5506" s="74"/>
    </row>
    <row r="5507" spans="6:7" x14ac:dyDescent="0.3">
      <c r="F5507" s="74"/>
      <c r="G5507" s="74"/>
    </row>
    <row r="5508" spans="6:7" x14ac:dyDescent="0.3">
      <c r="F5508" s="74"/>
      <c r="G5508" s="74"/>
    </row>
    <row r="5509" spans="6:7" x14ac:dyDescent="0.3">
      <c r="F5509" s="74"/>
      <c r="G5509" s="74"/>
    </row>
    <row r="5510" spans="6:7" x14ac:dyDescent="0.3">
      <c r="F5510" s="74"/>
      <c r="G5510" s="74"/>
    </row>
    <row r="5511" spans="6:7" x14ac:dyDescent="0.3">
      <c r="F5511" s="74"/>
      <c r="G5511" s="74"/>
    </row>
    <row r="5512" spans="6:7" x14ac:dyDescent="0.3">
      <c r="F5512" s="74"/>
      <c r="G5512" s="74"/>
    </row>
    <row r="5513" spans="6:7" x14ac:dyDescent="0.3">
      <c r="F5513" s="74"/>
      <c r="G5513" s="74"/>
    </row>
    <row r="5514" spans="6:7" x14ac:dyDescent="0.3">
      <c r="F5514" s="74"/>
      <c r="G5514" s="74"/>
    </row>
    <row r="5515" spans="6:7" x14ac:dyDescent="0.3">
      <c r="F5515" s="74"/>
      <c r="G5515" s="74"/>
    </row>
    <row r="5516" spans="6:7" x14ac:dyDescent="0.3">
      <c r="F5516" s="74"/>
      <c r="G5516" s="74"/>
    </row>
    <row r="5517" spans="6:7" x14ac:dyDescent="0.3">
      <c r="F5517" s="74"/>
      <c r="G5517" s="74"/>
    </row>
    <row r="5518" spans="6:7" x14ac:dyDescent="0.3">
      <c r="F5518" s="74"/>
      <c r="G5518" s="74"/>
    </row>
    <row r="5519" spans="6:7" x14ac:dyDescent="0.3">
      <c r="F5519" s="74"/>
      <c r="G5519" s="74"/>
    </row>
    <row r="5520" spans="6:7" x14ac:dyDescent="0.3">
      <c r="F5520" s="74"/>
      <c r="G5520" s="74"/>
    </row>
    <row r="5521" spans="6:7" x14ac:dyDescent="0.3">
      <c r="F5521" s="74"/>
      <c r="G5521" s="74"/>
    </row>
    <row r="5522" spans="6:7" x14ac:dyDescent="0.3">
      <c r="F5522" s="74"/>
      <c r="G5522" s="74"/>
    </row>
    <row r="5523" spans="6:7" x14ac:dyDescent="0.3">
      <c r="F5523" s="74"/>
      <c r="G5523" s="74"/>
    </row>
    <row r="5524" spans="6:7" x14ac:dyDescent="0.3">
      <c r="F5524" s="74"/>
      <c r="G5524" s="74"/>
    </row>
    <row r="5525" spans="6:7" x14ac:dyDescent="0.3">
      <c r="F5525" s="74"/>
      <c r="G5525" s="74"/>
    </row>
    <row r="5526" spans="6:7" x14ac:dyDescent="0.3">
      <c r="F5526" s="74"/>
      <c r="G5526" s="74"/>
    </row>
    <row r="5527" spans="6:7" x14ac:dyDescent="0.3">
      <c r="F5527" s="74"/>
      <c r="G5527" s="74"/>
    </row>
    <row r="5528" spans="6:7" x14ac:dyDescent="0.3">
      <c r="F5528" s="74"/>
      <c r="G5528" s="74"/>
    </row>
    <row r="5529" spans="6:7" x14ac:dyDescent="0.3">
      <c r="F5529" s="74"/>
      <c r="G5529" s="74"/>
    </row>
    <row r="5530" spans="6:7" x14ac:dyDescent="0.3">
      <c r="F5530" s="74"/>
      <c r="G5530" s="74"/>
    </row>
    <row r="5531" spans="6:7" x14ac:dyDescent="0.3">
      <c r="F5531" s="74"/>
      <c r="G5531" s="74"/>
    </row>
    <row r="5532" spans="6:7" x14ac:dyDescent="0.3">
      <c r="F5532" s="74"/>
      <c r="G5532" s="74"/>
    </row>
    <row r="5533" spans="6:7" x14ac:dyDescent="0.3">
      <c r="F5533" s="74"/>
      <c r="G5533" s="74"/>
    </row>
    <row r="5534" spans="6:7" x14ac:dyDescent="0.3">
      <c r="F5534" s="74"/>
      <c r="G5534" s="74"/>
    </row>
    <row r="5535" spans="6:7" x14ac:dyDescent="0.3">
      <c r="F5535" s="74"/>
      <c r="G5535" s="74"/>
    </row>
    <row r="5536" spans="6:7" x14ac:dyDescent="0.3">
      <c r="F5536" s="74"/>
      <c r="G5536" s="74"/>
    </row>
    <row r="5537" spans="6:7" x14ac:dyDescent="0.3">
      <c r="F5537" s="74"/>
      <c r="G5537" s="74"/>
    </row>
    <row r="5538" spans="6:7" x14ac:dyDescent="0.3">
      <c r="F5538" s="74"/>
      <c r="G5538" s="74"/>
    </row>
    <row r="5539" spans="6:7" x14ac:dyDescent="0.3">
      <c r="F5539" s="74"/>
      <c r="G5539" s="74"/>
    </row>
    <row r="5540" spans="6:7" x14ac:dyDescent="0.3">
      <c r="F5540" s="74"/>
      <c r="G5540" s="74"/>
    </row>
    <row r="5541" spans="6:7" x14ac:dyDescent="0.3">
      <c r="F5541" s="74"/>
      <c r="G5541" s="74"/>
    </row>
    <row r="5542" spans="6:7" x14ac:dyDescent="0.3">
      <c r="F5542" s="74"/>
      <c r="G5542" s="74"/>
    </row>
    <row r="5543" spans="6:7" x14ac:dyDescent="0.3">
      <c r="F5543" s="74"/>
      <c r="G5543" s="74"/>
    </row>
    <row r="5544" spans="6:7" x14ac:dyDescent="0.3">
      <c r="F5544" s="74"/>
      <c r="G5544" s="74"/>
    </row>
    <row r="5545" spans="6:7" x14ac:dyDescent="0.3">
      <c r="F5545" s="74"/>
      <c r="G5545" s="74"/>
    </row>
    <row r="5546" spans="6:7" x14ac:dyDescent="0.3">
      <c r="F5546" s="74"/>
      <c r="G5546" s="74"/>
    </row>
    <row r="5547" spans="6:7" x14ac:dyDescent="0.3">
      <c r="F5547" s="74"/>
      <c r="G5547" s="74"/>
    </row>
    <row r="5548" spans="6:7" x14ac:dyDescent="0.3">
      <c r="F5548" s="74"/>
      <c r="G5548" s="74"/>
    </row>
    <row r="5549" spans="6:7" x14ac:dyDescent="0.3">
      <c r="F5549" s="74"/>
      <c r="G5549" s="74"/>
    </row>
    <row r="5550" spans="6:7" x14ac:dyDescent="0.3">
      <c r="F5550" s="74"/>
      <c r="G5550" s="74"/>
    </row>
    <row r="5551" spans="6:7" x14ac:dyDescent="0.3">
      <c r="F5551" s="74"/>
      <c r="G5551" s="74"/>
    </row>
    <row r="5552" spans="6:7" x14ac:dyDescent="0.3">
      <c r="F5552" s="74"/>
      <c r="G5552" s="74"/>
    </row>
    <row r="5553" spans="6:7" x14ac:dyDescent="0.3">
      <c r="F5553" s="74"/>
      <c r="G5553" s="74"/>
    </row>
    <row r="5554" spans="6:7" x14ac:dyDescent="0.3">
      <c r="F5554" s="74"/>
      <c r="G5554" s="74"/>
    </row>
    <row r="5555" spans="6:7" x14ac:dyDescent="0.3">
      <c r="F5555" s="74"/>
      <c r="G5555" s="74"/>
    </row>
    <row r="5556" spans="6:7" x14ac:dyDescent="0.3">
      <c r="F5556" s="74"/>
      <c r="G5556" s="74"/>
    </row>
    <row r="5557" spans="6:7" x14ac:dyDescent="0.3">
      <c r="F5557" s="74"/>
      <c r="G5557" s="74"/>
    </row>
    <row r="5558" spans="6:7" x14ac:dyDescent="0.3">
      <c r="F5558" s="74"/>
      <c r="G5558" s="74"/>
    </row>
    <row r="5559" spans="6:7" x14ac:dyDescent="0.3">
      <c r="F5559" s="74"/>
      <c r="G5559" s="74"/>
    </row>
    <row r="5560" spans="6:7" x14ac:dyDescent="0.3">
      <c r="F5560" s="74"/>
      <c r="G5560" s="74"/>
    </row>
    <row r="5561" spans="6:7" x14ac:dyDescent="0.3">
      <c r="F5561" s="74"/>
      <c r="G5561" s="74"/>
    </row>
    <row r="5562" spans="6:7" x14ac:dyDescent="0.3">
      <c r="F5562" s="74"/>
      <c r="G5562" s="74"/>
    </row>
    <row r="5563" spans="6:7" x14ac:dyDescent="0.3">
      <c r="F5563" s="74"/>
      <c r="G5563" s="74"/>
    </row>
    <row r="5564" spans="6:7" x14ac:dyDescent="0.3">
      <c r="F5564" s="74"/>
      <c r="G5564" s="74"/>
    </row>
    <row r="5565" spans="6:7" x14ac:dyDescent="0.3">
      <c r="F5565" s="74"/>
      <c r="G5565" s="74"/>
    </row>
    <row r="5566" spans="6:7" x14ac:dyDescent="0.3">
      <c r="F5566" s="74"/>
      <c r="G5566" s="74"/>
    </row>
    <row r="5567" spans="6:7" x14ac:dyDescent="0.3">
      <c r="F5567" s="74"/>
      <c r="G5567" s="74"/>
    </row>
    <row r="5568" spans="6:7" x14ac:dyDescent="0.3">
      <c r="F5568" s="74"/>
      <c r="G5568" s="74"/>
    </row>
    <row r="5569" spans="6:7" x14ac:dyDescent="0.3">
      <c r="F5569" s="74"/>
      <c r="G5569" s="74"/>
    </row>
    <row r="5570" spans="6:7" x14ac:dyDescent="0.3">
      <c r="F5570" s="74"/>
      <c r="G5570" s="74"/>
    </row>
    <row r="5571" spans="6:7" x14ac:dyDescent="0.3">
      <c r="F5571" s="74"/>
      <c r="G5571" s="74"/>
    </row>
    <row r="5572" spans="6:7" x14ac:dyDescent="0.3">
      <c r="F5572" s="74"/>
      <c r="G5572" s="74"/>
    </row>
    <row r="5573" spans="6:7" x14ac:dyDescent="0.3">
      <c r="F5573" s="74"/>
      <c r="G5573" s="74"/>
    </row>
    <row r="5574" spans="6:7" x14ac:dyDescent="0.3">
      <c r="F5574" s="74"/>
      <c r="G5574" s="74"/>
    </row>
    <row r="5575" spans="6:7" x14ac:dyDescent="0.3">
      <c r="F5575" s="74"/>
      <c r="G5575" s="74"/>
    </row>
    <row r="5576" spans="6:7" x14ac:dyDescent="0.3">
      <c r="F5576" s="74"/>
      <c r="G5576" s="74"/>
    </row>
    <row r="5577" spans="6:7" x14ac:dyDescent="0.3">
      <c r="F5577" s="74"/>
      <c r="G5577" s="74"/>
    </row>
    <row r="5578" spans="6:7" x14ac:dyDescent="0.3">
      <c r="F5578" s="74"/>
      <c r="G5578" s="74"/>
    </row>
    <row r="5579" spans="6:7" x14ac:dyDescent="0.3">
      <c r="F5579" s="74"/>
      <c r="G5579" s="74"/>
    </row>
    <row r="5580" spans="6:7" x14ac:dyDescent="0.3">
      <c r="F5580" s="74"/>
      <c r="G5580" s="74"/>
    </row>
    <row r="5581" spans="6:7" x14ac:dyDescent="0.3">
      <c r="F5581" s="74"/>
      <c r="G5581" s="74"/>
    </row>
    <row r="5582" spans="6:7" x14ac:dyDescent="0.3">
      <c r="F5582" s="74"/>
      <c r="G5582" s="74"/>
    </row>
    <row r="5583" spans="6:7" x14ac:dyDescent="0.3">
      <c r="F5583" s="74"/>
      <c r="G5583" s="74"/>
    </row>
    <row r="5584" spans="6:7" x14ac:dyDescent="0.3">
      <c r="F5584" s="74"/>
      <c r="G5584" s="74"/>
    </row>
    <row r="5585" spans="6:7" x14ac:dyDescent="0.3">
      <c r="F5585" s="74"/>
      <c r="G5585" s="74"/>
    </row>
    <row r="5586" spans="6:7" x14ac:dyDescent="0.3">
      <c r="F5586" s="74"/>
      <c r="G5586" s="74"/>
    </row>
    <row r="5587" spans="6:7" x14ac:dyDescent="0.3">
      <c r="F5587" s="74"/>
      <c r="G5587" s="74"/>
    </row>
    <row r="5588" spans="6:7" x14ac:dyDescent="0.3">
      <c r="F5588" s="74"/>
      <c r="G5588" s="74"/>
    </row>
    <row r="5589" spans="6:7" x14ac:dyDescent="0.3">
      <c r="F5589" s="74"/>
      <c r="G5589" s="74"/>
    </row>
    <row r="5590" spans="6:7" x14ac:dyDescent="0.3">
      <c r="F5590" s="74"/>
      <c r="G5590" s="74"/>
    </row>
    <row r="5591" spans="6:7" x14ac:dyDescent="0.3">
      <c r="F5591" s="74"/>
      <c r="G5591" s="74"/>
    </row>
    <row r="5592" spans="6:7" x14ac:dyDescent="0.3">
      <c r="F5592" s="74"/>
      <c r="G5592" s="74"/>
    </row>
    <row r="5593" spans="6:7" x14ac:dyDescent="0.3">
      <c r="F5593" s="74"/>
      <c r="G5593" s="74"/>
    </row>
    <row r="5594" spans="6:7" x14ac:dyDescent="0.3">
      <c r="F5594" s="74"/>
      <c r="G5594" s="74"/>
    </row>
    <row r="5595" spans="6:7" x14ac:dyDescent="0.3">
      <c r="F5595" s="74"/>
      <c r="G5595" s="74"/>
    </row>
    <row r="5596" spans="6:7" x14ac:dyDescent="0.3">
      <c r="F5596" s="74"/>
      <c r="G5596" s="74"/>
    </row>
    <row r="5597" spans="6:7" x14ac:dyDescent="0.3">
      <c r="F5597" s="74"/>
      <c r="G5597" s="74"/>
    </row>
    <row r="5598" spans="6:7" x14ac:dyDescent="0.3">
      <c r="F5598" s="74"/>
      <c r="G5598" s="74"/>
    </row>
    <row r="5599" spans="6:7" x14ac:dyDescent="0.3">
      <c r="F5599" s="74"/>
      <c r="G5599" s="74"/>
    </row>
    <row r="5600" spans="6:7" x14ac:dyDescent="0.3">
      <c r="F5600" s="74"/>
      <c r="G5600" s="74"/>
    </row>
    <row r="5601" spans="6:7" x14ac:dyDescent="0.3">
      <c r="F5601" s="74"/>
      <c r="G5601" s="74"/>
    </row>
    <row r="5602" spans="6:7" x14ac:dyDescent="0.3">
      <c r="F5602" s="74"/>
      <c r="G5602" s="74"/>
    </row>
    <row r="5603" spans="6:7" x14ac:dyDescent="0.3">
      <c r="F5603" s="74"/>
      <c r="G5603" s="74"/>
    </row>
    <row r="5604" spans="6:7" x14ac:dyDescent="0.3">
      <c r="F5604" s="74"/>
      <c r="G5604" s="74"/>
    </row>
    <row r="5605" spans="6:7" x14ac:dyDescent="0.3">
      <c r="F5605" s="74"/>
      <c r="G5605" s="74"/>
    </row>
    <row r="5606" spans="6:7" x14ac:dyDescent="0.3">
      <c r="F5606" s="74"/>
      <c r="G5606" s="74"/>
    </row>
    <row r="5607" spans="6:7" x14ac:dyDescent="0.3">
      <c r="F5607" s="74"/>
      <c r="G5607" s="74"/>
    </row>
    <row r="5608" spans="6:7" x14ac:dyDescent="0.3">
      <c r="F5608" s="74"/>
      <c r="G5608" s="74"/>
    </row>
    <row r="5609" spans="6:7" x14ac:dyDescent="0.3">
      <c r="F5609" s="74"/>
      <c r="G5609" s="74"/>
    </row>
    <row r="5610" spans="6:7" x14ac:dyDescent="0.3">
      <c r="F5610" s="74"/>
      <c r="G5610" s="74"/>
    </row>
    <row r="5611" spans="6:7" x14ac:dyDescent="0.3">
      <c r="F5611" s="74"/>
      <c r="G5611" s="74"/>
    </row>
    <row r="5612" spans="6:7" x14ac:dyDescent="0.3">
      <c r="F5612" s="74"/>
      <c r="G5612" s="74"/>
    </row>
    <row r="5613" spans="6:7" x14ac:dyDescent="0.3">
      <c r="F5613" s="74"/>
      <c r="G5613" s="74"/>
    </row>
    <row r="5614" spans="6:7" x14ac:dyDescent="0.3">
      <c r="F5614" s="74"/>
      <c r="G5614" s="74"/>
    </row>
    <row r="5615" spans="6:7" x14ac:dyDescent="0.3">
      <c r="F5615" s="74"/>
      <c r="G5615" s="74"/>
    </row>
    <row r="5616" spans="6:7" x14ac:dyDescent="0.3">
      <c r="F5616" s="74"/>
      <c r="G5616" s="74"/>
    </row>
    <row r="5617" spans="6:7" x14ac:dyDescent="0.3">
      <c r="F5617" s="74"/>
      <c r="G5617" s="74"/>
    </row>
    <row r="5618" spans="6:7" x14ac:dyDescent="0.3">
      <c r="F5618" s="74"/>
      <c r="G5618" s="74"/>
    </row>
    <row r="5619" spans="6:7" x14ac:dyDescent="0.3">
      <c r="F5619" s="74"/>
      <c r="G5619" s="74"/>
    </row>
    <row r="5620" spans="6:7" x14ac:dyDescent="0.3">
      <c r="F5620" s="74"/>
      <c r="G5620" s="74"/>
    </row>
    <row r="5621" spans="6:7" x14ac:dyDescent="0.3">
      <c r="F5621" s="74"/>
      <c r="G5621" s="74"/>
    </row>
    <row r="5622" spans="6:7" x14ac:dyDescent="0.3">
      <c r="F5622" s="74"/>
      <c r="G5622" s="74"/>
    </row>
    <row r="5623" spans="6:7" x14ac:dyDescent="0.3">
      <c r="F5623" s="74"/>
      <c r="G5623" s="74"/>
    </row>
    <row r="5624" spans="6:7" x14ac:dyDescent="0.3">
      <c r="F5624" s="74"/>
      <c r="G5624" s="74"/>
    </row>
    <row r="5625" spans="6:7" x14ac:dyDescent="0.3">
      <c r="F5625" s="74"/>
      <c r="G5625" s="74"/>
    </row>
    <row r="5626" spans="6:7" x14ac:dyDescent="0.3">
      <c r="F5626" s="74"/>
      <c r="G5626" s="74"/>
    </row>
    <row r="5627" spans="6:7" x14ac:dyDescent="0.3">
      <c r="F5627" s="74"/>
      <c r="G5627" s="74"/>
    </row>
    <row r="5628" spans="6:7" x14ac:dyDescent="0.3">
      <c r="F5628" s="74"/>
      <c r="G5628" s="74"/>
    </row>
    <row r="5629" spans="6:7" x14ac:dyDescent="0.3">
      <c r="F5629" s="74"/>
      <c r="G5629" s="74"/>
    </row>
    <row r="5630" spans="6:7" x14ac:dyDescent="0.3">
      <c r="F5630" s="74"/>
      <c r="G5630" s="74"/>
    </row>
    <row r="5631" spans="6:7" x14ac:dyDescent="0.3">
      <c r="F5631" s="74"/>
      <c r="G5631" s="74"/>
    </row>
    <row r="5632" spans="6:7" x14ac:dyDescent="0.3">
      <c r="F5632" s="74"/>
      <c r="G5632" s="74"/>
    </row>
    <row r="5633" spans="6:7" x14ac:dyDescent="0.3">
      <c r="F5633" s="74"/>
      <c r="G5633" s="74"/>
    </row>
    <row r="5634" spans="6:7" x14ac:dyDescent="0.3">
      <c r="F5634" s="74"/>
      <c r="G5634" s="74"/>
    </row>
    <row r="5635" spans="6:7" x14ac:dyDescent="0.3">
      <c r="F5635" s="74"/>
      <c r="G5635" s="74"/>
    </row>
    <row r="5636" spans="6:7" x14ac:dyDescent="0.3">
      <c r="F5636" s="74"/>
      <c r="G5636" s="74"/>
    </row>
    <row r="5637" spans="6:7" x14ac:dyDescent="0.3">
      <c r="F5637" s="74"/>
      <c r="G5637" s="74"/>
    </row>
    <row r="5638" spans="6:7" x14ac:dyDescent="0.3">
      <c r="F5638" s="74"/>
      <c r="G5638" s="74"/>
    </row>
    <row r="5639" spans="6:7" x14ac:dyDescent="0.3">
      <c r="F5639" s="74"/>
      <c r="G5639" s="74"/>
    </row>
    <row r="5640" spans="6:7" x14ac:dyDescent="0.3">
      <c r="F5640" s="74"/>
      <c r="G5640" s="74"/>
    </row>
    <row r="5641" spans="6:7" x14ac:dyDescent="0.3">
      <c r="F5641" s="74"/>
      <c r="G5641" s="74"/>
    </row>
    <row r="5642" spans="6:7" x14ac:dyDescent="0.3">
      <c r="F5642" s="74"/>
      <c r="G5642" s="74"/>
    </row>
    <row r="5643" spans="6:7" x14ac:dyDescent="0.3">
      <c r="F5643" s="74"/>
      <c r="G5643" s="74"/>
    </row>
    <row r="5644" spans="6:7" x14ac:dyDescent="0.3">
      <c r="F5644" s="74"/>
      <c r="G5644" s="74"/>
    </row>
    <row r="5645" spans="6:7" x14ac:dyDescent="0.3">
      <c r="F5645" s="74"/>
      <c r="G5645" s="74"/>
    </row>
    <row r="5646" spans="6:7" x14ac:dyDescent="0.3">
      <c r="F5646" s="74"/>
      <c r="G5646" s="74"/>
    </row>
    <row r="5647" spans="6:7" x14ac:dyDescent="0.3">
      <c r="F5647" s="74"/>
      <c r="G5647" s="74"/>
    </row>
    <row r="5648" spans="6:7" x14ac:dyDescent="0.3">
      <c r="F5648" s="74"/>
      <c r="G5648" s="74"/>
    </row>
    <row r="5649" spans="6:7" x14ac:dyDescent="0.3">
      <c r="F5649" s="74"/>
      <c r="G5649" s="74"/>
    </row>
    <row r="5650" spans="6:7" x14ac:dyDescent="0.3">
      <c r="F5650" s="74"/>
      <c r="G5650" s="74"/>
    </row>
    <row r="5651" spans="6:7" x14ac:dyDescent="0.3">
      <c r="F5651" s="74"/>
      <c r="G5651" s="74"/>
    </row>
    <row r="5652" spans="6:7" x14ac:dyDescent="0.3">
      <c r="F5652" s="74"/>
      <c r="G5652" s="74"/>
    </row>
    <row r="5653" spans="6:7" x14ac:dyDescent="0.3">
      <c r="F5653" s="74"/>
      <c r="G5653" s="74"/>
    </row>
    <row r="5654" spans="6:7" x14ac:dyDescent="0.3">
      <c r="F5654" s="74"/>
      <c r="G5654" s="74"/>
    </row>
    <row r="5655" spans="6:7" x14ac:dyDescent="0.3">
      <c r="F5655" s="74"/>
      <c r="G5655" s="74"/>
    </row>
    <row r="5656" spans="6:7" x14ac:dyDescent="0.3">
      <c r="F5656" s="74"/>
      <c r="G5656" s="74"/>
    </row>
    <row r="5657" spans="6:7" x14ac:dyDescent="0.3">
      <c r="F5657" s="74"/>
      <c r="G5657" s="74"/>
    </row>
    <row r="5658" spans="6:7" x14ac:dyDescent="0.3">
      <c r="F5658" s="74"/>
      <c r="G5658" s="74"/>
    </row>
    <row r="5659" spans="6:7" x14ac:dyDescent="0.3">
      <c r="F5659" s="74"/>
      <c r="G5659" s="74"/>
    </row>
    <row r="5660" spans="6:7" x14ac:dyDescent="0.3">
      <c r="F5660" s="74"/>
      <c r="G5660" s="74"/>
    </row>
    <row r="5661" spans="6:7" x14ac:dyDescent="0.3">
      <c r="F5661" s="74"/>
      <c r="G5661" s="74"/>
    </row>
    <row r="5662" spans="6:7" x14ac:dyDescent="0.3">
      <c r="F5662" s="74"/>
      <c r="G5662" s="74"/>
    </row>
    <row r="5663" spans="6:7" x14ac:dyDescent="0.3">
      <c r="F5663" s="74"/>
      <c r="G5663" s="74"/>
    </row>
    <row r="5664" spans="6:7" x14ac:dyDescent="0.3">
      <c r="F5664" s="74"/>
      <c r="G5664" s="74"/>
    </row>
    <row r="5665" spans="6:7" x14ac:dyDescent="0.3">
      <c r="F5665" s="74"/>
      <c r="G5665" s="74"/>
    </row>
    <row r="5666" spans="6:7" x14ac:dyDescent="0.3">
      <c r="F5666" s="74"/>
      <c r="G5666" s="74"/>
    </row>
    <row r="5667" spans="6:7" x14ac:dyDescent="0.3">
      <c r="F5667" s="74"/>
      <c r="G5667" s="74"/>
    </row>
    <row r="5668" spans="6:7" x14ac:dyDescent="0.3">
      <c r="F5668" s="74"/>
      <c r="G5668" s="74"/>
    </row>
    <row r="5669" spans="6:7" x14ac:dyDescent="0.3">
      <c r="F5669" s="74"/>
      <c r="G5669" s="74"/>
    </row>
    <row r="5670" spans="6:7" x14ac:dyDescent="0.3">
      <c r="F5670" s="74"/>
      <c r="G5670" s="74"/>
    </row>
    <row r="5671" spans="6:7" x14ac:dyDescent="0.3">
      <c r="F5671" s="74"/>
      <c r="G5671" s="74"/>
    </row>
    <row r="5672" spans="6:7" x14ac:dyDescent="0.3">
      <c r="F5672" s="74"/>
      <c r="G5672" s="74"/>
    </row>
    <row r="5673" spans="6:7" x14ac:dyDescent="0.3">
      <c r="F5673" s="74"/>
      <c r="G5673" s="74"/>
    </row>
    <row r="5674" spans="6:7" x14ac:dyDescent="0.3">
      <c r="F5674" s="74"/>
      <c r="G5674" s="74"/>
    </row>
    <row r="5675" spans="6:7" x14ac:dyDescent="0.3">
      <c r="F5675" s="74"/>
      <c r="G5675" s="74"/>
    </row>
    <row r="5676" spans="6:7" x14ac:dyDescent="0.3">
      <c r="F5676" s="74"/>
      <c r="G5676" s="74"/>
    </row>
    <row r="5677" spans="6:7" x14ac:dyDescent="0.3">
      <c r="F5677" s="74"/>
      <c r="G5677" s="74"/>
    </row>
    <row r="5678" spans="6:7" x14ac:dyDescent="0.3">
      <c r="F5678" s="74"/>
      <c r="G5678" s="74"/>
    </row>
    <row r="5679" spans="6:7" x14ac:dyDescent="0.3">
      <c r="F5679" s="74"/>
      <c r="G5679" s="74"/>
    </row>
    <row r="5680" spans="6:7" x14ac:dyDescent="0.3">
      <c r="F5680" s="74"/>
      <c r="G5680" s="74"/>
    </row>
    <row r="5681" spans="6:7" x14ac:dyDescent="0.3">
      <c r="F5681" s="74"/>
      <c r="G5681" s="74"/>
    </row>
    <row r="5682" spans="6:7" x14ac:dyDescent="0.3">
      <c r="F5682" s="74"/>
      <c r="G5682" s="74"/>
    </row>
    <row r="5683" spans="6:7" x14ac:dyDescent="0.3">
      <c r="F5683" s="74"/>
      <c r="G5683" s="74"/>
    </row>
    <row r="5684" spans="6:7" x14ac:dyDescent="0.3">
      <c r="F5684" s="74"/>
      <c r="G5684" s="74"/>
    </row>
    <row r="5685" spans="6:7" x14ac:dyDescent="0.3">
      <c r="F5685" s="74"/>
      <c r="G5685" s="74"/>
    </row>
    <row r="5686" spans="6:7" x14ac:dyDescent="0.3">
      <c r="F5686" s="74"/>
      <c r="G5686" s="74"/>
    </row>
    <row r="5687" spans="6:7" x14ac:dyDescent="0.3">
      <c r="F5687" s="74"/>
      <c r="G5687" s="74"/>
    </row>
    <row r="5688" spans="6:7" x14ac:dyDescent="0.3">
      <c r="F5688" s="74"/>
      <c r="G5688" s="74"/>
    </row>
    <row r="5689" spans="6:7" x14ac:dyDescent="0.3">
      <c r="F5689" s="74"/>
      <c r="G5689" s="74"/>
    </row>
    <row r="5690" spans="6:7" x14ac:dyDescent="0.3">
      <c r="F5690" s="74"/>
      <c r="G5690" s="74"/>
    </row>
    <row r="5691" spans="6:7" x14ac:dyDescent="0.3">
      <c r="F5691" s="74"/>
      <c r="G5691" s="74"/>
    </row>
    <row r="5692" spans="6:7" x14ac:dyDescent="0.3">
      <c r="F5692" s="74"/>
      <c r="G5692" s="74"/>
    </row>
    <row r="5693" spans="6:7" x14ac:dyDescent="0.3">
      <c r="F5693" s="74"/>
      <c r="G5693" s="74"/>
    </row>
    <row r="5694" spans="6:7" x14ac:dyDescent="0.3">
      <c r="F5694" s="74"/>
      <c r="G5694" s="74"/>
    </row>
    <row r="5695" spans="6:7" x14ac:dyDescent="0.3">
      <c r="F5695" s="74"/>
      <c r="G5695" s="74"/>
    </row>
    <row r="5696" spans="6:7" x14ac:dyDescent="0.3">
      <c r="F5696" s="74"/>
      <c r="G5696" s="74"/>
    </row>
    <row r="5697" spans="6:7" x14ac:dyDescent="0.3">
      <c r="F5697" s="74"/>
      <c r="G5697" s="74"/>
    </row>
    <row r="5698" spans="6:7" x14ac:dyDescent="0.3">
      <c r="F5698" s="74"/>
      <c r="G5698" s="74"/>
    </row>
    <row r="5699" spans="6:7" x14ac:dyDescent="0.3">
      <c r="F5699" s="74"/>
      <c r="G5699" s="74"/>
    </row>
    <row r="5700" spans="6:7" x14ac:dyDescent="0.3">
      <c r="F5700" s="74"/>
      <c r="G5700" s="74"/>
    </row>
    <row r="5701" spans="6:7" x14ac:dyDescent="0.3">
      <c r="F5701" s="74"/>
      <c r="G5701" s="74"/>
    </row>
    <row r="5702" spans="6:7" x14ac:dyDescent="0.3">
      <c r="F5702" s="74"/>
      <c r="G5702" s="74"/>
    </row>
    <row r="5703" spans="6:7" x14ac:dyDescent="0.3">
      <c r="F5703" s="74"/>
      <c r="G5703" s="74"/>
    </row>
    <row r="5704" spans="6:7" x14ac:dyDescent="0.3">
      <c r="F5704" s="74"/>
      <c r="G5704" s="74"/>
    </row>
    <row r="5705" spans="6:7" x14ac:dyDescent="0.3">
      <c r="F5705" s="74"/>
      <c r="G5705" s="74"/>
    </row>
    <row r="5706" spans="6:7" x14ac:dyDescent="0.3">
      <c r="F5706" s="74"/>
      <c r="G5706" s="74"/>
    </row>
    <row r="5707" spans="6:7" x14ac:dyDescent="0.3">
      <c r="F5707" s="74"/>
      <c r="G5707" s="74"/>
    </row>
    <row r="5708" spans="6:7" x14ac:dyDescent="0.3">
      <c r="F5708" s="74"/>
      <c r="G5708" s="74"/>
    </row>
    <row r="5709" spans="6:7" x14ac:dyDescent="0.3">
      <c r="F5709" s="74"/>
      <c r="G5709" s="74"/>
    </row>
    <row r="5710" spans="6:7" x14ac:dyDescent="0.3">
      <c r="F5710" s="74"/>
      <c r="G5710" s="74"/>
    </row>
    <row r="5711" spans="6:7" x14ac:dyDescent="0.3">
      <c r="F5711" s="74"/>
      <c r="G5711" s="74"/>
    </row>
    <row r="5712" spans="6:7" x14ac:dyDescent="0.3">
      <c r="F5712" s="74"/>
      <c r="G5712" s="74"/>
    </row>
    <row r="5713" spans="6:7" x14ac:dyDescent="0.3">
      <c r="F5713" s="74"/>
      <c r="G5713" s="74"/>
    </row>
    <row r="5714" spans="6:7" x14ac:dyDescent="0.3">
      <c r="F5714" s="74"/>
      <c r="G5714" s="74"/>
    </row>
    <row r="5715" spans="6:7" x14ac:dyDescent="0.3">
      <c r="F5715" s="74"/>
      <c r="G5715" s="74"/>
    </row>
    <row r="5716" spans="6:7" x14ac:dyDescent="0.3">
      <c r="F5716" s="74"/>
      <c r="G5716" s="74"/>
    </row>
    <row r="5717" spans="6:7" x14ac:dyDescent="0.3">
      <c r="F5717" s="74"/>
      <c r="G5717" s="74"/>
    </row>
    <row r="5718" spans="6:7" x14ac:dyDescent="0.3">
      <c r="F5718" s="74"/>
      <c r="G5718" s="74"/>
    </row>
    <row r="5719" spans="6:7" x14ac:dyDescent="0.3">
      <c r="F5719" s="74"/>
      <c r="G5719" s="74"/>
    </row>
    <row r="5720" spans="6:7" x14ac:dyDescent="0.3">
      <c r="F5720" s="74"/>
      <c r="G5720" s="74"/>
    </row>
    <row r="5721" spans="6:7" x14ac:dyDescent="0.3">
      <c r="F5721" s="74"/>
      <c r="G5721" s="74"/>
    </row>
    <row r="5722" spans="6:7" x14ac:dyDescent="0.3">
      <c r="F5722" s="74"/>
      <c r="G5722" s="74"/>
    </row>
    <row r="5723" spans="6:7" x14ac:dyDescent="0.3">
      <c r="F5723" s="74"/>
      <c r="G5723" s="74"/>
    </row>
    <row r="5724" spans="6:7" x14ac:dyDescent="0.3">
      <c r="F5724" s="74"/>
      <c r="G5724" s="74"/>
    </row>
    <row r="5725" spans="6:7" x14ac:dyDescent="0.3">
      <c r="F5725" s="74"/>
      <c r="G5725" s="74"/>
    </row>
    <row r="5726" spans="6:7" x14ac:dyDescent="0.3">
      <c r="F5726" s="74"/>
      <c r="G5726" s="74"/>
    </row>
    <row r="5727" spans="6:7" x14ac:dyDescent="0.3">
      <c r="F5727" s="74"/>
      <c r="G5727" s="74"/>
    </row>
    <row r="5728" spans="6:7" x14ac:dyDescent="0.3">
      <c r="F5728" s="74"/>
      <c r="G5728" s="74"/>
    </row>
    <row r="5729" spans="6:7" x14ac:dyDescent="0.3">
      <c r="F5729" s="74"/>
      <c r="G5729" s="74"/>
    </row>
    <row r="5730" spans="6:7" x14ac:dyDescent="0.3">
      <c r="F5730" s="74"/>
      <c r="G5730" s="7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opLeftCell="C1" workbookViewId="0">
      <selection activeCell="R12" sqref="R12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/>
    </row>
    <row r="2" spans="1:18" x14ac:dyDescent="0.3">
      <c r="A2">
        <v>35609</v>
      </c>
      <c r="B2" t="s">
        <v>211</v>
      </c>
      <c r="C2" t="s">
        <v>86</v>
      </c>
      <c r="D2" t="s">
        <v>212</v>
      </c>
      <c r="E2">
        <v>6.57</v>
      </c>
      <c r="F2" s="73">
        <v>45040</v>
      </c>
      <c r="G2" s="73">
        <v>45040</v>
      </c>
      <c r="H2">
        <v>8</v>
      </c>
      <c r="I2">
        <v>2020</v>
      </c>
      <c r="J2" t="s">
        <v>20</v>
      </c>
      <c r="K2">
        <v>1</v>
      </c>
      <c r="L2">
        <v>1.671111111111111</v>
      </c>
      <c r="M2">
        <v>1.671111111111111</v>
      </c>
      <c r="N2" s="105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3">
        <v>43511</v>
      </c>
      <c r="G3" s="73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COUNTIFS(tb_list[Year],2021,tb_list[Type],"MUSIC")</f>
        <v>24</v>
      </c>
    </row>
    <row r="4" spans="1:18" x14ac:dyDescent="0.3">
      <c r="A4">
        <v>48</v>
      </c>
      <c r="B4" t="s">
        <v>16</v>
      </c>
      <c r="C4" t="s">
        <v>17</v>
      </c>
      <c r="D4" t="s">
        <v>5</v>
      </c>
      <c r="E4">
        <v>6.95</v>
      </c>
      <c r="F4" s="73">
        <v>43505</v>
      </c>
      <c r="G4" s="73">
        <v>43511</v>
      </c>
      <c r="H4">
        <v>2</v>
      </c>
      <c r="I4">
        <v>2002</v>
      </c>
      <c r="J4" t="s">
        <v>18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19</v>
      </c>
      <c r="C5" t="s">
        <v>9</v>
      </c>
      <c r="D5" t="s">
        <v>5</v>
      </c>
      <c r="E5">
        <v>6.63</v>
      </c>
      <c r="F5" s="73">
        <v>43511</v>
      </c>
      <c r="G5" s="73">
        <v>43511</v>
      </c>
      <c r="H5">
        <v>3</v>
      </c>
      <c r="I5">
        <v>2003</v>
      </c>
      <c r="J5" t="s">
        <v>20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22</v>
      </c>
      <c r="C6" t="s">
        <v>17</v>
      </c>
      <c r="D6" t="s">
        <v>23</v>
      </c>
      <c r="E6">
        <v>6.5</v>
      </c>
      <c r="F6" s="73">
        <v>44693</v>
      </c>
      <c r="G6" s="73">
        <v>44698</v>
      </c>
      <c r="H6">
        <v>5</v>
      </c>
      <c r="I6">
        <v>2020</v>
      </c>
      <c r="J6" t="s">
        <v>20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29</v>
      </c>
      <c r="C7" t="s">
        <v>17</v>
      </c>
      <c r="D7" t="s">
        <v>23</v>
      </c>
      <c r="E7">
        <v>6.81</v>
      </c>
      <c r="F7" s="73">
        <v>44699</v>
      </c>
      <c r="G7" s="73">
        <v>44701</v>
      </c>
      <c r="H7">
        <v>5</v>
      </c>
      <c r="I7">
        <v>2021</v>
      </c>
      <c r="J7" t="s">
        <v>6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30</v>
      </c>
      <c r="C8" t="s">
        <v>17</v>
      </c>
      <c r="D8" t="s">
        <v>5</v>
      </c>
      <c r="E8">
        <v>5.33</v>
      </c>
      <c r="F8" s="73">
        <v>44731</v>
      </c>
      <c r="G8" s="73">
        <v>44754</v>
      </c>
      <c r="H8">
        <v>6</v>
      </c>
      <c r="I8">
        <v>2021</v>
      </c>
      <c r="J8" t="s">
        <v>20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31</v>
      </c>
      <c r="C9" t="s">
        <v>17</v>
      </c>
      <c r="D9" t="s">
        <v>32</v>
      </c>
      <c r="E9">
        <v>6.14</v>
      </c>
      <c r="F9" s="73">
        <v>44499</v>
      </c>
      <c r="G9" s="73">
        <v>44504</v>
      </c>
      <c r="H9">
        <v>7</v>
      </c>
      <c r="I9">
        <v>2021</v>
      </c>
      <c r="J9" t="s">
        <v>10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36</v>
      </c>
      <c r="C10" t="s">
        <v>17</v>
      </c>
      <c r="D10" t="s">
        <v>37</v>
      </c>
      <c r="E10">
        <v>6.79</v>
      </c>
      <c r="F10" s="73">
        <v>44074</v>
      </c>
      <c r="G10" s="73">
        <v>44089</v>
      </c>
      <c r="H10">
        <v>5</v>
      </c>
      <c r="I10">
        <v>2020</v>
      </c>
      <c r="J10" t="s">
        <v>10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40</v>
      </c>
      <c r="C11" t="s">
        <v>9</v>
      </c>
      <c r="D11" t="s">
        <v>37</v>
      </c>
      <c r="E11">
        <v>6.52</v>
      </c>
      <c r="F11" s="73">
        <v>44542</v>
      </c>
      <c r="G11" s="73">
        <v>44542</v>
      </c>
      <c r="H11">
        <v>5</v>
      </c>
      <c r="I11">
        <v>2020</v>
      </c>
      <c r="J11" t="s">
        <v>6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41</v>
      </c>
      <c r="C12" t="s">
        <v>17</v>
      </c>
      <c r="D12" t="s">
        <v>23</v>
      </c>
      <c r="E12">
        <v>6.85</v>
      </c>
      <c r="F12" s="73">
        <v>43574</v>
      </c>
      <c r="G12" s="73">
        <v>43580</v>
      </c>
      <c r="H12">
        <v>5</v>
      </c>
      <c r="I12">
        <v>2018</v>
      </c>
      <c r="J12" t="s">
        <v>18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44</v>
      </c>
      <c r="C13" t="s">
        <v>17</v>
      </c>
      <c r="D13" t="s">
        <v>23</v>
      </c>
      <c r="E13">
        <v>7.67</v>
      </c>
      <c r="F13" s="73">
        <v>43570</v>
      </c>
      <c r="G13" s="73">
        <v>43585</v>
      </c>
      <c r="H13">
        <v>6</v>
      </c>
      <c r="I13">
        <v>2019</v>
      </c>
      <c r="J13" t="s">
        <v>10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45</v>
      </c>
      <c r="C14" t="s">
        <v>17</v>
      </c>
      <c r="D14" t="s">
        <v>23</v>
      </c>
      <c r="E14">
        <v>7.66</v>
      </c>
      <c r="F14" s="73">
        <v>43578</v>
      </c>
      <c r="G14" s="73">
        <v>43590</v>
      </c>
      <c r="H14">
        <v>7</v>
      </c>
      <c r="I14">
        <v>2019</v>
      </c>
      <c r="J14" t="s">
        <v>10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47</v>
      </c>
      <c r="C15" t="s">
        <v>4</v>
      </c>
      <c r="D15" t="s">
        <v>23</v>
      </c>
      <c r="E15">
        <v>6.56</v>
      </c>
      <c r="F15" s="73">
        <v>43665</v>
      </c>
      <c r="G15" s="73">
        <v>43668</v>
      </c>
      <c r="H15">
        <v>5</v>
      </c>
      <c r="I15">
        <v>2019</v>
      </c>
      <c r="J15" t="s">
        <v>18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50</v>
      </c>
      <c r="C16" t="s">
        <v>51</v>
      </c>
      <c r="D16" t="s">
        <v>5</v>
      </c>
      <c r="E16">
        <v>6.54</v>
      </c>
      <c r="F16" s="73">
        <v>44127</v>
      </c>
      <c r="G16" s="73">
        <v>44129</v>
      </c>
      <c r="H16">
        <v>6</v>
      </c>
      <c r="I16">
        <v>1998</v>
      </c>
      <c r="J16" t="s">
        <v>10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55</v>
      </c>
      <c r="C17" t="s">
        <v>17</v>
      </c>
      <c r="D17" t="s">
        <v>5</v>
      </c>
      <c r="E17">
        <v>7.23</v>
      </c>
      <c r="F17" s="73">
        <v>43248</v>
      </c>
      <c r="G17" s="73">
        <v>43258</v>
      </c>
      <c r="H17">
        <v>8</v>
      </c>
      <c r="I17">
        <v>2002</v>
      </c>
      <c r="J17" t="s">
        <v>18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59</v>
      </c>
      <c r="C18" t="s">
        <v>17</v>
      </c>
      <c r="D18" t="s">
        <v>60</v>
      </c>
      <c r="E18">
        <v>7.1</v>
      </c>
      <c r="F18" s="73">
        <v>44398</v>
      </c>
      <c r="G18" s="73">
        <v>44415</v>
      </c>
      <c r="H18">
        <v>6</v>
      </c>
      <c r="I18">
        <v>2020</v>
      </c>
      <c r="J18" t="s">
        <v>20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62</v>
      </c>
      <c r="C19" t="s">
        <v>17</v>
      </c>
      <c r="D19" t="s">
        <v>63</v>
      </c>
      <c r="E19">
        <v>6.55</v>
      </c>
      <c r="F19" s="73">
        <v>43960</v>
      </c>
      <c r="G19" s="73">
        <v>43981</v>
      </c>
      <c r="H19">
        <v>7</v>
      </c>
      <c r="I19">
        <v>2019</v>
      </c>
      <c r="J19" t="s">
        <v>20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66</v>
      </c>
      <c r="C20" t="s">
        <v>17</v>
      </c>
      <c r="D20" t="s">
        <v>23</v>
      </c>
      <c r="E20">
        <v>7.11</v>
      </c>
      <c r="F20" s="73">
        <v>43505</v>
      </c>
      <c r="G20" s="73">
        <v>43538</v>
      </c>
      <c r="H20">
        <v>3</v>
      </c>
      <c r="I20">
        <v>2002</v>
      </c>
      <c r="J20" t="s">
        <v>18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68</v>
      </c>
      <c r="C21" t="s">
        <v>17</v>
      </c>
      <c r="D21" t="s">
        <v>23</v>
      </c>
      <c r="E21">
        <v>7.12</v>
      </c>
      <c r="F21" s="73">
        <v>43542</v>
      </c>
      <c r="G21" s="73">
        <v>43555</v>
      </c>
      <c r="H21">
        <v>3</v>
      </c>
      <c r="I21">
        <v>2003</v>
      </c>
      <c r="J21" t="s">
        <v>20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270</v>
      </c>
      <c r="C22" t="s">
        <v>86</v>
      </c>
      <c r="D22" t="s">
        <v>5</v>
      </c>
      <c r="E22">
        <v>7.5</v>
      </c>
      <c r="F22" s="73">
        <v>45040</v>
      </c>
      <c r="G22" s="73">
        <v>45040</v>
      </c>
      <c r="H22">
        <v>8</v>
      </c>
      <c r="I22">
        <v>2019</v>
      </c>
      <c r="J22" t="s">
        <v>6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71</v>
      </c>
      <c r="C23" t="s">
        <v>70</v>
      </c>
      <c r="D23" t="s">
        <v>37</v>
      </c>
      <c r="E23">
        <v>5.62</v>
      </c>
      <c r="F23" s="73">
        <v>44731</v>
      </c>
      <c r="G23" s="73">
        <v>44731</v>
      </c>
      <c r="H23">
        <v>4</v>
      </c>
      <c r="I23">
        <v>2021</v>
      </c>
      <c r="J23" t="s">
        <v>18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73</v>
      </c>
      <c r="C24" t="s">
        <v>17</v>
      </c>
      <c r="D24" t="s">
        <v>63</v>
      </c>
      <c r="E24">
        <v>7.7</v>
      </c>
      <c r="F24" s="73">
        <v>45013</v>
      </c>
      <c r="G24" s="73">
        <v>45037</v>
      </c>
      <c r="H24">
        <v>7</v>
      </c>
      <c r="I24">
        <v>2022</v>
      </c>
      <c r="J24" t="s">
        <v>10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75</v>
      </c>
      <c r="C25" t="s">
        <v>17</v>
      </c>
      <c r="D25" t="s">
        <v>5</v>
      </c>
      <c r="E25">
        <v>7.6</v>
      </c>
      <c r="F25" s="73">
        <v>44411</v>
      </c>
      <c r="G25" s="73">
        <v>44424</v>
      </c>
      <c r="H25">
        <v>9</v>
      </c>
      <c r="I25">
        <v>2020</v>
      </c>
      <c r="J25" t="s">
        <v>20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77</v>
      </c>
      <c r="C26" t="s">
        <v>51</v>
      </c>
      <c r="D26" t="s">
        <v>23</v>
      </c>
      <c r="E26">
        <v>6.71</v>
      </c>
      <c r="F26" s="73">
        <v>44149</v>
      </c>
      <c r="G26" s="73">
        <v>44153</v>
      </c>
      <c r="H26">
        <v>5</v>
      </c>
      <c r="I26">
        <v>2001</v>
      </c>
      <c r="J26" t="s">
        <v>18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79</v>
      </c>
      <c r="C27" t="s">
        <v>4</v>
      </c>
      <c r="D27" t="s">
        <v>5</v>
      </c>
      <c r="E27">
        <v>5.88</v>
      </c>
      <c r="F27" s="73">
        <v>44042</v>
      </c>
      <c r="G27" s="73">
        <v>44042</v>
      </c>
      <c r="H27">
        <v>5</v>
      </c>
      <c r="I27">
        <v>2019</v>
      </c>
      <c r="J27" t="s">
        <v>20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80</v>
      </c>
      <c r="C28" t="s">
        <v>70</v>
      </c>
      <c r="D28" t="s">
        <v>5</v>
      </c>
      <c r="E28">
        <v>4.41</v>
      </c>
      <c r="F28" s="73">
        <v>44120</v>
      </c>
      <c r="G28" s="73">
        <v>44120</v>
      </c>
      <c r="H28">
        <v>4</v>
      </c>
      <c r="I28">
        <v>2001</v>
      </c>
      <c r="J28" t="s">
        <v>10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81</v>
      </c>
      <c r="C29" t="s">
        <v>17</v>
      </c>
      <c r="D29" t="s">
        <v>5</v>
      </c>
      <c r="E29">
        <v>7.26</v>
      </c>
      <c r="F29" s="73">
        <v>44173</v>
      </c>
      <c r="G29" s="73">
        <v>44194</v>
      </c>
      <c r="H29">
        <v>7</v>
      </c>
      <c r="I29">
        <v>2020</v>
      </c>
      <c r="J29" t="s">
        <v>18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84</v>
      </c>
      <c r="C30" t="s">
        <v>17</v>
      </c>
      <c r="D30" t="s">
        <v>23</v>
      </c>
      <c r="E30">
        <v>7.34</v>
      </c>
      <c r="F30" s="73">
        <v>43762</v>
      </c>
      <c r="G30" s="73">
        <v>43765</v>
      </c>
      <c r="H30">
        <v>8</v>
      </c>
      <c r="I30">
        <v>2019</v>
      </c>
      <c r="J30" t="s">
        <v>6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85</v>
      </c>
      <c r="C31" t="s">
        <v>86</v>
      </c>
      <c r="D31" t="s">
        <v>32</v>
      </c>
      <c r="E31">
        <v>6.89</v>
      </c>
      <c r="F31" s="73">
        <v>44376</v>
      </c>
      <c r="G31" s="73">
        <v>44377</v>
      </c>
      <c r="H31">
        <v>6</v>
      </c>
      <c r="I31">
        <v>2001</v>
      </c>
      <c r="J31" t="s">
        <v>6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87</v>
      </c>
      <c r="C32" t="s">
        <v>17</v>
      </c>
      <c r="D32" t="s">
        <v>5</v>
      </c>
      <c r="E32">
        <v>6.76</v>
      </c>
      <c r="F32" s="73">
        <v>43606</v>
      </c>
      <c r="G32" s="73">
        <v>43616</v>
      </c>
      <c r="H32">
        <v>6</v>
      </c>
      <c r="I32">
        <v>2000</v>
      </c>
      <c r="J32" t="s">
        <v>20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90</v>
      </c>
      <c r="C33" t="s">
        <v>9</v>
      </c>
      <c r="D33" t="s">
        <v>5</v>
      </c>
      <c r="E33">
        <v>6.34</v>
      </c>
      <c r="F33" s="73">
        <v>43606</v>
      </c>
      <c r="G33" s="73">
        <v>43606</v>
      </c>
      <c r="H33">
        <v>5</v>
      </c>
      <c r="I33">
        <v>2002</v>
      </c>
      <c r="J33" t="s">
        <v>10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91</v>
      </c>
      <c r="C34" t="s">
        <v>17</v>
      </c>
      <c r="D34" t="s">
        <v>60</v>
      </c>
      <c r="E34">
        <v>6.69</v>
      </c>
      <c r="F34" s="73">
        <v>43745</v>
      </c>
      <c r="G34" s="73">
        <v>43747</v>
      </c>
      <c r="H34">
        <v>5</v>
      </c>
      <c r="I34">
        <v>2019</v>
      </c>
      <c r="J34" t="s">
        <v>6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488</v>
      </c>
      <c r="C35" t="s">
        <v>17</v>
      </c>
      <c r="D35" t="s">
        <v>5</v>
      </c>
      <c r="E35">
        <v>6.52</v>
      </c>
      <c r="F35" s="73">
        <v>45013</v>
      </c>
      <c r="G35" s="73">
        <v>45037</v>
      </c>
      <c r="H35">
        <v>6</v>
      </c>
      <c r="I35">
        <v>2022</v>
      </c>
      <c r="J35" t="s">
        <v>18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250</v>
      </c>
      <c r="C36" t="s">
        <v>17</v>
      </c>
      <c r="D36" t="s">
        <v>5</v>
      </c>
      <c r="E36">
        <v>6.13</v>
      </c>
      <c r="F36" s="73">
        <v>45023</v>
      </c>
      <c r="G36" s="73">
        <v>45035</v>
      </c>
      <c r="H36">
        <v>5</v>
      </c>
      <c r="I36">
        <v>2022</v>
      </c>
      <c r="J36" t="s">
        <v>18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426</v>
      </c>
      <c r="C37" t="s">
        <v>86</v>
      </c>
      <c r="D37" t="s">
        <v>32</v>
      </c>
      <c r="E37">
        <v>6.78</v>
      </c>
      <c r="F37" s="73">
        <v>45031</v>
      </c>
      <c r="G37" s="73">
        <v>45031</v>
      </c>
      <c r="H37">
        <v>5</v>
      </c>
      <c r="I37">
        <v>2021</v>
      </c>
      <c r="J37" t="s">
        <v>6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95</v>
      </c>
      <c r="C38" t="s">
        <v>4</v>
      </c>
      <c r="D38" t="s">
        <v>5</v>
      </c>
      <c r="E38">
        <v>7.06</v>
      </c>
      <c r="F38" s="73">
        <v>44144</v>
      </c>
      <c r="G38" s="73">
        <v>44144</v>
      </c>
      <c r="H38">
        <v>6</v>
      </c>
      <c r="I38">
        <v>2003</v>
      </c>
      <c r="J38" t="s">
        <v>10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96</v>
      </c>
      <c r="C39" t="s">
        <v>86</v>
      </c>
      <c r="D39" t="s">
        <v>5</v>
      </c>
      <c r="E39">
        <v>6.36</v>
      </c>
      <c r="F39" s="73">
        <v>44044</v>
      </c>
      <c r="G39" s="73">
        <v>44044</v>
      </c>
      <c r="H39">
        <v>6</v>
      </c>
      <c r="I39">
        <v>2019</v>
      </c>
      <c r="J39" t="s">
        <v>10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97</v>
      </c>
      <c r="C40" t="s">
        <v>17</v>
      </c>
      <c r="D40" t="s">
        <v>60</v>
      </c>
      <c r="E40">
        <v>5.93</v>
      </c>
      <c r="F40" s="73">
        <v>43887</v>
      </c>
      <c r="G40" s="73">
        <v>43901</v>
      </c>
      <c r="H40">
        <v>4</v>
      </c>
      <c r="I40">
        <v>2019</v>
      </c>
      <c r="J40" t="s">
        <v>20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98</v>
      </c>
      <c r="C41" t="s">
        <v>17</v>
      </c>
      <c r="D41" t="s">
        <v>99</v>
      </c>
      <c r="E41">
        <v>6.48</v>
      </c>
      <c r="F41" s="73">
        <v>44542</v>
      </c>
      <c r="G41" s="73">
        <v>44551</v>
      </c>
      <c r="H41">
        <v>5</v>
      </c>
      <c r="I41">
        <v>2020</v>
      </c>
      <c r="J41" t="s">
        <v>20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100</v>
      </c>
      <c r="C42" t="s">
        <v>86</v>
      </c>
      <c r="D42" t="s">
        <v>37</v>
      </c>
      <c r="E42">
        <v>6.37</v>
      </c>
      <c r="F42" s="73">
        <v>44548</v>
      </c>
      <c r="G42" s="73">
        <v>44548</v>
      </c>
      <c r="H42">
        <v>7</v>
      </c>
      <c r="I42">
        <v>2002</v>
      </c>
      <c r="J42" t="s">
        <v>10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102</v>
      </c>
      <c r="C43" t="s">
        <v>17</v>
      </c>
      <c r="D43" t="s">
        <v>23</v>
      </c>
      <c r="E43">
        <v>7.19</v>
      </c>
      <c r="F43" s="73">
        <v>42957</v>
      </c>
      <c r="G43" s="73">
        <v>42983</v>
      </c>
      <c r="H43">
        <v>2</v>
      </c>
      <c r="I43">
        <v>2000</v>
      </c>
      <c r="J43" t="s">
        <v>18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105</v>
      </c>
      <c r="C44" t="s">
        <v>17</v>
      </c>
      <c r="D44" t="s">
        <v>106</v>
      </c>
      <c r="E44">
        <v>7.99</v>
      </c>
      <c r="F44" s="73">
        <v>43030</v>
      </c>
      <c r="G44" s="73">
        <v>43040</v>
      </c>
      <c r="H44">
        <v>7</v>
      </c>
      <c r="I44">
        <v>2002</v>
      </c>
      <c r="J44" t="s">
        <v>18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108</v>
      </c>
      <c r="C45" t="s">
        <v>17</v>
      </c>
      <c r="D45" t="s">
        <v>109</v>
      </c>
      <c r="E45">
        <v>6.29</v>
      </c>
      <c r="F45" s="73">
        <v>43973</v>
      </c>
      <c r="G45" s="73">
        <v>43975</v>
      </c>
      <c r="H45">
        <v>4</v>
      </c>
      <c r="I45">
        <v>2019</v>
      </c>
      <c r="J45" t="s">
        <v>20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110</v>
      </c>
      <c r="C46" t="s">
        <v>4</v>
      </c>
      <c r="D46" t="s">
        <v>5</v>
      </c>
      <c r="E46">
        <v>6.18</v>
      </c>
      <c r="F46" s="73">
        <v>44904</v>
      </c>
      <c r="G46" s="73">
        <v>44904</v>
      </c>
      <c r="H46">
        <v>6</v>
      </c>
      <c r="I46">
        <v>2012</v>
      </c>
      <c r="J46" t="s">
        <v>20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111</v>
      </c>
      <c r="C47" t="s">
        <v>17</v>
      </c>
      <c r="D47" t="s">
        <v>32</v>
      </c>
      <c r="E47">
        <v>6.75</v>
      </c>
      <c r="F47" s="73">
        <v>43955</v>
      </c>
      <c r="G47" s="73">
        <v>43961</v>
      </c>
      <c r="H47">
        <v>6</v>
      </c>
      <c r="I47">
        <v>2019</v>
      </c>
      <c r="J47" t="s">
        <v>20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112</v>
      </c>
      <c r="C48" t="s">
        <v>17</v>
      </c>
      <c r="D48" t="s">
        <v>5</v>
      </c>
      <c r="E48">
        <v>6.32</v>
      </c>
      <c r="F48" s="73">
        <v>44454</v>
      </c>
      <c r="G48" s="73">
        <v>44488</v>
      </c>
      <c r="H48">
        <v>6</v>
      </c>
      <c r="I48">
        <v>2021</v>
      </c>
      <c r="J48" t="s">
        <v>10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113</v>
      </c>
      <c r="C49" t="s">
        <v>17</v>
      </c>
      <c r="D49" t="s">
        <v>60</v>
      </c>
      <c r="E49">
        <v>8.33</v>
      </c>
      <c r="F49" s="73">
        <v>42522</v>
      </c>
      <c r="G49" s="73">
        <v>42525</v>
      </c>
      <c r="H49">
        <v>10</v>
      </c>
      <c r="I49">
        <v>2009</v>
      </c>
      <c r="J49" t="s">
        <v>6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115</v>
      </c>
      <c r="C50" t="s">
        <v>17</v>
      </c>
      <c r="D50" t="s">
        <v>5</v>
      </c>
      <c r="E50">
        <v>7.53</v>
      </c>
      <c r="F50" s="73">
        <v>44724</v>
      </c>
      <c r="G50" s="73">
        <v>44731</v>
      </c>
      <c r="H50">
        <v>7</v>
      </c>
      <c r="I50">
        <v>2021</v>
      </c>
      <c r="J50" t="s">
        <v>18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604</v>
      </c>
      <c r="C51" t="s">
        <v>9</v>
      </c>
      <c r="D51" t="s">
        <v>5</v>
      </c>
      <c r="E51">
        <v>5.1100000000000003</v>
      </c>
      <c r="F51" s="73">
        <v>45030</v>
      </c>
      <c r="G51" s="73">
        <v>45030</v>
      </c>
      <c r="H51">
        <v>6</v>
      </c>
      <c r="I51">
        <v>2021</v>
      </c>
      <c r="J51" t="s">
        <v>18</v>
      </c>
      <c r="K51">
        <v>1</v>
      </c>
      <c r="L51">
        <v>0.77916666666666667</v>
      </c>
      <c r="M51">
        <v>0.77916666666666667</v>
      </c>
      <c r="N51" s="105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118</v>
      </c>
      <c r="C52" t="s">
        <v>17</v>
      </c>
      <c r="D52" t="s">
        <v>5</v>
      </c>
      <c r="E52">
        <v>6.06</v>
      </c>
      <c r="F52" s="73">
        <v>43915</v>
      </c>
      <c r="G52" s="73">
        <v>43922</v>
      </c>
      <c r="H52">
        <v>4</v>
      </c>
      <c r="I52">
        <v>2019</v>
      </c>
      <c r="J52" t="s">
        <v>6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120</v>
      </c>
      <c r="C53" t="s">
        <v>86</v>
      </c>
      <c r="D53" t="s">
        <v>5</v>
      </c>
      <c r="E53">
        <v>6.78</v>
      </c>
      <c r="F53" s="73">
        <v>44297</v>
      </c>
      <c r="G53" s="73">
        <v>44297</v>
      </c>
      <c r="H53">
        <v>5</v>
      </c>
      <c r="I53">
        <v>2020</v>
      </c>
      <c r="J53" t="s">
        <v>20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121</v>
      </c>
      <c r="C54" t="s">
        <v>4</v>
      </c>
      <c r="D54" t="s">
        <v>5</v>
      </c>
      <c r="E54">
        <v>6.35</v>
      </c>
      <c r="F54" s="73">
        <v>44034</v>
      </c>
      <c r="G54" s="73">
        <v>44034</v>
      </c>
      <c r="H54">
        <v>5</v>
      </c>
      <c r="I54">
        <v>2019</v>
      </c>
      <c r="J54" t="s">
        <v>10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122</v>
      </c>
      <c r="C55" t="s">
        <v>86</v>
      </c>
      <c r="D55" t="s">
        <v>123</v>
      </c>
      <c r="E55">
        <v>6.52</v>
      </c>
      <c r="F55" s="73">
        <v>43915</v>
      </c>
      <c r="G55" s="73">
        <v>43916</v>
      </c>
      <c r="H55">
        <v>6</v>
      </c>
      <c r="I55">
        <v>2019</v>
      </c>
      <c r="J55" t="s">
        <v>18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124</v>
      </c>
      <c r="C56" t="s">
        <v>17</v>
      </c>
      <c r="D56" t="s">
        <v>32</v>
      </c>
      <c r="E56">
        <v>7.12</v>
      </c>
      <c r="F56" s="73">
        <v>44579</v>
      </c>
      <c r="G56" s="73">
        <v>44607</v>
      </c>
      <c r="H56">
        <v>7</v>
      </c>
      <c r="I56">
        <v>2021</v>
      </c>
      <c r="J56" t="s">
        <v>18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127</v>
      </c>
      <c r="C57" t="s">
        <v>86</v>
      </c>
      <c r="D57" t="s">
        <v>5</v>
      </c>
      <c r="E57">
        <v>6.7</v>
      </c>
      <c r="F57" s="73">
        <v>44116</v>
      </c>
      <c r="G57" s="73">
        <v>44116</v>
      </c>
      <c r="H57">
        <v>6</v>
      </c>
      <c r="I57">
        <v>2019</v>
      </c>
      <c r="J57" t="s">
        <v>20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128</v>
      </c>
      <c r="C58" t="s">
        <v>86</v>
      </c>
      <c r="D58" t="s">
        <v>5</v>
      </c>
      <c r="E58">
        <v>6.88</v>
      </c>
      <c r="F58" s="73">
        <v>42975</v>
      </c>
      <c r="G58" s="73">
        <v>42975</v>
      </c>
      <c r="H58">
        <v>6</v>
      </c>
      <c r="I58">
        <v>2000</v>
      </c>
      <c r="J58" t="s">
        <v>20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129</v>
      </c>
      <c r="C59" t="s">
        <v>4</v>
      </c>
      <c r="D59" t="s">
        <v>5</v>
      </c>
      <c r="E59">
        <v>5.8</v>
      </c>
      <c r="F59" s="73">
        <v>44192</v>
      </c>
      <c r="G59" s="73">
        <v>44192</v>
      </c>
      <c r="H59">
        <v>5</v>
      </c>
      <c r="I59">
        <v>2020</v>
      </c>
      <c r="J59" t="s">
        <v>10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130</v>
      </c>
      <c r="C60" t="s">
        <v>17</v>
      </c>
      <c r="D60" t="s">
        <v>5</v>
      </c>
      <c r="E60">
        <v>7.36</v>
      </c>
      <c r="F60" s="73">
        <v>44348</v>
      </c>
      <c r="G60" s="73">
        <v>44349</v>
      </c>
      <c r="H60">
        <v>7</v>
      </c>
      <c r="I60">
        <v>2020</v>
      </c>
      <c r="J60" t="s">
        <v>18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132</v>
      </c>
      <c r="C61" t="s">
        <v>17</v>
      </c>
      <c r="D61" t="s">
        <v>23</v>
      </c>
      <c r="E61">
        <v>6.65</v>
      </c>
      <c r="F61" s="73">
        <v>44065</v>
      </c>
      <c r="G61" s="73">
        <v>44073</v>
      </c>
      <c r="H61">
        <v>6</v>
      </c>
      <c r="I61">
        <v>2020</v>
      </c>
      <c r="J61" t="s">
        <v>10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134</v>
      </c>
      <c r="C62" t="s">
        <v>70</v>
      </c>
      <c r="D62" t="s">
        <v>5</v>
      </c>
      <c r="E62">
        <v>7.47</v>
      </c>
      <c r="F62" s="73">
        <v>44120</v>
      </c>
      <c r="G62" s="73">
        <v>44120</v>
      </c>
      <c r="H62">
        <v>7</v>
      </c>
      <c r="I62">
        <v>2019</v>
      </c>
      <c r="J62" t="s">
        <v>10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135</v>
      </c>
      <c r="C63" t="s">
        <v>86</v>
      </c>
      <c r="D63" t="s">
        <v>32</v>
      </c>
      <c r="E63">
        <v>6.65</v>
      </c>
      <c r="F63" s="73">
        <v>44098</v>
      </c>
      <c r="G63" s="73">
        <v>44098</v>
      </c>
      <c r="H63">
        <v>7</v>
      </c>
      <c r="I63">
        <v>2019</v>
      </c>
      <c r="J63" t="s">
        <v>20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136</v>
      </c>
      <c r="C64" t="s">
        <v>17</v>
      </c>
      <c r="D64" t="s">
        <v>23</v>
      </c>
      <c r="E64">
        <v>7.28</v>
      </c>
      <c r="F64" s="73">
        <v>43684</v>
      </c>
      <c r="G64" s="73">
        <v>43689</v>
      </c>
      <c r="H64">
        <v>7</v>
      </c>
      <c r="I64">
        <v>2019</v>
      </c>
      <c r="J64" t="s">
        <v>18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137</v>
      </c>
      <c r="C65" t="s">
        <v>17</v>
      </c>
      <c r="D65" t="s">
        <v>23</v>
      </c>
      <c r="E65">
        <v>7.34</v>
      </c>
      <c r="F65" s="73">
        <v>44017</v>
      </c>
      <c r="G65" s="73">
        <v>44026</v>
      </c>
      <c r="H65">
        <v>6</v>
      </c>
      <c r="I65">
        <v>2019</v>
      </c>
      <c r="J65" t="s">
        <v>20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138</v>
      </c>
      <c r="C66" t="s">
        <v>51</v>
      </c>
      <c r="D66" t="s">
        <v>23</v>
      </c>
      <c r="E66">
        <v>7.28</v>
      </c>
      <c r="F66" s="73">
        <v>44026</v>
      </c>
      <c r="G66" s="73">
        <v>44027</v>
      </c>
      <c r="H66">
        <v>7</v>
      </c>
      <c r="I66">
        <v>2019</v>
      </c>
      <c r="J66" t="s">
        <v>20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139</v>
      </c>
      <c r="C67" t="s">
        <v>17</v>
      </c>
      <c r="D67" t="s">
        <v>60</v>
      </c>
      <c r="E67">
        <v>7.15</v>
      </c>
      <c r="F67" s="73">
        <v>43160</v>
      </c>
      <c r="G67" s="73">
        <v>43539</v>
      </c>
      <c r="H67">
        <v>7</v>
      </c>
      <c r="I67">
        <v>2000</v>
      </c>
      <c r="J67" t="s">
        <v>10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140</v>
      </c>
      <c r="C68" t="s">
        <v>17</v>
      </c>
      <c r="D68" t="s">
        <v>60</v>
      </c>
      <c r="E68">
        <v>7.07</v>
      </c>
      <c r="F68" s="73">
        <v>44136</v>
      </c>
      <c r="G68" s="73">
        <v>44141</v>
      </c>
      <c r="H68">
        <v>8</v>
      </c>
      <c r="I68">
        <v>2019</v>
      </c>
      <c r="J68" t="s">
        <v>10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141</v>
      </c>
      <c r="C69" t="s">
        <v>70</v>
      </c>
      <c r="D69" t="s">
        <v>5</v>
      </c>
      <c r="E69">
        <v>6.69</v>
      </c>
      <c r="F69" s="73">
        <v>44787</v>
      </c>
      <c r="G69" s="73">
        <v>44787</v>
      </c>
      <c r="H69">
        <v>6</v>
      </c>
      <c r="I69">
        <v>2021</v>
      </c>
      <c r="J69" t="s">
        <v>10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142</v>
      </c>
      <c r="C70" t="s">
        <v>17</v>
      </c>
      <c r="D70" t="s">
        <v>23</v>
      </c>
      <c r="E70">
        <v>6.4</v>
      </c>
      <c r="F70" s="73">
        <v>43827</v>
      </c>
      <c r="G70" s="73">
        <v>43837</v>
      </c>
      <c r="H70">
        <v>6</v>
      </c>
      <c r="I70">
        <v>2000</v>
      </c>
      <c r="J70" t="s">
        <v>18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143</v>
      </c>
      <c r="C71" t="s">
        <v>17</v>
      </c>
      <c r="D71" t="s">
        <v>5</v>
      </c>
      <c r="E71">
        <v>6.34</v>
      </c>
      <c r="F71" s="73">
        <v>44802</v>
      </c>
      <c r="G71" s="73">
        <v>44802</v>
      </c>
      <c r="H71">
        <v>5</v>
      </c>
      <c r="I71">
        <v>2020</v>
      </c>
      <c r="J71" t="s">
        <v>10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144</v>
      </c>
      <c r="C72" t="s">
        <v>17</v>
      </c>
      <c r="D72" t="s">
        <v>5</v>
      </c>
      <c r="E72">
        <v>7.26</v>
      </c>
      <c r="F72" s="73">
        <v>43851</v>
      </c>
      <c r="G72" s="73">
        <v>43915</v>
      </c>
      <c r="H72">
        <v>5</v>
      </c>
      <c r="I72">
        <v>2000</v>
      </c>
      <c r="J72" t="s">
        <v>6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145</v>
      </c>
      <c r="C73" t="s">
        <v>17</v>
      </c>
      <c r="D73" t="s">
        <v>99</v>
      </c>
      <c r="E73">
        <v>6.39</v>
      </c>
      <c r="F73" s="73">
        <v>44744</v>
      </c>
      <c r="G73" s="73">
        <v>44751</v>
      </c>
      <c r="H73">
        <v>6</v>
      </c>
      <c r="I73">
        <v>2021</v>
      </c>
      <c r="J73" t="s">
        <v>20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147</v>
      </c>
      <c r="C74" t="s">
        <v>17</v>
      </c>
      <c r="D74" t="s">
        <v>99</v>
      </c>
      <c r="E74">
        <v>6.64</v>
      </c>
      <c r="F74" s="73">
        <v>44906</v>
      </c>
      <c r="G74" s="73">
        <v>44908</v>
      </c>
      <c r="H74">
        <v>5</v>
      </c>
      <c r="I74">
        <v>2022</v>
      </c>
      <c r="J74" t="s">
        <v>18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148</v>
      </c>
      <c r="C75" t="s">
        <v>17</v>
      </c>
      <c r="D75" t="s">
        <v>109</v>
      </c>
      <c r="E75">
        <v>6.49</v>
      </c>
      <c r="F75" s="73">
        <v>44383</v>
      </c>
      <c r="G75" s="73">
        <v>44390</v>
      </c>
      <c r="H75">
        <v>5</v>
      </c>
      <c r="I75">
        <v>2020</v>
      </c>
      <c r="J75" t="s">
        <v>18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149</v>
      </c>
      <c r="C76" t="s">
        <v>70</v>
      </c>
      <c r="D76" t="s">
        <v>5</v>
      </c>
      <c r="E76">
        <v>6.72</v>
      </c>
      <c r="F76" s="73">
        <v>44904</v>
      </c>
      <c r="G76" s="73">
        <v>44904</v>
      </c>
      <c r="H76">
        <v>4</v>
      </c>
      <c r="I76">
        <v>2021</v>
      </c>
      <c r="J76" t="s">
        <v>6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217</v>
      </c>
      <c r="C77" t="s">
        <v>17</v>
      </c>
      <c r="D77" t="s">
        <v>63</v>
      </c>
      <c r="E77">
        <v>7.17</v>
      </c>
      <c r="F77" s="73">
        <v>45011</v>
      </c>
      <c r="G77" s="73">
        <v>45023</v>
      </c>
      <c r="H77">
        <v>6</v>
      </c>
      <c r="I77">
        <v>2022</v>
      </c>
      <c r="J77" t="s">
        <v>10</v>
      </c>
      <c r="K77">
        <v>12</v>
      </c>
      <c r="L77">
        <v>0.3972222222222222</v>
      </c>
      <c r="M77">
        <v>4.7666666666666666</v>
      </c>
      <c r="N77" s="105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151</v>
      </c>
      <c r="C78" t="s">
        <v>4</v>
      </c>
      <c r="D78" t="s">
        <v>37</v>
      </c>
      <c r="E78">
        <v>6.42</v>
      </c>
      <c r="F78" s="73">
        <v>43867</v>
      </c>
      <c r="G78" s="73">
        <v>43912</v>
      </c>
      <c r="H78">
        <v>3</v>
      </c>
      <c r="I78">
        <v>2019</v>
      </c>
      <c r="J78" t="s">
        <v>6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152</v>
      </c>
      <c r="C79" t="s">
        <v>17</v>
      </c>
      <c r="D79" t="s">
        <v>5</v>
      </c>
      <c r="E79">
        <v>7.87</v>
      </c>
      <c r="F79" s="73">
        <v>43715</v>
      </c>
      <c r="G79" s="73">
        <v>43745</v>
      </c>
      <c r="H79">
        <v>7</v>
      </c>
      <c r="I79">
        <v>2019</v>
      </c>
      <c r="J79" t="s">
        <v>18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153</v>
      </c>
      <c r="C80" t="s">
        <v>4</v>
      </c>
      <c r="D80" t="s">
        <v>5</v>
      </c>
      <c r="E80">
        <v>5.78</v>
      </c>
      <c r="F80" s="73">
        <v>44042</v>
      </c>
      <c r="G80" s="73">
        <v>44042</v>
      </c>
      <c r="H80">
        <v>3</v>
      </c>
      <c r="I80">
        <v>2019</v>
      </c>
      <c r="J80" t="s">
        <v>18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154</v>
      </c>
      <c r="C81" t="s">
        <v>17</v>
      </c>
      <c r="D81" t="s">
        <v>23</v>
      </c>
      <c r="E81">
        <v>5.96</v>
      </c>
      <c r="F81" s="73">
        <v>44548</v>
      </c>
      <c r="G81" s="73">
        <v>44557</v>
      </c>
      <c r="H81">
        <v>5</v>
      </c>
      <c r="I81">
        <v>2021</v>
      </c>
      <c r="J81" t="s">
        <v>18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155</v>
      </c>
      <c r="C82" t="s">
        <v>17</v>
      </c>
      <c r="D82" t="s">
        <v>156</v>
      </c>
      <c r="E82">
        <v>6.45</v>
      </c>
      <c r="F82" s="73">
        <v>44870</v>
      </c>
      <c r="G82" s="73">
        <v>44905</v>
      </c>
      <c r="H82">
        <v>5</v>
      </c>
      <c r="I82">
        <v>2001</v>
      </c>
      <c r="J82" t="s">
        <v>18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157</v>
      </c>
      <c r="C83" t="s">
        <v>17</v>
      </c>
      <c r="D83" t="s">
        <v>60</v>
      </c>
      <c r="E83">
        <v>6.48</v>
      </c>
      <c r="F83" s="73">
        <v>44687</v>
      </c>
      <c r="G83" s="73">
        <v>44702</v>
      </c>
      <c r="H83">
        <v>5</v>
      </c>
      <c r="I83">
        <v>2021</v>
      </c>
      <c r="J83" t="s">
        <v>6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158</v>
      </c>
      <c r="C84" t="s">
        <v>17</v>
      </c>
      <c r="D84" t="s">
        <v>5</v>
      </c>
      <c r="E84">
        <v>6.78</v>
      </c>
      <c r="F84" s="73">
        <v>43610</v>
      </c>
      <c r="G84" s="73">
        <v>43623</v>
      </c>
      <c r="H84">
        <v>5</v>
      </c>
      <c r="I84">
        <v>2001</v>
      </c>
      <c r="J84" t="s">
        <v>10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526</v>
      </c>
      <c r="C85" t="s">
        <v>17</v>
      </c>
      <c r="D85" t="s">
        <v>106</v>
      </c>
      <c r="E85">
        <v>6.73</v>
      </c>
      <c r="F85" s="73">
        <v>44997</v>
      </c>
      <c r="G85" s="73">
        <v>45019</v>
      </c>
      <c r="H85">
        <v>4</v>
      </c>
      <c r="I85">
        <v>2022</v>
      </c>
      <c r="J85" t="s">
        <v>18</v>
      </c>
      <c r="K85">
        <v>12</v>
      </c>
      <c r="L85">
        <v>0.39444444444444438</v>
      </c>
      <c r="M85">
        <v>4.7333333333333334</v>
      </c>
      <c r="N85" s="105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161</v>
      </c>
      <c r="C86" t="s">
        <v>17</v>
      </c>
      <c r="D86" t="s">
        <v>23</v>
      </c>
      <c r="E86">
        <v>7.4</v>
      </c>
      <c r="F86" s="73">
        <v>43036</v>
      </c>
      <c r="G86" s="73">
        <v>43053</v>
      </c>
      <c r="H86">
        <v>4</v>
      </c>
      <c r="I86">
        <v>2002</v>
      </c>
      <c r="J86" t="s">
        <v>18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162</v>
      </c>
      <c r="C87" t="s">
        <v>9</v>
      </c>
      <c r="D87" t="s">
        <v>23</v>
      </c>
      <c r="E87">
        <v>6.97</v>
      </c>
      <c r="F87" s="73">
        <v>43056</v>
      </c>
      <c r="G87" s="73">
        <v>43056</v>
      </c>
      <c r="H87">
        <v>4</v>
      </c>
      <c r="I87">
        <v>2003</v>
      </c>
      <c r="J87" t="s">
        <v>18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163</v>
      </c>
      <c r="C88" t="s">
        <v>17</v>
      </c>
      <c r="D88" t="s">
        <v>60</v>
      </c>
      <c r="E88">
        <v>6.36</v>
      </c>
      <c r="F88" s="73">
        <v>43981</v>
      </c>
      <c r="G88" s="73">
        <v>43987</v>
      </c>
      <c r="H88">
        <v>4</v>
      </c>
      <c r="I88">
        <v>2019</v>
      </c>
      <c r="J88" t="s">
        <v>20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164</v>
      </c>
      <c r="C89" t="s">
        <v>86</v>
      </c>
      <c r="D89" t="s">
        <v>23</v>
      </c>
      <c r="E89">
        <v>6.36</v>
      </c>
      <c r="F89" s="73">
        <v>44138</v>
      </c>
      <c r="G89" s="73">
        <v>44138</v>
      </c>
      <c r="H89">
        <v>5</v>
      </c>
      <c r="I89">
        <v>1984</v>
      </c>
      <c r="J89" t="s">
        <v>10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165</v>
      </c>
      <c r="C90" t="s">
        <v>17</v>
      </c>
      <c r="D90" t="s">
        <v>32</v>
      </c>
      <c r="E90">
        <v>6.76</v>
      </c>
      <c r="F90" s="73">
        <v>43901</v>
      </c>
      <c r="G90" s="73">
        <v>43917</v>
      </c>
      <c r="H90">
        <v>7</v>
      </c>
      <c r="I90">
        <v>2019</v>
      </c>
      <c r="J90" t="s">
        <v>20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166</v>
      </c>
      <c r="C91" t="s">
        <v>9</v>
      </c>
      <c r="D91" t="s">
        <v>32</v>
      </c>
      <c r="E91">
        <v>6.88</v>
      </c>
      <c r="F91" s="73">
        <v>44098</v>
      </c>
      <c r="G91" s="73">
        <v>44098</v>
      </c>
      <c r="H91">
        <v>6</v>
      </c>
      <c r="I91">
        <v>2020</v>
      </c>
      <c r="J91" t="s">
        <v>10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601</v>
      </c>
      <c r="C92" t="s">
        <v>4</v>
      </c>
      <c r="D92" t="s">
        <v>23</v>
      </c>
      <c r="E92">
        <v>7.2</v>
      </c>
      <c r="F92" s="73">
        <v>44989</v>
      </c>
      <c r="G92" s="73">
        <v>45013</v>
      </c>
      <c r="H92">
        <v>7</v>
      </c>
      <c r="I92">
        <v>2022</v>
      </c>
      <c r="J92" t="s">
        <v>10</v>
      </c>
      <c r="K92">
        <v>11</v>
      </c>
      <c r="L92">
        <v>0.4861111111111111</v>
      </c>
      <c r="M92">
        <v>5.3472222222222223</v>
      </c>
      <c r="N92" s="105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168</v>
      </c>
      <c r="C93" t="s">
        <v>17</v>
      </c>
      <c r="D93" t="s">
        <v>60</v>
      </c>
      <c r="E93">
        <v>6.71</v>
      </c>
      <c r="F93" s="73">
        <v>43755</v>
      </c>
      <c r="G93" s="73">
        <v>43762</v>
      </c>
      <c r="H93">
        <v>6</v>
      </c>
      <c r="I93">
        <v>2019</v>
      </c>
      <c r="J93" t="s">
        <v>6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169</v>
      </c>
      <c r="C94" t="s">
        <v>4</v>
      </c>
      <c r="D94" t="s">
        <v>5</v>
      </c>
      <c r="E94">
        <v>6.21</v>
      </c>
      <c r="F94" s="73">
        <v>44539</v>
      </c>
      <c r="G94" s="73">
        <v>44539</v>
      </c>
      <c r="H94">
        <v>7</v>
      </c>
      <c r="I94">
        <v>2019</v>
      </c>
      <c r="J94" t="s">
        <v>18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170</v>
      </c>
      <c r="C95" t="s">
        <v>17</v>
      </c>
      <c r="D95" t="s">
        <v>5</v>
      </c>
      <c r="E95">
        <v>8.75</v>
      </c>
      <c r="F95" s="73">
        <v>42579</v>
      </c>
      <c r="G95" s="73">
        <v>42582</v>
      </c>
      <c r="H95">
        <v>8</v>
      </c>
      <c r="I95">
        <v>1998</v>
      </c>
      <c r="J95" t="s">
        <v>18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171</v>
      </c>
      <c r="C96" t="s">
        <v>86</v>
      </c>
      <c r="D96" t="s">
        <v>5</v>
      </c>
      <c r="E96">
        <v>8.3800000000000008</v>
      </c>
      <c r="F96" s="73">
        <v>43101</v>
      </c>
      <c r="G96" s="73">
        <v>43101</v>
      </c>
      <c r="H96">
        <v>8</v>
      </c>
      <c r="I96">
        <v>2001</v>
      </c>
      <c r="J96" t="s">
        <v>6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172</v>
      </c>
      <c r="C97" t="s">
        <v>17</v>
      </c>
      <c r="D97" t="s">
        <v>23</v>
      </c>
      <c r="E97">
        <v>7.17</v>
      </c>
      <c r="F97" s="73">
        <v>44352</v>
      </c>
      <c r="G97" s="73">
        <v>44359</v>
      </c>
      <c r="H97">
        <v>4</v>
      </c>
      <c r="I97">
        <v>2003</v>
      </c>
      <c r="J97" t="s">
        <v>18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173</v>
      </c>
      <c r="C98" t="s">
        <v>17</v>
      </c>
      <c r="D98" t="s">
        <v>23</v>
      </c>
      <c r="E98">
        <v>7.66</v>
      </c>
      <c r="F98" s="73">
        <v>43709</v>
      </c>
      <c r="G98" s="73">
        <v>43827</v>
      </c>
      <c r="H98">
        <v>5</v>
      </c>
      <c r="I98">
        <v>2000</v>
      </c>
      <c r="J98" t="s">
        <v>18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175</v>
      </c>
      <c r="C99" t="s">
        <v>17</v>
      </c>
      <c r="D99" t="s">
        <v>23</v>
      </c>
      <c r="E99">
        <v>7.24</v>
      </c>
      <c r="F99" s="73">
        <v>44138</v>
      </c>
      <c r="G99" s="73">
        <v>44144</v>
      </c>
      <c r="H99">
        <v>6</v>
      </c>
      <c r="I99">
        <v>2020</v>
      </c>
      <c r="J99" t="s">
        <v>10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177</v>
      </c>
      <c r="C100" t="s">
        <v>17</v>
      </c>
      <c r="D100" t="s">
        <v>63</v>
      </c>
      <c r="E100">
        <v>6.76</v>
      </c>
      <c r="F100" s="73">
        <v>44698</v>
      </c>
      <c r="G100" s="73">
        <v>44706</v>
      </c>
      <c r="H100">
        <v>4</v>
      </c>
      <c r="I100">
        <v>2021</v>
      </c>
      <c r="J100" t="s">
        <v>6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178</v>
      </c>
      <c r="C101" t="s">
        <v>17</v>
      </c>
      <c r="D101" t="s">
        <v>5</v>
      </c>
      <c r="E101">
        <v>7.37</v>
      </c>
      <c r="F101" s="73">
        <v>44340</v>
      </c>
      <c r="G101" s="73">
        <v>44347</v>
      </c>
      <c r="H101">
        <v>7</v>
      </c>
      <c r="I101">
        <v>2020</v>
      </c>
      <c r="J101" t="s">
        <v>6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179</v>
      </c>
      <c r="C102" t="s">
        <v>17</v>
      </c>
      <c r="D102" t="s">
        <v>5</v>
      </c>
      <c r="E102">
        <v>6.15</v>
      </c>
      <c r="F102" s="73">
        <v>44718</v>
      </c>
      <c r="G102" s="73">
        <v>44759</v>
      </c>
      <c r="H102">
        <v>6</v>
      </c>
      <c r="I102">
        <v>2021</v>
      </c>
      <c r="J102" t="s">
        <v>20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180</v>
      </c>
      <c r="C103" t="s">
        <v>17</v>
      </c>
      <c r="D103" t="s">
        <v>37</v>
      </c>
      <c r="E103">
        <v>7.77</v>
      </c>
      <c r="F103" s="73">
        <v>42471</v>
      </c>
      <c r="G103" s="73">
        <v>42549</v>
      </c>
      <c r="H103">
        <v>7</v>
      </c>
      <c r="I103">
        <v>1999</v>
      </c>
      <c r="J103" t="s">
        <v>18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182</v>
      </c>
      <c r="C104" t="s">
        <v>17</v>
      </c>
      <c r="D104" t="s">
        <v>5</v>
      </c>
      <c r="E104">
        <v>7.23</v>
      </c>
      <c r="F104" s="73">
        <v>43645</v>
      </c>
      <c r="G104" s="73">
        <v>43668</v>
      </c>
      <c r="H104">
        <v>5</v>
      </c>
      <c r="I104">
        <v>2000</v>
      </c>
      <c r="J104" t="s">
        <v>18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183</v>
      </c>
      <c r="C105" t="s">
        <v>86</v>
      </c>
      <c r="D105" t="s">
        <v>5</v>
      </c>
      <c r="E105">
        <v>7.1</v>
      </c>
      <c r="F105" s="73">
        <v>44110</v>
      </c>
      <c r="G105" s="73">
        <v>44110</v>
      </c>
      <c r="H105">
        <v>7</v>
      </c>
      <c r="I105">
        <v>2000</v>
      </c>
      <c r="J105" t="s">
        <v>6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184</v>
      </c>
      <c r="C106" t="s">
        <v>86</v>
      </c>
      <c r="D106" t="s">
        <v>5</v>
      </c>
      <c r="E106">
        <v>7.26</v>
      </c>
      <c r="F106" s="73">
        <v>44548</v>
      </c>
      <c r="G106" s="73">
        <v>44548</v>
      </c>
      <c r="H106">
        <v>7</v>
      </c>
      <c r="I106">
        <v>2001</v>
      </c>
      <c r="J106" t="s">
        <v>10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185</v>
      </c>
      <c r="C107" t="s">
        <v>86</v>
      </c>
      <c r="D107" t="s">
        <v>5</v>
      </c>
      <c r="E107">
        <v>7.78</v>
      </c>
      <c r="F107" s="73">
        <v>43526</v>
      </c>
      <c r="G107" s="73">
        <v>43526</v>
      </c>
      <c r="H107">
        <v>7</v>
      </c>
      <c r="I107">
        <v>2000</v>
      </c>
      <c r="J107" t="s">
        <v>10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186</v>
      </c>
      <c r="C108" t="s">
        <v>17</v>
      </c>
      <c r="D108" t="s">
        <v>63</v>
      </c>
      <c r="E108">
        <v>5.6</v>
      </c>
      <c r="F108" s="73">
        <v>44349</v>
      </c>
      <c r="G108" s="73">
        <v>44363</v>
      </c>
      <c r="H108">
        <v>5</v>
      </c>
      <c r="I108">
        <v>2020</v>
      </c>
      <c r="J108" t="s">
        <v>20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187</v>
      </c>
      <c r="C109" t="s">
        <v>9</v>
      </c>
      <c r="D109" t="s">
        <v>63</v>
      </c>
      <c r="E109">
        <v>5.67</v>
      </c>
      <c r="F109" s="73">
        <v>44363</v>
      </c>
      <c r="G109" s="73">
        <v>44363</v>
      </c>
      <c r="H109">
        <v>5</v>
      </c>
      <c r="I109">
        <v>2021</v>
      </c>
      <c r="J109" t="s">
        <v>10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188</v>
      </c>
      <c r="C110" t="s">
        <v>17</v>
      </c>
      <c r="D110" t="s">
        <v>23</v>
      </c>
      <c r="E110">
        <v>5.75</v>
      </c>
      <c r="F110" s="73">
        <v>44360</v>
      </c>
      <c r="G110" s="73">
        <v>44369</v>
      </c>
      <c r="H110">
        <v>6</v>
      </c>
      <c r="I110">
        <v>2020</v>
      </c>
      <c r="J110" t="s">
        <v>6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189</v>
      </c>
      <c r="C111" t="s">
        <v>51</v>
      </c>
      <c r="D111" t="s">
        <v>23</v>
      </c>
      <c r="E111">
        <v>6.2</v>
      </c>
      <c r="F111" s="73">
        <v>44369</v>
      </c>
      <c r="G111" s="73">
        <v>44409</v>
      </c>
      <c r="H111">
        <v>6</v>
      </c>
      <c r="I111">
        <v>2020</v>
      </c>
      <c r="J111" t="s">
        <v>20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190</v>
      </c>
      <c r="C112" t="s">
        <v>17</v>
      </c>
      <c r="D112" t="s">
        <v>23</v>
      </c>
      <c r="E112">
        <v>6.67</v>
      </c>
      <c r="F112" s="73">
        <v>43570</v>
      </c>
      <c r="G112" s="73">
        <v>43578</v>
      </c>
      <c r="H112">
        <v>7</v>
      </c>
      <c r="I112">
        <v>2019</v>
      </c>
      <c r="J112" t="s">
        <v>10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192</v>
      </c>
      <c r="C113" t="s">
        <v>17</v>
      </c>
      <c r="D113" t="s">
        <v>23</v>
      </c>
      <c r="E113">
        <v>8.24</v>
      </c>
      <c r="F113" s="73">
        <v>43733</v>
      </c>
      <c r="G113" s="73">
        <v>43739</v>
      </c>
      <c r="H113">
        <v>8</v>
      </c>
      <c r="I113">
        <v>2019</v>
      </c>
      <c r="J113" t="s">
        <v>10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194</v>
      </c>
      <c r="C114" t="s">
        <v>17</v>
      </c>
      <c r="D114" t="s">
        <v>63</v>
      </c>
      <c r="E114">
        <v>7.73</v>
      </c>
      <c r="F114" s="73">
        <v>43556</v>
      </c>
      <c r="G114" s="73">
        <v>43562</v>
      </c>
      <c r="H114">
        <v>7</v>
      </c>
      <c r="I114">
        <v>2019</v>
      </c>
      <c r="J114" t="s">
        <v>10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196</v>
      </c>
      <c r="C115" t="s">
        <v>86</v>
      </c>
      <c r="D115" t="s">
        <v>23</v>
      </c>
      <c r="E115">
        <v>5.39</v>
      </c>
      <c r="F115" s="73">
        <v>44398</v>
      </c>
      <c r="G115" s="73">
        <v>44398</v>
      </c>
      <c r="H115">
        <v>6</v>
      </c>
      <c r="I115">
        <v>2020</v>
      </c>
      <c r="J115" t="s">
        <v>20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198</v>
      </c>
      <c r="C116" t="s">
        <v>17</v>
      </c>
      <c r="D116" t="s">
        <v>23</v>
      </c>
      <c r="E116">
        <v>7.96</v>
      </c>
      <c r="F116" s="73">
        <v>42018</v>
      </c>
      <c r="G116" s="73">
        <v>42110</v>
      </c>
      <c r="H116">
        <v>7</v>
      </c>
      <c r="I116">
        <v>1986</v>
      </c>
      <c r="J116" t="s">
        <v>10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200</v>
      </c>
      <c r="C117" t="s">
        <v>17</v>
      </c>
      <c r="D117" t="s">
        <v>23</v>
      </c>
      <c r="E117">
        <v>8.16</v>
      </c>
      <c r="F117" s="73">
        <v>42248</v>
      </c>
      <c r="G117" s="73">
        <v>42499</v>
      </c>
      <c r="H117">
        <v>8</v>
      </c>
      <c r="I117">
        <v>1989</v>
      </c>
      <c r="J117" t="s">
        <v>18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201</v>
      </c>
      <c r="C118" t="s">
        <v>17</v>
      </c>
      <c r="D118" t="s">
        <v>23</v>
      </c>
      <c r="E118">
        <v>6.41</v>
      </c>
      <c r="F118" s="73">
        <v>44576</v>
      </c>
      <c r="G118" s="73">
        <v>44580</v>
      </c>
      <c r="H118">
        <v>5</v>
      </c>
      <c r="I118">
        <v>2021</v>
      </c>
      <c r="J118" t="s">
        <v>18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92</v>
      </c>
      <c r="C119" t="s">
        <v>17</v>
      </c>
      <c r="D119" t="s">
        <v>60</v>
      </c>
      <c r="E119">
        <v>7.19</v>
      </c>
      <c r="F119" s="73">
        <v>45000</v>
      </c>
      <c r="G119" s="73">
        <v>45012</v>
      </c>
      <c r="H119">
        <v>5</v>
      </c>
      <c r="I119">
        <v>2022</v>
      </c>
      <c r="J119" t="s">
        <v>10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204</v>
      </c>
      <c r="C120" t="s">
        <v>4</v>
      </c>
      <c r="D120" t="s">
        <v>5</v>
      </c>
      <c r="E120">
        <v>6.38</v>
      </c>
      <c r="F120" s="73">
        <v>44650</v>
      </c>
      <c r="G120" s="73">
        <v>44670</v>
      </c>
      <c r="H120">
        <v>4</v>
      </c>
      <c r="I120">
        <v>2021</v>
      </c>
      <c r="J120" t="s">
        <v>18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205</v>
      </c>
      <c r="C121" t="s">
        <v>86</v>
      </c>
      <c r="D121" t="s">
        <v>63</v>
      </c>
      <c r="E121">
        <v>8.15</v>
      </c>
      <c r="F121" s="73">
        <v>44766</v>
      </c>
      <c r="G121" s="73">
        <v>44766</v>
      </c>
      <c r="H121">
        <v>8</v>
      </c>
      <c r="I121">
        <v>2021</v>
      </c>
      <c r="J121" t="s">
        <v>18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207</v>
      </c>
      <c r="C122" t="s">
        <v>17</v>
      </c>
      <c r="D122" t="s">
        <v>23</v>
      </c>
      <c r="E122">
        <v>8.1300000000000008</v>
      </c>
      <c r="F122" s="73">
        <v>44495</v>
      </c>
      <c r="G122" s="73">
        <v>44515</v>
      </c>
      <c r="H122">
        <v>8</v>
      </c>
      <c r="I122">
        <v>2020</v>
      </c>
      <c r="J122" t="s">
        <v>10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559</v>
      </c>
      <c r="C123" t="s">
        <v>17</v>
      </c>
      <c r="D123" t="s">
        <v>60</v>
      </c>
      <c r="E123">
        <v>6.23</v>
      </c>
      <c r="F123" s="73">
        <v>44951</v>
      </c>
      <c r="G123" s="73">
        <v>45004</v>
      </c>
      <c r="H123">
        <v>4</v>
      </c>
      <c r="I123">
        <v>2022</v>
      </c>
      <c r="J123" t="s">
        <v>10</v>
      </c>
      <c r="K123">
        <v>12</v>
      </c>
      <c r="L123">
        <v>0.39444444444444438</v>
      </c>
      <c r="M123">
        <v>4.7333333333333334</v>
      </c>
      <c r="N123" s="105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210</v>
      </c>
      <c r="C124" t="s">
        <v>17</v>
      </c>
      <c r="D124" t="s">
        <v>5</v>
      </c>
      <c r="E124">
        <v>6.92</v>
      </c>
      <c r="F124" s="73">
        <v>43834</v>
      </c>
      <c r="G124" s="73">
        <v>43837</v>
      </c>
      <c r="H124">
        <v>6</v>
      </c>
      <c r="I124">
        <v>2019</v>
      </c>
      <c r="J124" t="s">
        <v>10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93</v>
      </c>
      <c r="C125" t="s">
        <v>9</v>
      </c>
      <c r="D125" t="s">
        <v>60</v>
      </c>
      <c r="E125">
        <v>6.71</v>
      </c>
      <c r="F125" s="73">
        <v>45000</v>
      </c>
      <c r="G125" s="73">
        <v>45000</v>
      </c>
      <c r="H125">
        <v>5</v>
      </c>
      <c r="I125">
        <v>2019</v>
      </c>
      <c r="J125" t="s">
        <v>20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213</v>
      </c>
      <c r="C126" t="s">
        <v>51</v>
      </c>
      <c r="D126" t="s">
        <v>5</v>
      </c>
      <c r="E126">
        <v>6.68</v>
      </c>
      <c r="F126" s="73">
        <v>44110</v>
      </c>
      <c r="G126" s="73">
        <v>44111</v>
      </c>
      <c r="H126">
        <v>3</v>
      </c>
      <c r="I126">
        <v>2000</v>
      </c>
      <c r="J126" t="s">
        <v>6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214</v>
      </c>
      <c r="C127" t="s">
        <v>17</v>
      </c>
      <c r="D127" t="s">
        <v>5</v>
      </c>
      <c r="E127">
        <v>5.79</v>
      </c>
      <c r="F127" s="73">
        <v>43996</v>
      </c>
      <c r="G127" s="73">
        <v>43997</v>
      </c>
      <c r="H127">
        <v>7</v>
      </c>
      <c r="I127">
        <v>2019</v>
      </c>
      <c r="J127" t="s">
        <v>18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215</v>
      </c>
      <c r="C128" t="s">
        <v>17</v>
      </c>
      <c r="D128" t="s">
        <v>5</v>
      </c>
      <c r="E128">
        <v>6.35</v>
      </c>
      <c r="F128" s="73">
        <v>44004</v>
      </c>
      <c r="G128" s="73">
        <v>44007</v>
      </c>
      <c r="H128">
        <v>6</v>
      </c>
      <c r="I128">
        <v>2019</v>
      </c>
      <c r="J128" t="s">
        <v>20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216</v>
      </c>
      <c r="C129" t="s">
        <v>17</v>
      </c>
      <c r="D129" t="s">
        <v>5</v>
      </c>
      <c r="E129">
        <v>5.89</v>
      </c>
      <c r="F129" s="73">
        <v>44565</v>
      </c>
      <c r="G129" s="73">
        <v>44574</v>
      </c>
      <c r="H129">
        <v>5</v>
      </c>
      <c r="I129">
        <v>2021</v>
      </c>
      <c r="J129" t="s">
        <v>18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94</v>
      </c>
      <c r="C130" t="s">
        <v>4</v>
      </c>
      <c r="D130" t="s">
        <v>60</v>
      </c>
      <c r="E130">
        <v>6.64</v>
      </c>
      <c r="F130" s="73">
        <v>45000</v>
      </c>
      <c r="G130" s="73">
        <v>45000</v>
      </c>
      <c r="H130">
        <v>5</v>
      </c>
      <c r="I130">
        <v>2020</v>
      </c>
      <c r="J130" t="s">
        <v>10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219</v>
      </c>
      <c r="C131" t="s">
        <v>17</v>
      </c>
      <c r="D131" t="s">
        <v>5</v>
      </c>
      <c r="E131">
        <v>7.2</v>
      </c>
      <c r="F131" s="73">
        <v>44877</v>
      </c>
      <c r="G131" s="73">
        <v>44935</v>
      </c>
      <c r="H131">
        <v>7</v>
      </c>
      <c r="I131">
        <v>2001</v>
      </c>
      <c r="J131" t="s">
        <v>18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220</v>
      </c>
      <c r="C132" t="s">
        <v>86</v>
      </c>
      <c r="D132" t="s">
        <v>23</v>
      </c>
      <c r="E132">
        <v>6.59</v>
      </c>
      <c r="F132" s="73">
        <v>43971</v>
      </c>
      <c r="G132" s="73">
        <v>43971</v>
      </c>
      <c r="H132">
        <v>7</v>
      </c>
      <c r="I132">
        <v>1989</v>
      </c>
      <c r="J132" t="s">
        <v>10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221</v>
      </c>
      <c r="C133" t="s">
        <v>51</v>
      </c>
      <c r="D133" t="s">
        <v>5</v>
      </c>
      <c r="E133">
        <v>8.0299999999999994</v>
      </c>
      <c r="F133" s="73">
        <v>42685</v>
      </c>
      <c r="G133" s="73">
        <v>42694</v>
      </c>
      <c r="H133">
        <v>8</v>
      </c>
      <c r="I133">
        <v>2000</v>
      </c>
      <c r="J133" t="s">
        <v>18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222</v>
      </c>
      <c r="C134" t="s">
        <v>86</v>
      </c>
      <c r="D134" t="s">
        <v>23</v>
      </c>
      <c r="E134">
        <v>6.55</v>
      </c>
      <c r="F134" s="73">
        <v>44103</v>
      </c>
      <c r="G134" s="73">
        <v>44103</v>
      </c>
      <c r="H134">
        <v>7</v>
      </c>
      <c r="I134">
        <v>2019</v>
      </c>
      <c r="J134" t="s">
        <v>20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223</v>
      </c>
      <c r="C135" t="s">
        <v>17</v>
      </c>
      <c r="D135" t="s">
        <v>23</v>
      </c>
      <c r="E135">
        <v>7.68</v>
      </c>
      <c r="F135" s="73">
        <v>42638</v>
      </c>
      <c r="G135" s="73">
        <v>42669</v>
      </c>
      <c r="H135">
        <v>6</v>
      </c>
      <c r="I135">
        <v>2001</v>
      </c>
      <c r="J135" t="s">
        <v>6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224</v>
      </c>
      <c r="C136" t="s">
        <v>86</v>
      </c>
      <c r="D136" t="s">
        <v>37</v>
      </c>
      <c r="E136">
        <v>4.25</v>
      </c>
      <c r="F136" s="73">
        <v>44548</v>
      </c>
      <c r="G136" s="73">
        <v>44548</v>
      </c>
      <c r="H136">
        <v>4</v>
      </c>
      <c r="I136">
        <v>2002</v>
      </c>
      <c r="J136" t="s">
        <v>10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225</v>
      </c>
      <c r="C137" t="s">
        <v>17</v>
      </c>
      <c r="D137" t="s">
        <v>32</v>
      </c>
      <c r="E137">
        <v>7.53</v>
      </c>
      <c r="F137" s="73">
        <v>44234</v>
      </c>
      <c r="G137" s="73">
        <v>44245</v>
      </c>
      <c r="H137">
        <v>8</v>
      </c>
      <c r="I137">
        <v>2020</v>
      </c>
      <c r="J137" t="s">
        <v>18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226</v>
      </c>
      <c r="C138" t="s">
        <v>17</v>
      </c>
      <c r="D138" t="s">
        <v>60</v>
      </c>
      <c r="E138">
        <v>7.61</v>
      </c>
      <c r="F138" s="73">
        <v>43009</v>
      </c>
      <c r="G138" s="73">
        <v>43019</v>
      </c>
      <c r="H138">
        <v>7</v>
      </c>
      <c r="I138">
        <v>2002</v>
      </c>
      <c r="J138" t="s">
        <v>10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227</v>
      </c>
      <c r="C139" t="s">
        <v>17</v>
      </c>
      <c r="D139" t="s">
        <v>23</v>
      </c>
      <c r="E139">
        <v>7.94</v>
      </c>
      <c r="F139" s="73">
        <v>43623</v>
      </c>
      <c r="G139" s="73">
        <v>43655</v>
      </c>
      <c r="H139">
        <v>3</v>
      </c>
      <c r="I139">
        <v>2002</v>
      </c>
      <c r="J139" t="s">
        <v>18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228</v>
      </c>
      <c r="C140" t="s">
        <v>9</v>
      </c>
      <c r="D140" t="s">
        <v>23</v>
      </c>
      <c r="E140">
        <v>6.7</v>
      </c>
      <c r="F140" s="73">
        <v>44310</v>
      </c>
      <c r="G140" s="73">
        <v>44310</v>
      </c>
      <c r="H140">
        <v>3</v>
      </c>
      <c r="I140">
        <v>2002</v>
      </c>
      <c r="J140" t="s">
        <v>20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229</v>
      </c>
      <c r="C141" t="s">
        <v>17</v>
      </c>
      <c r="D141" t="s">
        <v>23</v>
      </c>
      <c r="E141">
        <v>8.11</v>
      </c>
      <c r="F141" s="73">
        <v>44144</v>
      </c>
      <c r="G141" s="73">
        <v>44167</v>
      </c>
      <c r="H141">
        <v>7</v>
      </c>
      <c r="I141">
        <v>2003</v>
      </c>
      <c r="J141" t="s">
        <v>20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230</v>
      </c>
      <c r="C142" t="s">
        <v>17</v>
      </c>
      <c r="D142" t="s">
        <v>32</v>
      </c>
      <c r="E142">
        <v>7.73</v>
      </c>
      <c r="F142" s="73">
        <v>43497</v>
      </c>
      <c r="G142" s="73">
        <v>43512</v>
      </c>
      <c r="H142">
        <v>3</v>
      </c>
      <c r="I142">
        <v>2000</v>
      </c>
      <c r="J142" t="s">
        <v>20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231</v>
      </c>
      <c r="C143" t="s">
        <v>17</v>
      </c>
      <c r="D143" t="s">
        <v>23</v>
      </c>
      <c r="E143">
        <v>6.45</v>
      </c>
      <c r="F143" s="73">
        <v>44305</v>
      </c>
      <c r="G143" s="73">
        <v>44334</v>
      </c>
      <c r="H143">
        <v>3</v>
      </c>
      <c r="I143">
        <v>2020</v>
      </c>
      <c r="J143" t="s">
        <v>18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232</v>
      </c>
      <c r="C144" t="s">
        <v>4</v>
      </c>
      <c r="D144" t="s">
        <v>63</v>
      </c>
      <c r="E144">
        <v>6.54</v>
      </c>
      <c r="F144" s="73">
        <v>44776</v>
      </c>
      <c r="G144" s="73">
        <v>44787</v>
      </c>
      <c r="H144">
        <v>6</v>
      </c>
      <c r="I144">
        <v>2021</v>
      </c>
      <c r="J144" t="s">
        <v>6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234</v>
      </c>
      <c r="C145" t="s">
        <v>9</v>
      </c>
      <c r="D145" t="s">
        <v>63</v>
      </c>
      <c r="E145">
        <v>6.44</v>
      </c>
      <c r="F145" s="73">
        <v>44787</v>
      </c>
      <c r="G145" s="73">
        <v>44787</v>
      </c>
      <c r="H145">
        <v>6</v>
      </c>
      <c r="I145">
        <v>2021</v>
      </c>
      <c r="J145" t="s">
        <v>20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235</v>
      </c>
      <c r="C146" t="s">
        <v>17</v>
      </c>
      <c r="D146" t="s">
        <v>60</v>
      </c>
      <c r="E146">
        <v>7.24</v>
      </c>
      <c r="F146" s="73">
        <v>44710</v>
      </c>
      <c r="G146" s="73">
        <v>44717</v>
      </c>
      <c r="H146">
        <v>6</v>
      </c>
      <c r="I146">
        <v>2021</v>
      </c>
      <c r="J146" t="s">
        <v>6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236</v>
      </c>
      <c r="C147" t="s">
        <v>17</v>
      </c>
      <c r="D147" t="s">
        <v>60</v>
      </c>
      <c r="E147">
        <v>7.44</v>
      </c>
      <c r="F147" s="73">
        <v>44728</v>
      </c>
      <c r="G147" s="73">
        <v>44730</v>
      </c>
      <c r="H147">
        <v>5</v>
      </c>
      <c r="I147">
        <v>2022</v>
      </c>
      <c r="J147" t="s">
        <v>10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237</v>
      </c>
      <c r="C148" t="s">
        <v>17</v>
      </c>
      <c r="D148" t="s">
        <v>23</v>
      </c>
      <c r="E148">
        <v>7.55</v>
      </c>
      <c r="F148" s="73">
        <v>43003</v>
      </c>
      <c r="G148" s="73">
        <v>43033</v>
      </c>
      <c r="H148">
        <v>7</v>
      </c>
      <c r="I148">
        <v>2000</v>
      </c>
      <c r="J148" t="s">
        <v>18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238</v>
      </c>
      <c r="C149" t="s">
        <v>86</v>
      </c>
      <c r="D149" t="s">
        <v>23</v>
      </c>
      <c r="E149">
        <v>7.32</v>
      </c>
      <c r="F149" s="73">
        <v>44144</v>
      </c>
      <c r="G149" s="73">
        <v>44144</v>
      </c>
      <c r="H149">
        <v>6</v>
      </c>
      <c r="I149">
        <v>2001</v>
      </c>
      <c r="J149" t="s">
        <v>6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239</v>
      </c>
      <c r="C150" t="s">
        <v>51</v>
      </c>
      <c r="D150" t="s">
        <v>23</v>
      </c>
      <c r="E150">
        <v>6.89</v>
      </c>
      <c r="F150" s="73">
        <v>44144</v>
      </c>
      <c r="G150" s="73">
        <v>44144</v>
      </c>
      <c r="H150">
        <v>4</v>
      </c>
      <c r="I150">
        <v>2002</v>
      </c>
      <c r="J150" t="s">
        <v>6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240</v>
      </c>
      <c r="C151" t="s">
        <v>17</v>
      </c>
      <c r="D151" t="s">
        <v>23</v>
      </c>
      <c r="E151">
        <v>7.58</v>
      </c>
      <c r="F151" s="73">
        <v>43010</v>
      </c>
      <c r="G151" s="73">
        <v>43022</v>
      </c>
      <c r="H151">
        <v>7</v>
      </c>
      <c r="I151">
        <v>2002</v>
      </c>
      <c r="J151" t="s">
        <v>20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241</v>
      </c>
      <c r="C152" t="s">
        <v>17</v>
      </c>
      <c r="D152" t="s">
        <v>23</v>
      </c>
      <c r="E152">
        <v>8.33</v>
      </c>
      <c r="F152" s="73">
        <v>43860</v>
      </c>
      <c r="G152" s="73">
        <v>43866</v>
      </c>
      <c r="H152">
        <v>8</v>
      </c>
      <c r="I152">
        <v>2019</v>
      </c>
      <c r="J152" t="s">
        <v>6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242</v>
      </c>
      <c r="C153" t="s">
        <v>17</v>
      </c>
      <c r="D153" t="s">
        <v>23</v>
      </c>
      <c r="E153">
        <v>6.99</v>
      </c>
      <c r="F153" s="73">
        <v>44134</v>
      </c>
      <c r="G153" s="73">
        <v>44136</v>
      </c>
      <c r="H153">
        <v>7</v>
      </c>
      <c r="I153">
        <v>2020</v>
      </c>
      <c r="J153" t="s">
        <v>18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243</v>
      </c>
      <c r="C154" t="s">
        <v>17</v>
      </c>
      <c r="D154" t="s">
        <v>5</v>
      </c>
      <c r="E154">
        <v>6.65</v>
      </c>
      <c r="F154" s="73">
        <v>44565</v>
      </c>
      <c r="G154" s="73">
        <v>44578</v>
      </c>
      <c r="H154">
        <v>5</v>
      </c>
      <c r="I154">
        <v>2021</v>
      </c>
      <c r="J154" t="s">
        <v>18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244</v>
      </c>
      <c r="C155" t="s">
        <v>70</v>
      </c>
      <c r="D155" t="s">
        <v>109</v>
      </c>
      <c r="E155">
        <v>8.33</v>
      </c>
      <c r="F155" s="73">
        <v>44256</v>
      </c>
      <c r="G155" s="73">
        <v>44256</v>
      </c>
      <c r="H155">
        <v>8</v>
      </c>
      <c r="I155">
        <v>2020</v>
      </c>
      <c r="J155" t="s">
        <v>6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245</v>
      </c>
      <c r="C156" t="s">
        <v>17</v>
      </c>
      <c r="D156" t="s">
        <v>5</v>
      </c>
      <c r="E156">
        <v>6.68</v>
      </c>
      <c r="F156" s="73">
        <v>43787</v>
      </c>
      <c r="G156" s="73">
        <v>43791</v>
      </c>
      <c r="H156">
        <v>5</v>
      </c>
      <c r="I156">
        <v>2019</v>
      </c>
      <c r="J156" t="s">
        <v>6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247</v>
      </c>
      <c r="C157" t="s">
        <v>17</v>
      </c>
      <c r="D157" t="s">
        <v>23</v>
      </c>
      <c r="E157">
        <v>7.47</v>
      </c>
      <c r="F157" s="73">
        <v>43374</v>
      </c>
      <c r="G157" s="73">
        <v>43388</v>
      </c>
      <c r="H157">
        <v>7</v>
      </c>
      <c r="I157">
        <v>2001</v>
      </c>
      <c r="J157" t="s">
        <v>10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249</v>
      </c>
      <c r="C158" t="s">
        <v>17</v>
      </c>
      <c r="D158" t="s">
        <v>23</v>
      </c>
      <c r="E158">
        <v>7.49</v>
      </c>
      <c r="F158" s="73">
        <v>43388</v>
      </c>
      <c r="G158" s="73">
        <v>43404</v>
      </c>
      <c r="H158">
        <v>7</v>
      </c>
      <c r="I158">
        <v>2001</v>
      </c>
      <c r="J158" t="s">
        <v>6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376</v>
      </c>
      <c r="C159" t="s">
        <v>17</v>
      </c>
      <c r="D159" t="s">
        <v>23</v>
      </c>
      <c r="E159">
        <v>6.9</v>
      </c>
      <c r="F159" s="73">
        <v>44976</v>
      </c>
      <c r="G159" s="73">
        <v>44993</v>
      </c>
      <c r="H159">
        <v>5</v>
      </c>
      <c r="I159">
        <v>2022</v>
      </c>
      <c r="J159" t="s">
        <v>10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69</v>
      </c>
      <c r="C160" t="s">
        <v>70</v>
      </c>
      <c r="D160" t="s">
        <v>5</v>
      </c>
      <c r="E160">
        <v>6.93</v>
      </c>
      <c r="F160" s="73">
        <v>44991</v>
      </c>
      <c r="G160" s="73">
        <v>44991</v>
      </c>
      <c r="H160">
        <v>6</v>
      </c>
      <c r="I160">
        <v>2021</v>
      </c>
      <c r="J160" t="s">
        <v>20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150</v>
      </c>
      <c r="C161" t="s">
        <v>4</v>
      </c>
      <c r="D161" t="s">
        <v>5</v>
      </c>
      <c r="E161">
        <v>5.64</v>
      </c>
      <c r="F161" s="73">
        <v>44991</v>
      </c>
      <c r="G161" s="73">
        <v>44991</v>
      </c>
      <c r="H161">
        <v>4</v>
      </c>
      <c r="I161">
        <v>2021</v>
      </c>
      <c r="J161" t="s">
        <v>10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253</v>
      </c>
      <c r="C162" t="s">
        <v>17</v>
      </c>
      <c r="D162" t="s">
        <v>5</v>
      </c>
      <c r="E162">
        <v>6.32</v>
      </c>
      <c r="F162" s="73">
        <v>44741</v>
      </c>
      <c r="G162" s="73">
        <v>44759</v>
      </c>
      <c r="H162">
        <v>6</v>
      </c>
      <c r="I162">
        <v>2021</v>
      </c>
      <c r="J162" t="s">
        <v>20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254</v>
      </c>
      <c r="C163" t="s">
        <v>86</v>
      </c>
      <c r="D163" t="s">
        <v>32</v>
      </c>
      <c r="E163">
        <v>7.16</v>
      </c>
      <c r="F163" s="73">
        <v>44786</v>
      </c>
      <c r="G163" s="73">
        <v>44786</v>
      </c>
      <c r="H163">
        <v>7</v>
      </c>
      <c r="I163">
        <v>2021</v>
      </c>
      <c r="J163" t="s">
        <v>18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255</v>
      </c>
      <c r="C164" t="s">
        <v>17</v>
      </c>
      <c r="D164" t="s">
        <v>60</v>
      </c>
      <c r="E164">
        <v>6.26</v>
      </c>
      <c r="F164" s="73">
        <v>44203</v>
      </c>
      <c r="G164" s="73">
        <v>44207</v>
      </c>
      <c r="H164">
        <v>5</v>
      </c>
      <c r="I164">
        <v>2020</v>
      </c>
      <c r="J164" t="s">
        <v>18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256</v>
      </c>
      <c r="C165" t="s">
        <v>17</v>
      </c>
      <c r="D165" t="s">
        <v>37</v>
      </c>
      <c r="E165">
        <v>7.97</v>
      </c>
      <c r="F165" s="73">
        <v>43040</v>
      </c>
      <c r="G165" s="73">
        <v>43054</v>
      </c>
      <c r="H165">
        <v>8</v>
      </c>
      <c r="I165">
        <v>2002</v>
      </c>
      <c r="J165" t="s">
        <v>20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257</v>
      </c>
      <c r="C166" t="s">
        <v>17</v>
      </c>
      <c r="D166" t="s">
        <v>23</v>
      </c>
      <c r="E166">
        <v>7.18</v>
      </c>
      <c r="F166" s="73">
        <v>44917</v>
      </c>
      <c r="G166" s="73">
        <v>44950</v>
      </c>
      <c r="H166">
        <v>6</v>
      </c>
      <c r="I166">
        <v>2022</v>
      </c>
      <c r="J166" t="s">
        <v>10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258</v>
      </c>
      <c r="C167" t="s">
        <v>86</v>
      </c>
      <c r="D167" t="s">
        <v>5</v>
      </c>
      <c r="E167">
        <v>6.51</v>
      </c>
      <c r="F167" s="73">
        <v>44042</v>
      </c>
      <c r="G167" s="73">
        <v>44042</v>
      </c>
      <c r="H167">
        <v>6</v>
      </c>
      <c r="I167">
        <v>2019</v>
      </c>
      <c r="J167" t="s">
        <v>18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259</v>
      </c>
      <c r="C168" t="s">
        <v>4</v>
      </c>
      <c r="D168" t="s">
        <v>109</v>
      </c>
      <c r="E168">
        <v>7.53</v>
      </c>
      <c r="F168" s="73">
        <v>44208</v>
      </c>
      <c r="G168" s="73">
        <v>44209</v>
      </c>
      <c r="H168">
        <v>6</v>
      </c>
      <c r="I168">
        <v>2020</v>
      </c>
      <c r="J168" t="s">
        <v>10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260</v>
      </c>
      <c r="C169" t="s">
        <v>86</v>
      </c>
      <c r="D169" t="s">
        <v>5</v>
      </c>
      <c r="E169">
        <v>5.82</v>
      </c>
      <c r="F169" s="73">
        <v>44731</v>
      </c>
      <c r="G169" s="73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261</v>
      </c>
      <c r="C170" t="s">
        <v>51</v>
      </c>
      <c r="D170" t="s">
        <v>5</v>
      </c>
      <c r="E170">
        <v>5.97</v>
      </c>
      <c r="F170" s="73">
        <v>43953</v>
      </c>
      <c r="G170" s="73">
        <v>43953</v>
      </c>
      <c r="H170">
        <v>3</v>
      </c>
      <c r="I170">
        <v>2003</v>
      </c>
      <c r="J170" t="s">
        <v>10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262</v>
      </c>
      <c r="C171" t="s">
        <v>17</v>
      </c>
      <c r="D171" t="s">
        <v>5</v>
      </c>
      <c r="E171">
        <v>6.69</v>
      </c>
      <c r="F171" s="73">
        <v>43950</v>
      </c>
      <c r="G171" s="73">
        <v>43953</v>
      </c>
      <c r="H171">
        <v>3</v>
      </c>
      <c r="I171">
        <v>2000</v>
      </c>
      <c r="J171" t="s">
        <v>6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263</v>
      </c>
      <c r="C172" t="s">
        <v>9</v>
      </c>
      <c r="D172"/>
      <c r="E172">
        <v>6.71</v>
      </c>
      <c r="F172" s="73">
        <v>43953</v>
      </c>
      <c r="G172" s="73">
        <v>43953</v>
      </c>
      <c r="H172">
        <v>4</v>
      </c>
      <c r="I172">
        <v>2001</v>
      </c>
      <c r="J172" t="s">
        <v>10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209</v>
      </c>
      <c r="C173" t="s">
        <v>70</v>
      </c>
      <c r="D173" t="s">
        <v>5</v>
      </c>
      <c r="E173">
        <v>6.72</v>
      </c>
      <c r="F173" s="73">
        <v>44991</v>
      </c>
      <c r="G173" s="73">
        <v>44991</v>
      </c>
      <c r="H173">
        <v>5</v>
      </c>
      <c r="I173">
        <v>2021</v>
      </c>
      <c r="J173" t="s">
        <v>10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265</v>
      </c>
      <c r="C174" t="s">
        <v>17</v>
      </c>
      <c r="D174" t="s">
        <v>23</v>
      </c>
      <c r="E174">
        <v>6.61</v>
      </c>
      <c r="F174" s="73">
        <v>43957</v>
      </c>
      <c r="G174" s="73">
        <v>43960</v>
      </c>
      <c r="H174">
        <v>6</v>
      </c>
      <c r="I174">
        <v>2019</v>
      </c>
      <c r="J174" t="s">
        <v>20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266</v>
      </c>
      <c r="C175" t="s">
        <v>17</v>
      </c>
      <c r="D175" t="s">
        <v>60</v>
      </c>
      <c r="E175">
        <v>7.75</v>
      </c>
      <c r="F175" s="73">
        <v>42566</v>
      </c>
      <c r="G175" s="73">
        <v>42570</v>
      </c>
      <c r="H175">
        <v>9</v>
      </c>
      <c r="I175">
        <v>2013</v>
      </c>
      <c r="J175" t="s">
        <v>18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267</v>
      </c>
      <c r="C176" t="s">
        <v>70</v>
      </c>
      <c r="D176" t="s">
        <v>5</v>
      </c>
      <c r="E176">
        <v>6.26</v>
      </c>
      <c r="F176" s="73">
        <v>44731</v>
      </c>
      <c r="G176" s="73">
        <v>44731</v>
      </c>
      <c r="H176">
        <v>5</v>
      </c>
      <c r="I176">
        <v>2021</v>
      </c>
      <c r="J176" t="s">
        <v>10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251</v>
      </c>
      <c r="C177" t="s">
        <v>70</v>
      </c>
      <c r="D177" t="s">
        <v>5</v>
      </c>
      <c r="E177">
        <v>7.11</v>
      </c>
      <c r="F177" s="73">
        <v>44991</v>
      </c>
      <c r="G177" s="73">
        <v>44991</v>
      </c>
      <c r="H177">
        <v>6</v>
      </c>
      <c r="I177">
        <v>2021</v>
      </c>
      <c r="J177" t="s">
        <v>6</v>
      </c>
      <c r="K177">
        <v>1</v>
      </c>
      <c r="L177">
        <v>7.7777777777777779E-2</v>
      </c>
      <c r="M177">
        <v>7.7777777777777779E-2</v>
      </c>
      <c r="N177" s="105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269</v>
      </c>
      <c r="C178" t="s">
        <v>17</v>
      </c>
      <c r="D178" t="s">
        <v>23</v>
      </c>
      <c r="E178">
        <v>7.64</v>
      </c>
      <c r="F178" s="73">
        <v>44731</v>
      </c>
      <c r="G178" s="73">
        <v>44748</v>
      </c>
      <c r="H178">
        <v>8</v>
      </c>
      <c r="I178">
        <v>2021</v>
      </c>
      <c r="J178" t="s">
        <v>6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268</v>
      </c>
      <c r="C179" t="s">
        <v>70</v>
      </c>
      <c r="D179" t="s">
        <v>5</v>
      </c>
      <c r="E179">
        <v>7.71</v>
      </c>
      <c r="F179" s="73">
        <v>44991</v>
      </c>
      <c r="G179" s="73">
        <v>44991</v>
      </c>
      <c r="H179">
        <v>7</v>
      </c>
      <c r="I179">
        <v>2021</v>
      </c>
      <c r="J179" t="s">
        <v>10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271</v>
      </c>
      <c r="C180" t="s">
        <v>17</v>
      </c>
      <c r="D180" t="s">
        <v>23</v>
      </c>
      <c r="E180">
        <v>7.49</v>
      </c>
      <c r="F180" s="73">
        <v>42821</v>
      </c>
      <c r="G180" s="73">
        <v>42832</v>
      </c>
      <c r="H180">
        <v>6</v>
      </c>
      <c r="I180">
        <v>2001</v>
      </c>
      <c r="J180" t="s">
        <v>20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272</v>
      </c>
      <c r="C181" t="s">
        <v>9</v>
      </c>
      <c r="D181" t="s">
        <v>23</v>
      </c>
      <c r="E181">
        <v>6.91</v>
      </c>
      <c r="F181" s="73">
        <v>43954</v>
      </c>
      <c r="G181" s="73">
        <v>43954</v>
      </c>
      <c r="H181">
        <v>5</v>
      </c>
      <c r="I181">
        <v>2001</v>
      </c>
      <c r="J181" t="s">
        <v>6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273</v>
      </c>
      <c r="C182" t="s">
        <v>17</v>
      </c>
      <c r="D182" t="s">
        <v>23</v>
      </c>
      <c r="E182">
        <v>7.1</v>
      </c>
      <c r="F182" s="73">
        <v>44817</v>
      </c>
      <c r="G182" s="73">
        <v>44856</v>
      </c>
      <c r="H182">
        <v>8</v>
      </c>
      <c r="I182">
        <v>2000</v>
      </c>
      <c r="J182" t="s">
        <v>18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275</v>
      </c>
      <c r="C183" t="s">
        <v>17</v>
      </c>
      <c r="D183" t="s">
        <v>60</v>
      </c>
      <c r="E183">
        <v>7.29</v>
      </c>
      <c r="F183" s="73">
        <v>44687</v>
      </c>
      <c r="G183" s="73">
        <v>44690</v>
      </c>
      <c r="H183">
        <v>7</v>
      </c>
      <c r="I183">
        <v>2021</v>
      </c>
      <c r="J183" t="s">
        <v>18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276</v>
      </c>
      <c r="C184" t="s">
        <v>17</v>
      </c>
      <c r="D184" t="s">
        <v>23</v>
      </c>
      <c r="E184">
        <v>8.08</v>
      </c>
      <c r="F184" s="73">
        <v>42861</v>
      </c>
      <c r="G184" s="73">
        <v>43029</v>
      </c>
      <c r="H184">
        <v>7</v>
      </c>
      <c r="I184">
        <v>2001</v>
      </c>
      <c r="J184" t="s">
        <v>20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277</v>
      </c>
      <c r="C185" t="s">
        <v>17</v>
      </c>
      <c r="D185" t="s">
        <v>106</v>
      </c>
      <c r="E185">
        <v>7.48</v>
      </c>
      <c r="F185" s="73">
        <v>43676</v>
      </c>
      <c r="G185" s="73">
        <v>43681</v>
      </c>
      <c r="H185">
        <v>6</v>
      </c>
      <c r="I185">
        <v>2019</v>
      </c>
      <c r="J185" t="s">
        <v>18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278</v>
      </c>
      <c r="C186" t="s">
        <v>4</v>
      </c>
      <c r="D186" t="s">
        <v>5</v>
      </c>
      <c r="E186">
        <v>6.65</v>
      </c>
      <c r="F186" s="73">
        <v>44787</v>
      </c>
      <c r="G186" s="73">
        <v>44787</v>
      </c>
      <c r="H186">
        <v>6</v>
      </c>
      <c r="I186">
        <v>2021</v>
      </c>
      <c r="J186" t="s">
        <v>10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279</v>
      </c>
      <c r="C187" t="s">
        <v>51</v>
      </c>
      <c r="D187" t="s">
        <v>5</v>
      </c>
      <c r="E187">
        <v>6.2</v>
      </c>
      <c r="F187" s="73">
        <v>44109</v>
      </c>
      <c r="G187" s="73">
        <v>44110</v>
      </c>
      <c r="H187">
        <v>5</v>
      </c>
      <c r="I187">
        <v>2000</v>
      </c>
      <c r="J187" t="s">
        <v>6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280</v>
      </c>
      <c r="C188" t="s">
        <v>17</v>
      </c>
      <c r="D188" t="s">
        <v>5</v>
      </c>
      <c r="E188">
        <v>7.59</v>
      </c>
      <c r="F188" s="73">
        <v>43961</v>
      </c>
      <c r="G188" s="73">
        <v>43972</v>
      </c>
      <c r="H188">
        <v>7</v>
      </c>
      <c r="I188">
        <v>2019</v>
      </c>
      <c r="J188" t="s">
        <v>20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281</v>
      </c>
      <c r="C189" t="s">
        <v>70</v>
      </c>
      <c r="D189" t="s">
        <v>23</v>
      </c>
      <c r="E189">
        <v>6.13</v>
      </c>
      <c r="F189" s="73">
        <v>44353</v>
      </c>
      <c r="G189" s="73">
        <v>44353</v>
      </c>
      <c r="H189">
        <v>0</v>
      </c>
      <c r="I189">
        <v>2018</v>
      </c>
      <c r="J189" t="s">
        <v>6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282</v>
      </c>
      <c r="C190" t="s">
        <v>17</v>
      </c>
      <c r="D190" t="s">
        <v>23</v>
      </c>
      <c r="E190">
        <v>6.71</v>
      </c>
      <c r="F190" s="73">
        <v>43913</v>
      </c>
      <c r="G190" s="73">
        <v>43939</v>
      </c>
      <c r="H190">
        <v>5</v>
      </c>
      <c r="I190">
        <v>2019</v>
      </c>
      <c r="J190" t="s">
        <v>20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283</v>
      </c>
      <c r="C191" t="s">
        <v>17</v>
      </c>
      <c r="D191" t="s">
        <v>23</v>
      </c>
      <c r="E191">
        <v>7.42</v>
      </c>
      <c r="F191" s="73">
        <v>44171</v>
      </c>
      <c r="G191" s="73">
        <v>44183</v>
      </c>
      <c r="H191">
        <v>5</v>
      </c>
      <c r="I191">
        <v>2020</v>
      </c>
      <c r="J191" t="s">
        <v>18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285</v>
      </c>
      <c r="C192" t="s">
        <v>17</v>
      </c>
      <c r="D192" t="s">
        <v>32</v>
      </c>
      <c r="E192">
        <v>7.19</v>
      </c>
      <c r="F192" s="73">
        <v>44108</v>
      </c>
      <c r="G192" s="73">
        <v>44117</v>
      </c>
      <c r="H192">
        <v>6</v>
      </c>
      <c r="I192">
        <v>2020</v>
      </c>
      <c r="J192" t="s">
        <v>10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286</v>
      </c>
      <c r="C193" t="s">
        <v>17</v>
      </c>
      <c r="D193" t="s">
        <v>23</v>
      </c>
      <c r="E193">
        <v>8.41</v>
      </c>
      <c r="F193" s="73">
        <v>43597</v>
      </c>
      <c r="G193" s="73">
        <v>43612</v>
      </c>
      <c r="H193">
        <v>7</v>
      </c>
      <c r="I193">
        <v>1999</v>
      </c>
      <c r="J193" t="s">
        <v>20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287</v>
      </c>
      <c r="C194" t="s">
        <v>51</v>
      </c>
      <c r="D194" t="s">
        <v>23</v>
      </c>
      <c r="E194">
        <v>8.18</v>
      </c>
      <c r="F194" s="73">
        <v>43620</v>
      </c>
      <c r="G194" s="73">
        <v>43636</v>
      </c>
      <c r="H194">
        <v>7</v>
      </c>
      <c r="I194">
        <v>2003</v>
      </c>
      <c r="J194" t="s">
        <v>10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288</v>
      </c>
      <c r="C195" t="s">
        <v>51</v>
      </c>
      <c r="D195" t="s">
        <v>23</v>
      </c>
      <c r="E195">
        <v>8.26</v>
      </c>
      <c r="F195" s="73">
        <v>43638</v>
      </c>
      <c r="G195" s="73">
        <v>43640</v>
      </c>
      <c r="H195">
        <v>7</v>
      </c>
      <c r="I195">
        <v>2004</v>
      </c>
      <c r="J195" t="s">
        <v>10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289</v>
      </c>
      <c r="C196" t="s">
        <v>51</v>
      </c>
      <c r="D196" t="s">
        <v>23</v>
      </c>
      <c r="E196">
        <v>8.31</v>
      </c>
      <c r="F196" s="73">
        <v>43613</v>
      </c>
      <c r="G196" s="73">
        <v>43617</v>
      </c>
      <c r="H196">
        <v>8</v>
      </c>
      <c r="I196">
        <v>2002</v>
      </c>
      <c r="J196" t="s">
        <v>10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290</v>
      </c>
      <c r="C197" t="s">
        <v>4</v>
      </c>
      <c r="D197" t="s">
        <v>99</v>
      </c>
      <c r="E197">
        <v>6.31</v>
      </c>
      <c r="F197" s="73">
        <v>44787</v>
      </c>
      <c r="G197" s="73">
        <v>44787</v>
      </c>
      <c r="H197">
        <v>7</v>
      </c>
      <c r="I197">
        <v>2021</v>
      </c>
      <c r="J197" t="s">
        <v>6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291</v>
      </c>
      <c r="C198" t="s">
        <v>17</v>
      </c>
      <c r="D198" t="s">
        <v>5</v>
      </c>
      <c r="E198">
        <v>7.84</v>
      </c>
      <c r="F198" s="73">
        <v>44103</v>
      </c>
      <c r="G198" s="73">
        <v>44112</v>
      </c>
      <c r="H198">
        <v>8</v>
      </c>
      <c r="I198">
        <v>2020</v>
      </c>
      <c r="J198" t="s">
        <v>10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292</v>
      </c>
      <c r="C199" t="s">
        <v>17</v>
      </c>
      <c r="D199" t="s">
        <v>5</v>
      </c>
      <c r="E199">
        <v>5.08</v>
      </c>
      <c r="F199" s="73">
        <v>44564</v>
      </c>
      <c r="G199" s="73">
        <v>44613</v>
      </c>
      <c r="H199">
        <v>4</v>
      </c>
      <c r="I199">
        <v>2021</v>
      </c>
      <c r="J199" t="s">
        <v>10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293</v>
      </c>
      <c r="C200" t="s">
        <v>17</v>
      </c>
      <c r="D200" t="s">
        <v>99</v>
      </c>
      <c r="E200">
        <v>7.42</v>
      </c>
      <c r="F200" s="73">
        <v>44525</v>
      </c>
      <c r="G200" s="73">
        <v>44537</v>
      </c>
      <c r="H200">
        <v>5</v>
      </c>
      <c r="I200">
        <v>2021</v>
      </c>
      <c r="J200" t="s">
        <v>10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294</v>
      </c>
      <c r="C201" t="s">
        <v>4</v>
      </c>
      <c r="D201" t="s">
        <v>5</v>
      </c>
      <c r="E201">
        <v>5.99</v>
      </c>
      <c r="F201" s="73">
        <v>44034</v>
      </c>
      <c r="G201" s="73">
        <v>44034</v>
      </c>
      <c r="H201">
        <v>5</v>
      </c>
      <c r="I201">
        <v>2019</v>
      </c>
      <c r="J201" t="s">
        <v>10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295</v>
      </c>
      <c r="C202" t="s">
        <v>17</v>
      </c>
      <c r="D202" t="s">
        <v>32</v>
      </c>
      <c r="E202">
        <v>6.87</v>
      </c>
      <c r="F202" s="73">
        <v>44357</v>
      </c>
      <c r="G202" s="73">
        <v>44364</v>
      </c>
      <c r="H202">
        <v>7</v>
      </c>
      <c r="I202">
        <v>2020</v>
      </c>
      <c r="J202" t="s">
        <v>20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297</v>
      </c>
      <c r="C203" t="s">
        <v>17</v>
      </c>
      <c r="D203" t="s">
        <v>60</v>
      </c>
      <c r="E203">
        <v>6.19</v>
      </c>
      <c r="F203" s="73">
        <v>44093</v>
      </c>
      <c r="G203" s="73">
        <v>44097</v>
      </c>
      <c r="H203">
        <v>5</v>
      </c>
      <c r="I203">
        <v>2020</v>
      </c>
      <c r="J203" t="s">
        <v>10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298</v>
      </c>
      <c r="C204" t="s">
        <v>70</v>
      </c>
      <c r="D204" t="s">
        <v>70</v>
      </c>
      <c r="E204">
        <v>7.87</v>
      </c>
      <c r="F204" s="73">
        <v>44329</v>
      </c>
      <c r="G204" s="73">
        <v>44329</v>
      </c>
      <c r="H204">
        <v>7</v>
      </c>
      <c r="I204">
        <v>2020</v>
      </c>
      <c r="J204" t="s">
        <v>18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299</v>
      </c>
      <c r="C205" t="s">
        <v>17</v>
      </c>
      <c r="D205" t="s">
        <v>63</v>
      </c>
      <c r="E205">
        <v>7.23</v>
      </c>
      <c r="F205" s="73">
        <v>44383</v>
      </c>
      <c r="G205" s="73">
        <v>44445</v>
      </c>
      <c r="H205">
        <v>7</v>
      </c>
      <c r="I205">
        <v>2020</v>
      </c>
      <c r="J205" t="s">
        <v>20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300</v>
      </c>
      <c r="C206" t="s">
        <v>17</v>
      </c>
      <c r="D206" t="s">
        <v>63</v>
      </c>
      <c r="E206">
        <v>7.43</v>
      </c>
      <c r="F206" s="73">
        <v>44126</v>
      </c>
      <c r="G206" s="73">
        <v>44138</v>
      </c>
      <c r="H206">
        <v>7</v>
      </c>
      <c r="I206">
        <v>2020</v>
      </c>
      <c r="J206" t="s">
        <v>10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301</v>
      </c>
      <c r="C207" t="s">
        <v>51</v>
      </c>
      <c r="D207" t="s">
        <v>23</v>
      </c>
      <c r="E207">
        <v>5.69</v>
      </c>
      <c r="F207" s="73">
        <v>44042</v>
      </c>
      <c r="G207" s="73">
        <v>44042</v>
      </c>
      <c r="H207">
        <v>4</v>
      </c>
      <c r="I207">
        <v>2019</v>
      </c>
      <c r="J207" t="s">
        <v>10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302</v>
      </c>
      <c r="C208" t="s">
        <v>17</v>
      </c>
      <c r="D208" t="s">
        <v>63</v>
      </c>
      <c r="E208">
        <v>6.48</v>
      </c>
      <c r="F208" s="73">
        <v>44393</v>
      </c>
      <c r="G208" s="73">
        <v>44397</v>
      </c>
      <c r="H208">
        <v>4</v>
      </c>
      <c r="I208">
        <v>2020</v>
      </c>
      <c r="J208" t="s">
        <v>20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303</v>
      </c>
      <c r="C209" t="s">
        <v>4</v>
      </c>
      <c r="D209" t="s">
        <v>37</v>
      </c>
      <c r="E209">
        <v>5.74</v>
      </c>
      <c r="F209" s="73">
        <v>44042</v>
      </c>
      <c r="G209" s="73">
        <v>44107</v>
      </c>
      <c r="H209">
        <v>5</v>
      </c>
      <c r="I209">
        <v>2018</v>
      </c>
      <c r="J209" t="s">
        <v>6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304</v>
      </c>
      <c r="C210" t="s">
        <v>17</v>
      </c>
      <c r="D210" t="s">
        <v>60</v>
      </c>
      <c r="E210">
        <v>7.12</v>
      </c>
      <c r="F210" s="73">
        <v>44567</v>
      </c>
      <c r="G210" s="73">
        <v>44567</v>
      </c>
      <c r="H210">
        <v>6</v>
      </c>
      <c r="I210">
        <v>2021</v>
      </c>
      <c r="J210" t="s">
        <v>10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305</v>
      </c>
      <c r="C211" t="s">
        <v>9</v>
      </c>
      <c r="D211" t="s">
        <v>60</v>
      </c>
      <c r="E211">
        <v>6.67</v>
      </c>
      <c r="F211" s="73">
        <v>44903</v>
      </c>
      <c r="G211" s="73">
        <v>44903</v>
      </c>
      <c r="H211">
        <v>6</v>
      </c>
      <c r="I211">
        <v>2021</v>
      </c>
      <c r="J211" t="s">
        <v>18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306</v>
      </c>
      <c r="C212" t="s">
        <v>17</v>
      </c>
      <c r="D212" t="s">
        <v>63</v>
      </c>
      <c r="E212">
        <v>7.02</v>
      </c>
      <c r="F212" s="73">
        <v>44207</v>
      </c>
      <c r="G212" s="73">
        <v>44208</v>
      </c>
      <c r="H212">
        <v>6</v>
      </c>
      <c r="I212">
        <v>2018</v>
      </c>
      <c r="J212" t="s">
        <v>6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307</v>
      </c>
      <c r="C213" t="s">
        <v>4</v>
      </c>
      <c r="D213" t="s">
        <v>63</v>
      </c>
      <c r="E213">
        <v>7.16</v>
      </c>
      <c r="F213" s="73">
        <v>44208</v>
      </c>
      <c r="G213" s="73">
        <v>44208</v>
      </c>
      <c r="H213">
        <v>6</v>
      </c>
      <c r="I213">
        <v>2018</v>
      </c>
      <c r="J213" t="s">
        <v>20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308</v>
      </c>
      <c r="C214" t="s">
        <v>17</v>
      </c>
      <c r="D214" t="s">
        <v>63</v>
      </c>
      <c r="E214">
        <v>7.46</v>
      </c>
      <c r="F214" s="73">
        <v>44296</v>
      </c>
      <c r="G214" s="73">
        <v>44304</v>
      </c>
      <c r="H214">
        <v>6</v>
      </c>
      <c r="I214">
        <v>2020</v>
      </c>
      <c r="J214" t="s">
        <v>18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309</v>
      </c>
      <c r="C215" t="s">
        <v>9</v>
      </c>
      <c r="D215" t="s">
        <v>63</v>
      </c>
      <c r="E215">
        <v>7.23</v>
      </c>
      <c r="F215" s="73">
        <v>44304</v>
      </c>
      <c r="G215" s="73">
        <v>44304</v>
      </c>
      <c r="H215">
        <v>6</v>
      </c>
      <c r="I215">
        <v>2020</v>
      </c>
      <c r="J215" t="s">
        <v>18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310</v>
      </c>
      <c r="C216" t="s">
        <v>86</v>
      </c>
      <c r="D216" t="s">
        <v>23</v>
      </c>
      <c r="E216">
        <v>7.78</v>
      </c>
      <c r="F216" s="73">
        <v>43497</v>
      </c>
      <c r="G216" s="73">
        <v>43497</v>
      </c>
      <c r="H216">
        <v>8</v>
      </c>
      <c r="I216">
        <v>2000</v>
      </c>
      <c r="J216" t="s">
        <v>18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311</v>
      </c>
      <c r="C217" t="s">
        <v>17</v>
      </c>
      <c r="D217" t="s">
        <v>63</v>
      </c>
      <c r="E217">
        <v>5.81</v>
      </c>
      <c r="F217" s="73">
        <v>44859</v>
      </c>
      <c r="G217" s="73">
        <v>44905</v>
      </c>
      <c r="H217">
        <v>5</v>
      </c>
      <c r="I217">
        <v>2019</v>
      </c>
      <c r="J217" t="s">
        <v>18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312</v>
      </c>
      <c r="C218" t="s">
        <v>17</v>
      </c>
      <c r="D218" t="s">
        <v>63</v>
      </c>
      <c r="E218">
        <v>7.71</v>
      </c>
      <c r="F218" s="73">
        <v>43791</v>
      </c>
      <c r="G218" s="73">
        <v>43800</v>
      </c>
      <c r="H218">
        <v>7</v>
      </c>
      <c r="I218">
        <v>2019</v>
      </c>
      <c r="J218" t="s">
        <v>6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313</v>
      </c>
      <c r="C219" t="s">
        <v>17</v>
      </c>
      <c r="D219" t="s">
        <v>5</v>
      </c>
      <c r="E219">
        <v>6.09</v>
      </c>
      <c r="F219" s="73">
        <v>44669</v>
      </c>
      <c r="G219" s="73">
        <v>44693</v>
      </c>
      <c r="H219">
        <v>4</v>
      </c>
      <c r="I219">
        <v>2021</v>
      </c>
      <c r="J219" t="s">
        <v>18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381</v>
      </c>
      <c r="C220" t="s">
        <v>70</v>
      </c>
      <c r="D220" t="s">
        <v>5</v>
      </c>
      <c r="E220">
        <v>7.36</v>
      </c>
      <c r="F220" s="73">
        <v>44991</v>
      </c>
      <c r="G220" s="73">
        <v>44991</v>
      </c>
      <c r="H220">
        <v>6</v>
      </c>
      <c r="I220">
        <v>2021</v>
      </c>
      <c r="J220" t="s">
        <v>10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315</v>
      </c>
      <c r="C221" t="s">
        <v>17</v>
      </c>
      <c r="D221" t="s">
        <v>23</v>
      </c>
      <c r="E221">
        <v>7.81</v>
      </c>
      <c r="F221" s="73">
        <v>43480</v>
      </c>
      <c r="G221" s="73">
        <v>43495</v>
      </c>
      <c r="H221">
        <v>7</v>
      </c>
      <c r="I221">
        <v>2001</v>
      </c>
      <c r="J221" t="s">
        <v>18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316</v>
      </c>
      <c r="C222" t="s">
        <v>51</v>
      </c>
      <c r="D222" t="s">
        <v>23</v>
      </c>
      <c r="E222">
        <v>7.79</v>
      </c>
      <c r="F222" s="73">
        <v>43498</v>
      </c>
      <c r="G222" s="73">
        <v>43509</v>
      </c>
      <c r="H222">
        <v>7</v>
      </c>
      <c r="I222">
        <v>2002</v>
      </c>
      <c r="J222" t="s">
        <v>6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317</v>
      </c>
      <c r="C223" t="s">
        <v>51</v>
      </c>
      <c r="D223" t="s">
        <v>23</v>
      </c>
      <c r="E223">
        <v>7.62</v>
      </c>
      <c r="F223" s="73">
        <v>43505</v>
      </c>
      <c r="G223" s="73">
        <v>43525</v>
      </c>
      <c r="H223">
        <v>7</v>
      </c>
      <c r="I223">
        <v>2003</v>
      </c>
      <c r="J223" t="s">
        <v>20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318</v>
      </c>
      <c r="C224" t="s">
        <v>4</v>
      </c>
      <c r="D224" t="s">
        <v>5</v>
      </c>
      <c r="E224">
        <v>6.23</v>
      </c>
      <c r="F224" s="73">
        <v>44500</v>
      </c>
      <c r="G224" s="73">
        <v>44500</v>
      </c>
      <c r="H224">
        <v>6</v>
      </c>
      <c r="I224">
        <v>2020</v>
      </c>
      <c r="J224" t="s">
        <v>20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319</v>
      </c>
      <c r="C225" t="s">
        <v>17</v>
      </c>
      <c r="D225" t="s">
        <v>32</v>
      </c>
      <c r="E225">
        <v>8.0299999999999994</v>
      </c>
      <c r="F225" s="73">
        <v>43104</v>
      </c>
      <c r="G225" s="73">
        <v>43145</v>
      </c>
      <c r="H225">
        <v>8</v>
      </c>
      <c r="I225">
        <v>2002</v>
      </c>
      <c r="J225" t="s">
        <v>18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320</v>
      </c>
      <c r="C226" t="s">
        <v>17</v>
      </c>
      <c r="D226" t="s">
        <v>5</v>
      </c>
      <c r="E226">
        <v>6.89</v>
      </c>
      <c r="F226" s="73">
        <v>43916</v>
      </c>
      <c r="G226" s="73">
        <v>43945</v>
      </c>
      <c r="H226">
        <v>7</v>
      </c>
      <c r="I226">
        <v>2019</v>
      </c>
      <c r="J226" t="s">
        <v>20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321</v>
      </c>
      <c r="C227" t="s">
        <v>17</v>
      </c>
      <c r="D227" t="s">
        <v>23</v>
      </c>
      <c r="E227">
        <v>7.75</v>
      </c>
      <c r="F227" s="73">
        <v>44709</v>
      </c>
      <c r="G227" s="73">
        <v>44726</v>
      </c>
      <c r="H227">
        <v>6</v>
      </c>
      <c r="I227">
        <v>2021</v>
      </c>
      <c r="J227" t="s">
        <v>6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322</v>
      </c>
      <c r="C228" t="s">
        <v>17</v>
      </c>
      <c r="D228" t="s">
        <v>23</v>
      </c>
      <c r="E228">
        <v>8.41</v>
      </c>
      <c r="F228" s="73">
        <v>43578</v>
      </c>
      <c r="G228" s="73">
        <v>43589</v>
      </c>
      <c r="H228">
        <v>9</v>
      </c>
      <c r="I228">
        <v>2019</v>
      </c>
      <c r="J228" t="s">
        <v>10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323</v>
      </c>
      <c r="C229" t="s">
        <v>17</v>
      </c>
      <c r="D229" t="s">
        <v>23</v>
      </c>
      <c r="E229">
        <v>7.16</v>
      </c>
      <c r="F229" s="73">
        <v>44515</v>
      </c>
      <c r="G229" s="73">
        <v>44524</v>
      </c>
      <c r="H229">
        <v>6</v>
      </c>
      <c r="I229">
        <v>2021</v>
      </c>
      <c r="J229" t="s">
        <v>10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324</v>
      </c>
      <c r="C230" t="s">
        <v>17</v>
      </c>
      <c r="D230" t="s">
        <v>60</v>
      </c>
      <c r="E230">
        <v>6.34</v>
      </c>
      <c r="F230" s="73">
        <v>44741</v>
      </c>
      <c r="G230" s="73">
        <v>44748</v>
      </c>
      <c r="H230">
        <v>7</v>
      </c>
      <c r="I230">
        <v>2021</v>
      </c>
      <c r="J230" t="s">
        <v>10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326</v>
      </c>
      <c r="C231" t="s">
        <v>17</v>
      </c>
      <c r="D231" t="s">
        <v>63</v>
      </c>
      <c r="E231">
        <v>6.73</v>
      </c>
      <c r="F231" s="73">
        <v>44910</v>
      </c>
      <c r="G231" s="73">
        <v>44913</v>
      </c>
      <c r="H231">
        <v>6</v>
      </c>
      <c r="I231">
        <v>2022</v>
      </c>
      <c r="J231" t="s">
        <v>10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327</v>
      </c>
      <c r="C232" t="s">
        <v>86</v>
      </c>
      <c r="D232" t="s">
        <v>23</v>
      </c>
      <c r="E232">
        <v>7.2</v>
      </c>
      <c r="F232" s="73">
        <v>44098</v>
      </c>
      <c r="G232" s="73">
        <v>44098</v>
      </c>
      <c r="H232">
        <v>6</v>
      </c>
      <c r="I232">
        <v>2019</v>
      </c>
      <c r="J232" t="s">
        <v>18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328</v>
      </c>
      <c r="C233" t="s">
        <v>17</v>
      </c>
      <c r="D233" t="s">
        <v>5</v>
      </c>
      <c r="E233">
        <v>7.08</v>
      </c>
      <c r="F233" s="73">
        <v>44778</v>
      </c>
      <c r="G233" s="73">
        <v>44778</v>
      </c>
      <c r="H233">
        <v>7</v>
      </c>
      <c r="I233">
        <v>2021</v>
      </c>
      <c r="J233" t="s">
        <v>20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329</v>
      </c>
      <c r="C234" t="s">
        <v>17</v>
      </c>
      <c r="D234" t="s">
        <v>60</v>
      </c>
      <c r="E234">
        <v>6.98</v>
      </c>
      <c r="F234" s="73">
        <v>44370</v>
      </c>
      <c r="G234" s="73">
        <v>44379</v>
      </c>
      <c r="H234">
        <v>3</v>
      </c>
      <c r="I234">
        <v>2020</v>
      </c>
      <c r="J234" t="s">
        <v>20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402</v>
      </c>
      <c r="C235" t="s">
        <v>70</v>
      </c>
      <c r="D235" t="s">
        <v>109</v>
      </c>
      <c r="E235">
        <v>6.79</v>
      </c>
      <c r="F235" s="73">
        <v>44991</v>
      </c>
      <c r="G235" s="73">
        <v>44991</v>
      </c>
      <c r="H235">
        <v>4</v>
      </c>
      <c r="I235">
        <v>2021</v>
      </c>
      <c r="J235" t="s">
        <v>20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444</v>
      </c>
      <c r="C236" t="s">
        <v>70</v>
      </c>
      <c r="D236" t="s">
        <v>5</v>
      </c>
      <c r="E236">
        <v>6.65</v>
      </c>
      <c r="F236" s="73">
        <v>44991</v>
      </c>
      <c r="G236" s="73">
        <v>44991</v>
      </c>
      <c r="H236">
        <v>7</v>
      </c>
      <c r="I236">
        <v>2021</v>
      </c>
      <c r="J236" t="s">
        <v>10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332</v>
      </c>
      <c r="C237" t="s">
        <v>17</v>
      </c>
      <c r="D237" t="s">
        <v>5</v>
      </c>
      <c r="E237">
        <v>6.79</v>
      </c>
      <c r="F237" s="73">
        <v>44440</v>
      </c>
      <c r="G237" s="73">
        <v>44482</v>
      </c>
      <c r="H237">
        <v>6</v>
      </c>
      <c r="I237">
        <v>2020</v>
      </c>
      <c r="J237" t="s">
        <v>20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606</v>
      </c>
      <c r="C238" t="s">
        <v>70</v>
      </c>
      <c r="D238" t="s">
        <v>5</v>
      </c>
      <c r="E238">
        <v>7.59</v>
      </c>
      <c r="F238" s="73">
        <v>44991</v>
      </c>
      <c r="G238" s="73">
        <v>44991</v>
      </c>
      <c r="H238">
        <v>6</v>
      </c>
      <c r="I238">
        <v>2021</v>
      </c>
      <c r="J238" t="s">
        <v>18</v>
      </c>
      <c r="K238">
        <v>1</v>
      </c>
      <c r="L238">
        <v>5.4722222222222221E-2</v>
      </c>
      <c r="M238">
        <v>5.4722222222222221E-2</v>
      </c>
      <c r="N238" s="105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334</v>
      </c>
      <c r="C239" t="s">
        <v>17</v>
      </c>
      <c r="D239" t="s">
        <v>23</v>
      </c>
      <c r="E239">
        <v>8.09</v>
      </c>
      <c r="F239" s="73">
        <v>43847</v>
      </c>
      <c r="G239" s="73">
        <v>43856</v>
      </c>
      <c r="H239">
        <v>8</v>
      </c>
      <c r="I239">
        <v>2019</v>
      </c>
      <c r="J239" t="s">
        <v>6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335</v>
      </c>
      <c r="C240" t="s">
        <v>17</v>
      </c>
      <c r="D240" t="s">
        <v>23</v>
      </c>
      <c r="E240">
        <v>6.54</v>
      </c>
      <c r="F240" s="73">
        <v>44498</v>
      </c>
      <c r="G240" s="73">
        <v>44501</v>
      </c>
      <c r="H240">
        <v>6</v>
      </c>
      <c r="I240">
        <v>2021</v>
      </c>
      <c r="J240" t="s">
        <v>6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336</v>
      </c>
      <c r="C241" t="s">
        <v>51</v>
      </c>
      <c r="D241" t="s">
        <v>5</v>
      </c>
      <c r="E241">
        <v>7.28</v>
      </c>
      <c r="F241" s="73">
        <v>42978</v>
      </c>
      <c r="G241" s="73">
        <v>42978</v>
      </c>
      <c r="H241">
        <v>6</v>
      </c>
      <c r="I241">
        <v>2002</v>
      </c>
      <c r="J241" t="s">
        <v>18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337</v>
      </c>
      <c r="C242" t="s">
        <v>17</v>
      </c>
      <c r="D242" t="s">
        <v>338</v>
      </c>
      <c r="E242">
        <v>7.07</v>
      </c>
      <c r="F242" s="73">
        <v>43566</v>
      </c>
      <c r="G242" s="73">
        <v>43599</v>
      </c>
      <c r="H242">
        <v>2</v>
      </c>
      <c r="I242">
        <v>2002</v>
      </c>
      <c r="J242" t="s">
        <v>10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339</v>
      </c>
      <c r="C243" t="s">
        <v>17</v>
      </c>
      <c r="D243" t="s">
        <v>23</v>
      </c>
      <c r="E243">
        <v>7.7</v>
      </c>
      <c r="F243" s="73">
        <v>43776</v>
      </c>
      <c r="G243" s="73">
        <v>43787</v>
      </c>
      <c r="H243">
        <v>8</v>
      </c>
      <c r="I243">
        <v>2018</v>
      </c>
      <c r="J243" t="s">
        <v>10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340</v>
      </c>
      <c r="C244" t="s">
        <v>17</v>
      </c>
      <c r="D244" t="s">
        <v>23</v>
      </c>
      <c r="E244">
        <v>8.06</v>
      </c>
      <c r="F244" s="73">
        <v>43857</v>
      </c>
      <c r="G244" s="73">
        <v>43859</v>
      </c>
      <c r="H244">
        <v>8</v>
      </c>
      <c r="I244">
        <v>2019</v>
      </c>
      <c r="J244" t="s">
        <v>6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341</v>
      </c>
      <c r="C245" t="s">
        <v>51</v>
      </c>
      <c r="D245" t="s">
        <v>23</v>
      </c>
      <c r="E245">
        <v>7.52</v>
      </c>
      <c r="F245" s="73">
        <v>43787</v>
      </c>
      <c r="G245" s="73">
        <v>43787</v>
      </c>
      <c r="H245">
        <v>8</v>
      </c>
      <c r="I245">
        <v>2018</v>
      </c>
      <c r="J245" t="s">
        <v>6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342</v>
      </c>
      <c r="C246" t="s">
        <v>51</v>
      </c>
      <c r="D246" t="s">
        <v>23</v>
      </c>
      <c r="E246">
        <v>6.45</v>
      </c>
      <c r="F246" s="73">
        <v>44110</v>
      </c>
      <c r="G246" s="73">
        <v>44110</v>
      </c>
      <c r="H246">
        <v>6</v>
      </c>
      <c r="I246">
        <v>2000</v>
      </c>
      <c r="J246" t="s">
        <v>10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343</v>
      </c>
      <c r="C247" t="s">
        <v>86</v>
      </c>
      <c r="D247" t="s">
        <v>5</v>
      </c>
      <c r="E247">
        <v>5.47</v>
      </c>
      <c r="F247" s="73">
        <v>44066</v>
      </c>
      <c r="G247" s="73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345</v>
      </c>
      <c r="C248" t="s">
        <v>17</v>
      </c>
      <c r="D248" t="s">
        <v>23</v>
      </c>
      <c r="E248">
        <v>6.4</v>
      </c>
      <c r="F248" s="73">
        <v>43824</v>
      </c>
      <c r="G248" s="73">
        <v>43830</v>
      </c>
      <c r="H248">
        <v>6</v>
      </c>
      <c r="I248">
        <v>2019</v>
      </c>
      <c r="J248" t="s">
        <v>6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347</v>
      </c>
      <c r="C249" t="s">
        <v>17</v>
      </c>
      <c r="D249" t="s">
        <v>60</v>
      </c>
      <c r="E249">
        <v>6.5</v>
      </c>
      <c r="F249" s="73">
        <v>43748</v>
      </c>
      <c r="G249" s="73">
        <v>43754</v>
      </c>
      <c r="H249">
        <v>5</v>
      </c>
      <c r="I249">
        <v>2019</v>
      </c>
      <c r="J249" t="s">
        <v>6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348</v>
      </c>
      <c r="C250" t="s">
        <v>70</v>
      </c>
      <c r="D250" t="s">
        <v>70</v>
      </c>
      <c r="E250">
        <v>8.32</v>
      </c>
      <c r="F250" s="73">
        <v>44120</v>
      </c>
      <c r="G250" s="73">
        <v>44120</v>
      </c>
      <c r="H250">
        <v>7</v>
      </c>
      <c r="I250">
        <v>2019</v>
      </c>
      <c r="J250" t="s">
        <v>10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349</v>
      </c>
      <c r="C251" t="s">
        <v>86</v>
      </c>
      <c r="D251" t="s">
        <v>5</v>
      </c>
      <c r="E251">
        <v>4.38</v>
      </c>
      <c r="F251" s="73">
        <v>44144</v>
      </c>
      <c r="G251" s="73">
        <v>44144</v>
      </c>
      <c r="H251">
        <v>4</v>
      </c>
      <c r="I251">
        <v>2001</v>
      </c>
      <c r="J251" t="s">
        <v>10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350</v>
      </c>
      <c r="C252" t="s">
        <v>17</v>
      </c>
      <c r="D252" t="s">
        <v>5</v>
      </c>
      <c r="E252">
        <v>7.14</v>
      </c>
      <c r="F252" s="73">
        <v>43415</v>
      </c>
      <c r="G252" s="73">
        <v>43437</v>
      </c>
      <c r="H252">
        <v>8</v>
      </c>
      <c r="I252">
        <v>2001</v>
      </c>
      <c r="J252" t="s">
        <v>20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351</v>
      </c>
      <c r="C253" t="s">
        <v>86</v>
      </c>
      <c r="D253" t="s">
        <v>123</v>
      </c>
      <c r="E253">
        <v>6.66</v>
      </c>
      <c r="F253" s="73">
        <v>44118</v>
      </c>
      <c r="G253" s="73">
        <v>44118</v>
      </c>
      <c r="H253">
        <v>5</v>
      </c>
      <c r="I253">
        <v>2000</v>
      </c>
      <c r="J253" t="s">
        <v>6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352</v>
      </c>
      <c r="C254" t="s">
        <v>17</v>
      </c>
      <c r="D254" t="s">
        <v>5</v>
      </c>
      <c r="E254">
        <v>7.15</v>
      </c>
      <c r="F254" s="73">
        <v>43191</v>
      </c>
      <c r="G254" s="73">
        <v>43206</v>
      </c>
      <c r="H254">
        <v>5</v>
      </c>
      <c r="I254">
        <v>2000</v>
      </c>
      <c r="J254" t="s">
        <v>10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353</v>
      </c>
      <c r="C255" t="s">
        <v>4</v>
      </c>
      <c r="D255" t="s">
        <v>5</v>
      </c>
      <c r="E255">
        <v>5.99</v>
      </c>
      <c r="F255" s="73">
        <v>44445</v>
      </c>
      <c r="G255" s="73">
        <v>44445</v>
      </c>
      <c r="H255">
        <v>7</v>
      </c>
      <c r="I255">
        <v>2017</v>
      </c>
      <c r="J255" t="s">
        <v>10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354</v>
      </c>
      <c r="C256" t="s">
        <v>17</v>
      </c>
      <c r="D256" t="s">
        <v>5</v>
      </c>
      <c r="E256">
        <v>6.07</v>
      </c>
      <c r="F256" s="73">
        <v>43951</v>
      </c>
      <c r="G256" s="73">
        <v>43955</v>
      </c>
      <c r="H256">
        <v>5</v>
      </c>
      <c r="I256">
        <v>2019</v>
      </c>
      <c r="J256" t="s">
        <v>20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355</v>
      </c>
      <c r="C257" t="s">
        <v>51</v>
      </c>
      <c r="D257" t="s">
        <v>5</v>
      </c>
      <c r="E257">
        <v>6.05</v>
      </c>
      <c r="F257" s="73">
        <v>44158</v>
      </c>
      <c r="G257" s="73">
        <v>44158</v>
      </c>
      <c r="H257">
        <v>5</v>
      </c>
      <c r="I257">
        <v>2020</v>
      </c>
      <c r="J257" t="s">
        <v>10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356</v>
      </c>
      <c r="C258" t="s">
        <v>17</v>
      </c>
      <c r="D258" t="s">
        <v>23</v>
      </c>
      <c r="E258">
        <v>7.39</v>
      </c>
      <c r="F258" s="73">
        <v>44776</v>
      </c>
      <c r="G258" s="73">
        <v>44784</v>
      </c>
      <c r="H258">
        <v>6</v>
      </c>
      <c r="I258">
        <v>2021</v>
      </c>
      <c r="J258" t="s">
        <v>10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357</v>
      </c>
      <c r="C259" t="s">
        <v>17</v>
      </c>
      <c r="D259" t="s">
        <v>5</v>
      </c>
      <c r="E259">
        <v>7.06</v>
      </c>
      <c r="F259" s="73">
        <v>43590</v>
      </c>
      <c r="G259" s="73">
        <v>43597</v>
      </c>
      <c r="H259">
        <v>5</v>
      </c>
      <c r="I259">
        <v>2019</v>
      </c>
      <c r="J259" t="s">
        <v>10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358</v>
      </c>
      <c r="C260" t="s">
        <v>4</v>
      </c>
      <c r="D260" t="s">
        <v>63</v>
      </c>
      <c r="E260">
        <v>7.44</v>
      </c>
      <c r="F260" s="73">
        <v>43841</v>
      </c>
      <c r="G260" s="73">
        <v>43844</v>
      </c>
      <c r="H260">
        <v>5</v>
      </c>
      <c r="I260">
        <v>2019</v>
      </c>
      <c r="J260" t="s">
        <v>6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607</v>
      </c>
      <c r="C261" t="s">
        <v>70</v>
      </c>
      <c r="D261" t="s">
        <v>5</v>
      </c>
      <c r="E261">
        <v>7.71</v>
      </c>
      <c r="F261" s="73">
        <v>44991</v>
      </c>
      <c r="G261" s="73">
        <v>44991</v>
      </c>
      <c r="H261">
        <v>6</v>
      </c>
      <c r="I261">
        <v>2021</v>
      </c>
      <c r="J261" t="s">
        <v>6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360</v>
      </c>
      <c r="C262" t="s">
        <v>17</v>
      </c>
      <c r="D262" t="s">
        <v>60</v>
      </c>
      <c r="E262">
        <v>6.62</v>
      </c>
      <c r="F262" s="73">
        <v>43663</v>
      </c>
      <c r="G262" s="73">
        <v>43665</v>
      </c>
      <c r="H262">
        <v>5</v>
      </c>
      <c r="I262">
        <v>2019</v>
      </c>
      <c r="J262" t="s">
        <v>18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361</v>
      </c>
      <c r="C263" t="s">
        <v>86</v>
      </c>
      <c r="D263" t="s">
        <v>5</v>
      </c>
      <c r="E263">
        <v>5.26</v>
      </c>
      <c r="F263" s="73">
        <v>44521</v>
      </c>
      <c r="G263" s="73">
        <v>44521</v>
      </c>
      <c r="H263">
        <v>5</v>
      </c>
      <c r="I263">
        <v>2019</v>
      </c>
      <c r="J263" t="s">
        <v>20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362</v>
      </c>
      <c r="C264" t="s">
        <v>17</v>
      </c>
      <c r="D264" t="s">
        <v>60</v>
      </c>
      <c r="E264">
        <v>6.65</v>
      </c>
      <c r="F264" s="73">
        <v>44374</v>
      </c>
      <c r="G264" s="73">
        <v>44401</v>
      </c>
      <c r="H264">
        <v>5</v>
      </c>
      <c r="I264">
        <v>2020</v>
      </c>
      <c r="J264" t="s">
        <v>20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363</v>
      </c>
      <c r="C265" t="s">
        <v>86</v>
      </c>
      <c r="D265" t="s">
        <v>5</v>
      </c>
      <c r="E265">
        <v>7.61</v>
      </c>
      <c r="F265" s="73">
        <v>44133</v>
      </c>
      <c r="G265" s="73">
        <v>44133</v>
      </c>
      <c r="H265">
        <v>8</v>
      </c>
      <c r="I265">
        <v>2019</v>
      </c>
      <c r="J265" t="s">
        <v>18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364</v>
      </c>
      <c r="C266" t="s">
        <v>86</v>
      </c>
      <c r="D266" t="s">
        <v>5</v>
      </c>
      <c r="E266">
        <v>5.87</v>
      </c>
      <c r="F266" s="73">
        <v>44499</v>
      </c>
      <c r="G266" s="73">
        <v>44499</v>
      </c>
      <c r="H266">
        <v>5</v>
      </c>
      <c r="I266">
        <v>2020</v>
      </c>
      <c r="J266" t="s">
        <v>20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365</v>
      </c>
      <c r="C267" t="s">
        <v>17</v>
      </c>
      <c r="D267" t="s">
        <v>60</v>
      </c>
      <c r="E267">
        <v>8.2899999999999991</v>
      </c>
      <c r="F267" s="73">
        <v>43132</v>
      </c>
      <c r="G267" s="73">
        <v>43174</v>
      </c>
      <c r="H267">
        <v>9</v>
      </c>
      <c r="I267">
        <v>2003</v>
      </c>
      <c r="J267" t="s">
        <v>18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366</v>
      </c>
      <c r="C268" t="s">
        <v>51</v>
      </c>
      <c r="D268" t="s">
        <v>23</v>
      </c>
      <c r="E268">
        <v>6.05</v>
      </c>
      <c r="F268" s="73">
        <v>43983</v>
      </c>
      <c r="G268" s="73">
        <v>43983</v>
      </c>
      <c r="H268">
        <v>3</v>
      </c>
      <c r="I268">
        <v>2000</v>
      </c>
      <c r="J268" t="s">
        <v>6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367</v>
      </c>
      <c r="C269" t="s">
        <v>17</v>
      </c>
      <c r="D269" t="s">
        <v>32</v>
      </c>
      <c r="E269">
        <v>6.1</v>
      </c>
      <c r="F269" s="73">
        <v>44196</v>
      </c>
      <c r="G269" s="73">
        <v>44202</v>
      </c>
      <c r="H269">
        <v>6</v>
      </c>
      <c r="I269">
        <v>2020</v>
      </c>
      <c r="J269" t="s">
        <v>18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368</v>
      </c>
      <c r="C270" t="s">
        <v>17</v>
      </c>
      <c r="D270" t="s">
        <v>5</v>
      </c>
      <c r="E270">
        <v>6.53</v>
      </c>
      <c r="F270" s="73">
        <v>43945</v>
      </c>
      <c r="G270" s="73">
        <v>43950</v>
      </c>
      <c r="H270">
        <v>6</v>
      </c>
      <c r="I270">
        <v>2019</v>
      </c>
      <c r="J270" t="s">
        <v>6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369</v>
      </c>
      <c r="C271" t="s">
        <v>86</v>
      </c>
      <c r="D271" t="s">
        <v>23</v>
      </c>
      <c r="E271">
        <v>8.94</v>
      </c>
      <c r="F271" s="73">
        <v>43108</v>
      </c>
      <c r="G271" s="73">
        <v>43108</v>
      </c>
      <c r="H271">
        <v>10</v>
      </c>
      <c r="I271">
        <v>2016</v>
      </c>
      <c r="J271" t="s">
        <v>6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370</v>
      </c>
      <c r="C272" t="s">
        <v>17</v>
      </c>
      <c r="D272" t="s">
        <v>63</v>
      </c>
      <c r="E272">
        <v>7.14</v>
      </c>
      <c r="F272" s="73">
        <v>44662</v>
      </c>
      <c r="G272" s="73">
        <v>44679</v>
      </c>
      <c r="H272">
        <v>7</v>
      </c>
      <c r="I272">
        <v>2021</v>
      </c>
      <c r="J272" t="s">
        <v>18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371</v>
      </c>
      <c r="C273" t="s">
        <v>17</v>
      </c>
      <c r="D273" t="s">
        <v>106</v>
      </c>
      <c r="E273">
        <v>6.88</v>
      </c>
      <c r="F273" s="73">
        <v>44194</v>
      </c>
      <c r="G273" s="73">
        <v>44203</v>
      </c>
      <c r="H273">
        <v>5</v>
      </c>
      <c r="I273">
        <v>2020</v>
      </c>
      <c r="J273" t="s">
        <v>10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372</v>
      </c>
      <c r="C274" t="s">
        <v>17</v>
      </c>
      <c r="D274" t="s">
        <v>23</v>
      </c>
      <c r="E274">
        <v>7.92</v>
      </c>
      <c r="F274" s="73">
        <v>43657</v>
      </c>
      <c r="G274" s="73">
        <v>43659</v>
      </c>
      <c r="H274">
        <v>8</v>
      </c>
      <c r="I274">
        <v>2019</v>
      </c>
      <c r="J274" t="s">
        <v>18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373</v>
      </c>
      <c r="C275" t="s">
        <v>17</v>
      </c>
      <c r="D275" t="s">
        <v>23</v>
      </c>
      <c r="E275">
        <v>8.43</v>
      </c>
      <c r="F275" s="73">
        <v>44021</v>
      </c>
      <c r="G275" s="73">
        <v>44045</v>
      </c>
      <c r="H275">
        <v>8</v>
      </c>
      <c r="I275">
        <v>2019</v>
      </c>
      <c r="J275" t="s">
        <v>20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374</v>
      </c>
      <c r="C276" t="s">
        <v>17</v>
      </c>
      <c r="D276" t="s">
        <v>338</v>
      </c>
      <c r="E276">
        <v>6.58</v>
      </c>
      <c r="F276" s="73">
        <v>44009</v>
      </c>
      <c r="G276" s="73">
        <v>44016</v>
      </c>
      <c r="H276">
        <v>4</v>
      </c>
      <c r="I276">
        <v>2019</v>
      </c>
      <c r="J276" t="s">
        <v>18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375</v>
      </c>
      <c r="C277" t="s">
        <v>9</v>
      </c>
      <c r="D277" t="s">
        <v>338</v>
      </c>
      <c r="E277">
        <v>6.67</v>
      </c>
      <c r="F277" s="73">
        <v>44098</v>
      </c>
      <c r="G277" s="73">
        <v>44098</v>
      </c>
      <c r="H277">
        <v>4</v>
      </c>
      <c r="I277">
        <v>2019</v>
      </c>
      <c r="J277" t="s">
        <v>20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3</v>
      </c>
      <c r="C278" t="s">
        <v>4</v>
      </c>
      <c r="D278" t="s">
        <v>5</v>
      </c>
      <c r="E278">
        <v>6.04</v>
      </c>
      <c r="F278" s="73">
        <v>44990</v>
      </c>
      <c r="G278" s="73">
        <v>44990</v>
      </c>
      <c r="H278">
        <v>4</v>
      </c>
      <c r="I278">
        <v>2021</v>
      </c>
      <c r="J278" t="s">
        <v>6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378</v>
      </c>
      <c r="C279" t="s">
        <v>86</v>
      </c>
      <c r="D279" t="s">
        <v>5</v>
      </c>
      <c r="E279">
        <v>7.9</v>
      </c>
      <c r="F279" s="73">
        <v>44548</v>
      </c>
      <c r="G279" s="73">
        <v>44548</v>
      </c>
      <c r="H279">
        <v>7</v>
      </c>
      <c r="I279">
        <v>2013</v>
      </c>
      <c r="J279" t="s">
        <v>18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379</v>
      </c>
      <c r="C280" t="s">
        <v>17</v>
      </c>
      <c r="D280" t="s">
        <v>5</v>
      </c>
      <c r="E280">
        <v>6.84</v>
      </c>
      <c r="F280" s="73">
        <v>43566</v>
      </c>
      <c r="G280" s="73">
        <v>43586</v>
      </c>
      <c r="H280">
        <v>4</v>
      </c>
      <c r="I280">
        <v>2019</v>
      </c>
      <c r="J280" t="s">
        <v>10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380</v>
      </c>
      <c r="C281" t="s">
        <v>17</v>
      </c>
      <c r="D281" t="s">
        <v>60</v>
      </c>
      <c r="E281">
        <v>7.45</v>
      </c>
      <c r="F281" s="73">
        <v>44538</v>
      </c>
      <c r="G281" s="73">
        <v>44548</v>
      </c>
      <c r="H281">
        <v>7</v>
      </c>
      <c r="I281">
        <v>2021</v>
      </c>
      <c r="J281" t="s">
        <v>10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167</v>
      </c>
      <c r="C282" t="s">
        <v>4</v>
      </c>
      <c r="D282" t="s">
        <v>5</v>
      </c>
      <c r="E282">
        <v>5.35</v>
      </c>
      <c r="F282" s="73">
        <v>44990</v>
      </c>
      <c r="G282" s="73">
        <v>44990</v>
      </c>
      <c r="H282">
        <v>3</v>
      </c>
      <c r="I282">
        <v>2020</v>
      </c>
      <c r="J282" t="s">
        <v>20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382</v>
      </c>
      <c r="C283" t="s">
        <v>17</v>
      </c>
      <c r="D283" t="s">
        <v>23</v>
      </c>
      <c r="E283">
        <v>6.97</v>
      </c>
      <c r="F283" s="73">
        <v>44126</v>
      </c>
      <c r="G283" s="73">
        <v>44129</v>
      </c>
      <c r="H283">
        <v>5</v>
      </c>
      <c r="I283">
        <v>2020</v>
      </c>
      <c r="J283" t="s">
        <v>10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383</v>
      </c>
      <c r="C284" t="s">
        <v>17</v>
      </c>
      <c r="D284" t="s">
        <v>23</v>
      </c>
      <c r="E284">
        <v>6.91</v>
      </c>
      <c r="F284" s="73">
        <v>44123</v>
      </c>
      <c r="G284" s="73">
        <v>44126</v>
      </c>
      <c r="H284">
        <v>6</v>
      </c>
      <c r="I284">
        <v>2020</v>
      </c>
      <c r="J284" t="s">
        <v>10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384</v>
      </c>
      <c r="C285" t="s">
        <v>4</v>
      </c>
      <c r="D285" t="s">
        <v>5</v>
      </c>
      <c r="E285">
        <v>5.61</v>
      </c>
      <c r="F285" s="73">
        <v>44207</v>
      </c>
      <c r="G285" s="73">
        <v>44207</v>
      </c>
      <c r="H285">
        <v>5</v>
      </c>
      <c r="I285">
        <v>2020</v>
      </c>
      <c r="J285" t="s">
        <v>6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385</v>
      </c>
      <c r="C286" t="s">
        <v>17</v>
      </c>
      <c r="D286" t="s">
        <v>5</v>
      </c>
      <c r="E286">
        <v>6.31</v>
      </c>
      <c r="F286" s="73">
        <v>44718</v>
      </c>
      <c r="G286" s="73">
        <v>44724</v>
      </c>
      <c r="H286">
        <v>6</v>
      </c>
      <c r="I286">
        <v>2021</v>
      </c>
      <c r="J286" t="s">
        <v>20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386</v>
      </c>
      <c r="C287" t="s">
        <v>17</v>
      </c>
      <c r="D287" t="s">
        <v>5</v>
      </c>
      <c r="E287">
        <v>6.52</v>
      </c>
      <c r="F287" s="73">
        <v>44733</v>
      </c>
      <c r="G287" s="73">
        <v>44740</v>
      </c>
      <c r="H287">
        <v>7</v>
      </c>
      <c r="I287">
        <v>2022</v>
      </c>
      <c r="J287" t="s">
        <v>18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387</v>
      </c>
      <c r="C288" t="s">
        <v>17</v>
      </c>
      <c r="D288" t="s">
        <v>23</v>
      </c>
      <c r="E288">
        <v>7.26</v>
      </c>
      <c r="F288" s="73">
        <v>44857</v>
      </c>
      <c r="G288" s="73">
        <v>44889</v>
      </c>
      <c r="H288">
        <v>7</v>
      </c>
      <c r="I288">
        <v>2021</v>
      </c>
      <c r="J288" t="s">
        <v>20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388</v>
      </c>
      <c r="C289" t="s">
        <v>17</v>
      </c>
      <c r="D289" t="s">
        <v>60</v>
      </c>
      <c r="E289">
        <v>6.47</v>
      </c>
      <c r="F289" s="73">
        <v>44580</v>
      </c>
      <c r="G289" s="73">
        <v>44587</v>
      </c>
      <c r="H289">
        <v>6</v>
      </c>
      <c r="I289">
        <v>2021</v>
      </c>
      <c r="J289" t="s">
        <v>18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389</v>
      </c>
      <c r="C290" t="s">
        <v>86</v>
      </c>
      <c r="D290" t="s">
        <v>5</v>
      </c>
      <c r="E290">
        <v>6.11</v>
      </c>
      <c r="F290" s="73">
        <v>44041</v>
      </c>
      <c r="G290" s="73">
        <v>44041</v>
      </c>
      <c r="H290">
        <v>5</v>
      </c>
      <c r="I290">
        <v>2019</v>
      </c>
      <c r="J290" t="s">
        <v>18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390</v>
      </c>
      <c r="C291" t="s">
        <v>17</v>
      </c>
      <c r="D291" t="s">
        <v>99</v>
      </c>
      <c r="E291">
        <v>6.66</v>
      </c>
      <c r="F291" s="73">
        <v>44311</v>
      </c>
      <c r="G291" s="73">
        <v>44320</v>
      </c>
      <c r="H291">
        <v>5</v>
      </c>
      <c r="I291">
        <v>2020</v>
      </c>
      <c r="J291" t="s">
        <v>6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203</v>
      </c>
      <c r="C292" t="s">
        <v>70</v>
      </c>
      <c r="D292" t="s">
        <v>5</v>
      </c>
      <c r="E292">
        <v>6.76</v>
      </c>
      <c r="F292" s="73">
        <v>44990</v>
      </c>
      <c r="G292" s="73">
        <v>44990</v>
      </c>
      <c r="H292">
        <v>6</v>
      </c>
      <c r="I292">
        <v>2021</v>
      </c>
      <c r="J292" t="s">
        <v>6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392</v>
      </c>
      <c r="C293" t="s">
        <v>17</v>
      </c>
      <c r="D293" t="s">
        <v>5</v>
      </c>
      <c r="E293">
        <v>5.37</v>
      </c>
      <c r="F293" s="73">
        <v>44166</v>
      </c>
      <c r="G293" s="73">
        <v>44171</v>
      </c>
      <c r="H293">
        <v>5</v>
      </c>
      <c r="I293">
        <v>2020</v>
      </c>
      <c r="J293" t="s">
        <v>18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393</v>
      </c>
      <c r="C294" t="s">
        <v>17</v>
      </c>
      <c r="D294" t="s">
        <v>23</v>
      </c>
      <c r="E294">
        <v>7.1</v>
      </c>
      <c r="F294" s="73">
        <v>42647</v>
      </c>
      <c r="G294" s="73">
        <v>42696</v>
      </c>
      <c r="H294">
        <v>5</v>
      </c>
      <c r="I294">
        <v>2000</v>
      </c>
      <c r="J294" t="s">
        <v>18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264</v>
      </c>
      <c r="C295" t="s">
        <v>70</v>
      </c>
      <c r="D295" t="s">
        <v>5</v>
      </c>
      <c r="E295">
        <v>6.94</v>
      </c>
      <c r="F295" s="73">
        <v>44990</v>
      </c>
      <c r="G295" s="73">
        <v>44990</v>
      </c>
      <c r="H295">
        <v>6</v>
      </c>
      <c r="I295">
        <v>2021</v>
      </c>
      <c r="J295" t="s">
        <v>10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395</v>
      </c>
      <c r="C296" t="s">
        <v>17</v>
      </c>
      <c r="D296" t="s">
        <v>106</v>
      </c>
      <c r="E296">
        <v>7.65</v>
      </c>
      <c r="F296" s="73">
        <v>43808</v>
      </c>
      <c r="G296" s="73">
        <v>43814</v>
      </c>
      <c r="H296">
        <v>6</v>
      </c>
      <c r="I296">
        <v>2019</v>
      </c>
      <c r="J296" t="s">
        <v>6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396</v>
      </c>
      <c r="C297" t="s">
        <v>17</v>
      </c>
      <c r="D297" t="s">
        <v>109</v>
      </c>
      <c r="E297">
        <v>6.55</v>
      </c>
      <c r="F297" s="73">
        <v>44364</v>
      </c>
      <c r="G297" s="73">
        <v>44365</v>
      </c>
      <c r="H297">
        <v>7</v>
      </c>
      <c r="I297">
        <v>2020</v>
      </c>
      <c r="J297" t="s">
        <v>20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397</v>
      </c>
      <c r="C298" t="s">
        <v>17</v>
      </c>
      <c r="D298" t="s">
        <v>60</v>
      </c>
      <c r="E298">
        <v>7.16</v>
      </c>
      <c r="F298" s="73">
        <v>44642</v>
      </c>
      <c r="G298" s="73">
        <v>44658</v>
      </c>
      <c r="H298">
        <v>6</v>
      </c>
      <c r="I298">
        <v>2001</v>
      </c>
      <c r="J298" t="s">
        <v>18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398</v>
      </c>
      <c r="C299" t="s">
        <v>17</v>
      </c>
      <c r="D299" t="s">
        <v>23</v>
      </c>
      <c r="E299">
        <v>6.33</v>
      </c>
      <c r="F299" s="73">
        <v>43564</v>
      </c>
      <c r="G299" s="73">
        <v>43575</v>
      </c>
      <c r="H299">
        <v>6</v>
      </c>
      <c r="I299">
        <v>2019</v>
      </c>
      <c r="J299" t="s">
        <v>10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399</v>
      </c>
      <c r="C300" t="s">
        <v>17</v>
      </c>
      <c r="D300" t="s">
        <v>60</v>
      </c>
      <c r="E300">
        <v>5.83</v>
      </c>
      <c r="F300" s="73">
        <v>44446</v>
      </c>
      <c r="G300" s="73">
        <v>44466</v>
      </c>
      <c r="H300">
        <v>5</v>
      </c>
      <c r="I300">
        <v>2020</v>
      </c>
      <c r="J300" t="s">
        <v>10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400</v>
      </c>
      <c r="C301" t="s">
        <v>17</v>
      </c>
      <c r="D301" t="s">
        <v>60</v>
      </c>
      <c r="E301">
        <v>6.18</v>
      </c>
      <c r="F301" s="73">
        <v>44490</v>
      </c>
      <c r="G301" s="73">
        <v>44494</v>
      </c>
      <c r="H301">
        <v>4</v>
      </c>
      <c r="I301">
        <v>2021</v>
      </c>
      <c r="J301" t="s">
        <v>10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401</v>
      </c>
      <c r="C302" t="s">
        <v>9</v>
      </c>
      <c r="D302" t="s">
        <v>60</v>
      </c>
      <c r="E302">
        <v>6.08</v>
      </c>
      <c r="F302" s="73">
        <v>44488</v>
      </c>
      <c r="G302" s="73">
        <v>44488</v>
      </c>
      <c r="H302">
        <v>6</v>
      </c>
      <c r="I302">
        <v>2020</v>
      </c>
      <c r="J302" t="s">
        <v>18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330</v>
      </c>
      <c r="C303" t="s">
        <v>70</v>
      </c>
      <c r="D303" t="s">
        <v>5</v>
      </c>
      <c r="E303">
        <v>6.86</v>
      </c>
      <c r="F303" s="73">
        <v>44990</v>
      </c>
      <c r="G303" s="73">
        <v>44990</v>
      </c>
      <c r="H303">
        <v>7</v>
      </c>
      <c r="I303">
        <v>2021</v>
      </c>
      <c r="J303" t="s">
        <v>10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403</v>
      </c>
      <c r="C304" t="s">
        <v>17</v>
      </c>
      <c r="D304" t="s">
        <v>60</v>
      </c>
      <c r="E304">
        <v>7.38</v>
      </c>
      <c r="F304" s="73">
        <v>44319</v>
      </c>
      <c r="G304" s="73">
        <v>44324</v>
      </c>
      <c r="H304">
        <v>6</v>
      </c>
      <c r="I304">
        <v>2020</v>
      </c>
      <c r="J304" t="s">
        <v>6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404</v>
      </c>
      <c r="C305" t="s">
        <v>17</v>
      </c>
      <c r="D305" t="s">
        <v>60</v>
      </c>
      <c r="E305">
        <v>6.55</v>
      </c>
      <c r="F305" s="73">
        <v>43801</v>
      </c>
      <c r="G305" s="73">
        <v>43808</v>
      </c>
      <c r="H305">
        <v>5</v>
      </c>
      <c r="I305">
        <v>2019</v>
      </c>
      <c r="J305" t="s">
        <v>6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405</v>
      </c>
      <c r="C306" t="s">
        <v>17</v>
      </c>
      <c r="D306" t="s">
        <v>37</v>
      </c>
      <c r="E306">
        <v>6.6</v>
      </c>
      <c r="F306" s="73">
        <v>44608</v>
      </c>
      <c r="G306" s="73">
        <v>44618</v>
      </c>
      <c r="H306">
        <v>7</v>
      </c>
      <c r="I306">
        <v>2021</v>
      </c>
      <c r="J306" t="s">
        <v>18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406</v>
      </c>
      <c r="C307" t="s">
        <v>86</v>
      </c>
      <c r="D307" t="s">
        <v>23</v>
      </c>
      <c r="E307">
        <v>3.99</v>
      </c>
      <c r="F307" s="73">
        <v>44329</v>
      </c>
      <c r="G307" s="73">
        <v>44329</v>
      </c>
      <c r="H307">
        <v>2</v>
      </c>
      <c r="I307">
        <v>2020</v>
      </c>
      <c r="J307" t="s">
        <v>20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407</v>
      </c>
      <c r="C308" t="s">
        <v>17</v>
      </c>
      <c r="D308" t="s">
        <v>23</v>
      </c>
      <c r="E308">
        <v>7.54</v>
      </c>
      <c r="F308" s="73">
        <v>44634</v>
      </c>
      <c r="G308" s="73">
        <v>44656</v>
      </c>
      <c r="H308">
        <v>7</v>
      </c>
      <c r="I308">
        <v>2021</v>
      </c>
      <c r="J308" t="s">
        <v>18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408</v>
      </c>
      <c r="C309" t="s">
        <v>4</v>
      </c>
      <c r="D309" t="s">
        <v>70</v>
      </c>
      <c r="E309">
        <v>6.91</v>
      </c>
      <c r="F309" s="73">
        <v>44731</v>
      </c>
      <c r="G309" s="73">
        <v>44731</v>
      </c>
      <c r="H309">
        <v>7</v>
      </c>
      <c r="I309">
        <v>2021</v>
      </c>
      <c r="J309" t="s">
        <v>20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409</v>
      </c>
      <c r="C310" t="s">
        <v>17</v>
      </c>
      <c r="D310" t="s">
        <v>23</v>
      </c>
      <c r="E310">
        <v>6.73</v>
      </c>
      <c r="F310" s="73">
        <v>43662</v>
      </c>
      <c r="G310" s="73">
        <v>43663</v>
      </c>
      <c r="H310">
        <v>6</v>
      </c>
      <c r="I310">
        <v>2019</v>
      </c>
      <c r="J310" t="s">
        <v>18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410</v>
      </c>
      <c r="C311" t="s">
        <v>51</v>
      </c>
      <c r="D311" t="s">
        <v>23</v>
      </c>
      <c r="E311">
        <v>7.12</v>
      </c>
      <c r="F311" s="73">
        <v>43755</v>
      </c>
      <c r="G311" s="73">
        <v>43755</v>
      </c>
      <c r="H311">
        <v>6</v>
      </c>
      <c r="I311">
        <v>2019</v>
      </c>
      <c r="J311" t="s">
        <v>6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411</v>
      </c>
      <c r="C312" t="s">
        <v>51</v>
      </c>
      <c r="D312" t="s">
        <v>23</v>
      </c>
      <c r="E312">
        <v>6.78</v>
      </c>
      <c r="F312" s="73">
        <v>44064</v>
      </c>
      <c r="G312" s="73">
        <v>44064</v>
      </c>
      <c r="H312">
        <v>6</v>
      </c>
      <c r="I312">
        <v>2019</v>
      </c>
      <c r="J312" t="s">
        <v>20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412</v>
      </c>
      <c r="C313" t="s">
        <v>70</v>
      </c>
      <c r="D313" t="s">
        <v>5</v>
      </c>
      <c r="E313">
        <v>5.52</v>
      </c>
      <c r="F313" s="73">
        <v>44120</v>
      </c>
      <c r="G313" s="73">
        <v>44120</v>
      </c>
      <c r="H313">
        <v>5</v>
      </c>
      <c r="I313">
        <v>2001</v>
      </c>
      <c r="J313" t="s">
        <v>10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413</v>
      </c>
      <c r="C314" t="s">
        <v>17</v>
      </c>
      <c r="D314" t="s">
        <v>23</v>
      </c>
      <c r="E314">
        <v>6.35</v>
      </c>
      <c r="F314" s="73">
        <v>44788</v>
      </c>
      <c r="G314" s="73">
        <v>44793</v>
      </c>
      <c r="H314">
        <v>4</v>
      </c>
      <c r="I314">
        <v>2000</v>
      </c>
      <c r="J314" t="s">
        <v>10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414</v>
      </c>
      <c r="C315" t="s">
        <v>51</v>
      </c>
      <c r="D315" t="s">
        <v>23</v>
      </c>
      <c r="E315">
        <v>6.26</v>
      </c>
      <c r="F315" s="73">
        <v>44793</v>
      </c>
      <c r="G315" s="73">
        <v>44793</v>
      </c>
      <c r="H315">
        <v>4</v>
      </c>
      <c r="I315">
        <v>2002</v>
      </c>
      <c r="J315" t="s">
        <v>18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415</v>
      </c>
      <c r="C316" t="s">
        <v>17</v>
      </c>
      <c r="D316" t="s">
        <v>23</v>
      </c>
      <c r="E316">
        <v>6.52</v>
      </c>
      <c r="F316" s="73">
        <v>44706</v>
      </c>
      <c r="G316" s="73">
        <v>44741</v>
      </c>
      <c r="H316">
        <v>5</v>
      </c>
      <c r="I316">
        <v>2021</v>
      </c>
      <c r="J316" t="s">
        <v>6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416</v>
      </c>
      <c r="C317" t="s">
        <v>17</v>
      </c>
      <c r="D317" t="s">
        <v>99</v>
      </c>
      <c r="E317">
        <v>6.24</v>
      </c>
      <c r="F317" s="73">
        <v>44798</v>
      </c>
      <c r="G317" s="73">
        <v>44804</v>
      </c>
      <c r="H317">
        <v>3</v>
      </c>
      <c r="I317">
        <v>2021</v>
      </c>
      <c r="J317" t="s">
        <v>20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417</v>
      </c>
      <c r="C318" t="s">
        <v>17</v>
      </c>
      <c r="D318" t="s">
        <v>338</v>
      </c>
      <c r="E318">
        <v>7.03</v>
      </c>
      <c r="F318" s="73">
        <v>43654</v>
      </c>
      <c r="G318" s="73">
        <v>43658</v>
      </c>
      <c r="H318">
        <v>6</v>
      </c>
      <c r="I318">
        <v>2019</v>
      </c>
      <c r="J318" t="s">
        <v>10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419</v>
      </c>
      <c r="C319" t="s">
        <v>17</v>
      </c>
      <c r="D319" t="s">
        <v>63</v>
      </c>
      <c r="E319">
        <v>7.27</v>
      </c>
      <c r="F319" s="73">
        <v>44704</v>
      </c>
      <c r="G319" s="73">
        <v>44708</v>
      </c>
      <c r="H319">
        <v>7</v>
      </c>
      <c r="I319">
        <v>2021</v>
      </c>
      <c r="J319" t="s">
        <v>6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420</v>
      </c>
      <c r="C320" t="s">
        <v>86</v>
      </c>
      <c r="D320" t="s">
        <v>23</v>
      </c>
      <c r="E320">
        <v>7.52</v>
      </c>
      <c r="F320" s="73">
        <v>42981</v>
      </c>
      <c r="G320" s="73">
        <v>42981</v>
      </c>
      <c r="H320">
        <v>8</v>
      </c>
      <c r="I320">
        <v>2001</v>
      </c>
      <c r="J320" t="s">
        <v>18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421</v>
      </c>
      <c r="C321" t="s">
        <v>17</v>
      </c>
      <c r="D321" t="s">
        <v>23</v>
      </c>
      <c r="E321">
        <v>6.52</v>
      </c>
      <c r="F321" s="73">
        <v>44794</v>
      </c>
      <c r="G321" s="73">
        <v>44817</v>
      </c>
      <c r="H321">
        <v>6</v>
      </c>
      <c r="I321">
        <v>2000</v>
      </c>
      <c r="J321" t="s">
        <v>10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422</v>
      </c>
      <c r="C322" t="s">
        <v>17</v>
      </c>
      <c r="D322" t="s">
        <v>23</v>
      </c>
      <c r="E322">
        <v>6.73</v>
      </c>
      <c r="F322" s="73">
        <v>43659</v>
      </c>
      <c r="G322" s="73">
        <v>43662</v>
      </c>
      <c r="H322">
        <v>6</v>
      </c>
      <c r="I322">
        <v>2019</v>
      </c>
      <c r="J322" t="s">
        <v>18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423</v>
      </c>
      <c r="C323" t="s">
        <v>4</v>
      </c>
      <c r="D323" t="s">
        <v>63</v>
      </c>
      <c r="E323">
        <v>6.11</v>
      </c>
      <c r="F323" s="73">
        <v>44366</v>
      </c>
      <c r="G323" s="73">
        <v>44366</v>
      </c>
      <c r="H323">
        <v>4</v>
      </c>
      <c r="I323">
        <v>2020</v>
      </c>
      <c r="J323" t="s">
        <v>18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424</v>
      </c>
      <c r="C324" t="s">
        <v>4</v>
      </c>
      <c r="D324" t="s">
        <v>5</v>
      </c>
      <c r="E324">
        <v>6.46</v>
      </c>
      <c r="F324" s="73">
        <v>43723</v>
      </c>
      <c r="G324" s="73">
        <v>43727</v>
      </c>
      <c r="H324">
        <v>4</v>
      </c>
      <c r="I324">
        <v>2019</v>
      </c>
      <c r="J324" t="s">
        <v>18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425</v>
      </c>
      <c r="C325" t="s">
        <v>9</v>
      </c>
      <c r="D325" t="s">
        <v>5</v>
      </c>
      <c r="E325">
        <v>6.46</v>
      </c>
      <c r="F325" s="73">
        <v>44098</v>
      </c>
      <c r="G325" s="73">
        <v>44098</v>
      </c>
      <c r="H325">
        <v>5</v>
      </c>
      <c r="I325">
        <v>2019</v>
      </c>
      <c r="J325" t="s">
        <v>6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333</v>
      </c>
      <c r="C326" t="s">
        <v>70</v>
      </c>
      <c r="D326" t="s">
        <v>5</v>
      </c>
      <c r="E326">
        <v>6.85</v>
      </c>
      <c r="F326" s="73">
        <v>44990</v>
      </c>
      <c r="G326" s="73">
        <v>44990</v>
      </c>
      <c r="H326">
        <v>6</v>
      </c>
      <c r="I326">
        <v>2021</v>
      </c>
      <c r="J326" t="s">
        <v>10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427</v>
      </c>
      <c r="C327" t="s">
        <v>17</v>
      </c>
      <c r="D327" t="s">
        <v>23</v>
      </c>
      <c r="E327">
        <v>7.22</v>
      </c>
      <c r="F327" s="73">
        <v>43838</v>
      </c>
      <c r="G327" s="73">
        <v>43851</v>
      </c>
      <c r="H327">
        <v>7</v>
      </c>
      <c r="I327">
        <v>2019</v>
      </c>
      <c r="J327" t="s">
        <v>18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428</v>
      </c>
      <c r="C328" t="s">
        <v>17</v>
      </c>
      <c r="D328" t="s">
        <v>63</v>
      </c>
      <c r="E328">
        <v>8.49</v>
      </c>
      <c r="F328" s="73">
        <v>43904</v>
      </c>
      <c r="G328" s="73">
        <v>43913</v>
      </c>
      <c r="H328">
        <v>9</v>
      </c>
      <c r="I328">
        <v>2016</v>
      </c>
      <c r="J328" t="s">
        <v>6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429</v>
      </c>
      <c r="C329" t="s">
        <v>17</v>
      </c>
      <c r="D329" t="s">
        <v>63</v>
      </c>
      <c r="E329">
        <v>8.8000000000000007</v>
      </c>
      <c r="F329" s="73">
        <v>43917</v>
      </c>
      <c r="G329" s="73">
        <v>43926</v>
      </c>
      <c r="H329">
        <v>9</v>
      </c>
      <c r="I329">
        <v>2019</v>
      </c>
      <c r="J329" t="s">
        <v>10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430</v>
      </c>
      <c r="C330" t="s">
        <v>51</v>
      </c>
      <c r="D330" t="s">
        <v>5</v>
      </c>
      <c r="E330">
        <v>7.64</v>
      </c>
      <c r="F330" s="73">
        <v>43940</v>
      </c>
      <c r="G330" s="73">
        <v>43940</v>
      </c>
      <c r="H330">
        <v>7</v>
      </c>
      <c r="I330">
        <v>2019</v>
      </c>
      <c r="J330" t="s">
        <v>6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431</v>
      </c>
      <c r="C331" t="s">
        <v>9</v>
      </c>
      <c r="D331" t="s">
        <v>63</v>
      </c>
      <c r="E331">
        <v>7.36</v>
      </c>
      <c r="F331" s="73">
        <v>43940</v>
      </c>
      <c r="G331" s="73">
        <v>43940</v>
      </c>
      <c r="H331">
        <v>6</v>
      </c>
      <c r="I331">
        <v>2018</v>
      </c>
      <c r="J331" t="s">
        <v>10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432</v>
      </c>
      <c r="C332" t="s">
        <v>9</v>
      </c>
      <c r="D332" t="s">
        <v>63</v>
      </c>
      <c r="E332">
        <v>6.45</v>
      </c>
      <c r="F332" s="73">
        <v>43940</v>
      </c>
      <c r="G332" s="73">
        <v>43952</v>
      </c>
      <c r="H332">
        <v>5</v>
      </c>
      <c r="I332">
        <v>2016</v>
      </c>
      <c r="J332" t="s">
        <v>6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394</v>
      </c>
      <c r="C333" t="s">
        <v>70</v>
      </c>
      <c r="D333" t="s">
        <v>5</v>
      </c>
      <c r="E333">
        <v>6.91</v>
      </c>
      <c r="F333" s="73">
        <v>44990</v>
      </c>
      <c r="G333" s="73">
        <v>44990</v>
      </c>
      <c r="H333">
        <v>5</v>
      </c>
      <c r="I333">
        <v>2021</v>
      </c>
      <c r="J333" t="s">
        <v>6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434</v>
      </c>
      <c r="C334" t="s">
        <v>17</v>
      </c>
      <c r="D334" t="s">
        <v>60</v>
      </c>
      <c r="E334">
        <v>7.45</v>
      </c>
      <c r="F334" s="73">
        <v>42583</v>
      </c>
      <c r="G334" s="73">
        <v>42613</v>
      </c>
      <c r="H334">
        <v>4</v>
      </c>
      <c r="I334">
        <v>2013</v>
      </c>
      <c r="J334" t="s">
        <v>10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435</v>
      </c>
      <c r="C335" t="s">
        <v>17</v>
      </c>
      <c r="D335" t="s">
        <v>60</v>
      </c>
      <c r="E335">
        <v>8.77</v>
      </c>
      <c r="F335" s="73">
        <v>42528</v>
      </c>
      <c r="G335" s="73">
        <v>42533</v>
      </c>
      <c r="H335">
        <v>9</v>
      </c>
      <c r="I335">
        <v>2013</v>
      </c>
      <c r="J335" t="s">
        <v>6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436</v>
      </c>
      <c r="C336" t="s">
        <v>17</v>
      </c>
      <c r="D336" t="s">
        <v>60</v>
      </c>
      <c r="E336">
        <v>6.53</v>
      </c>
      <c r="F336" s="73">
        <v>44279</v>
      </c>
      <c r="G336" s="73">
        <v>44294</v>
      </c>
      <c r="H336">
        <v>5</v>
      </c>
      <c r="I336">
        <v>2020</v>
      </c>
      <c r="J336" t="s">
        <v>6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437</v>
      </c>
      <c r="C337" t="s">
        <v>17</v>
      </c>
      <c r="D337" t="s">
        <v>23</v>
      </c>
      <c r="E337">
        <v>6.71</v>
      </c>
      <c r="F337" s="73">
        <v>44349</v>
      </c>
      <c r="G337" s="73">
        <v>44352</v>
      </c>
      <c r="H337">
        <v>5</v>
      </c>
      <c r="I337">
        <v>2018</v>
      </c>
      <c r="J337" t="s">
        <v>6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438</v>
      </c>
      <c r="C338" t="s">
        <v>17</v>
      </c>
      <c r="D338" t="s">
        <v>23</v>
      </c>
      <c r="E338">
        <v>6.9</v>
      </c>
      <c r="F338" s="73">
        <v>44354</v>
      </c>
      <c r="G338" s="73">
        <v>44357</v>
      </c>
      <c r="H338">
        <v>4</v>
      </c>
      <c r="I338">
        <v>2020</v>
      </c>
      <c r="J338" t="s">
        <v>6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439</v>
      </c>
      <c r="C339" t="s">
        <v>51</v>
      </c>
      <c r="D339" t="s">
        <v>5</v>
      </c>
      <c r="E339">
        <v>6.77</v>
      </c>
      <c r="F339" s="73">
        <v>43525</v>
      </c>
      <c r="G339" s="73">
        <v>43525</v>
      </c>
      <c r="H339">
        <v>6</v>
      </c>
      <c r="I339">
        <v>2003</v>
      </c>
      <c r="J339" t="s">
        <v>10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440</v>
      </c>
      <c r="C340" t="s">
        <v>51</v>
      </c>
      <c r="D340" t="s">
        <v>5</v>
      </c>
      <c r="E340">
        <v>6.95</v>
      </c>
      <c r="F340" s="73">
        <v>43556</v>
      </c>
      <c r="G340" s="73">
        <v>43556</v>
      </c>
      <c r="H340">
        <v>6</v>
      </c>
      <c r="I340">
        <v>2005</v>
      </c>
      <c r="J340" t="s">
        <v>18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441</v>
      </c>
      <c r="C341" t="s">
        <v>17</v>
      </c>
      <c r="D341" t="s">
        <v>63</v>
      </c>
      <c r="E341">
        <v>6.95</v>
      </c>
      <c r="F341" s="73">
        <v>44099</v>
      </c>
      <c r="G341" s="73">
        <v>44102</v>
      </c>
      <c r="H341">
        <v>7</v>
      </c>
      <c r="I341">
        <v>2020</v>
      </c>
      <c r="J341" t="s">
        <v>10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442</v>
      </c>
      <c r="C342" t="s">
        <v>9</v>
      </c>
      <c r="D342" t="s">
        <v>63</v>
      </c>
      <c r="E342">
        <v>6.47</v>
      </c>
      <c r="F342" s="73">
        <v>44104</v>
      </c>
      <c r="G342" s="73">
        <v>44104</v>
      </c>
      <c r="H342">
        <v>6</v>
      </c>
      <c r="I342">
        <v>2020</v>
      </c>
      <c r="J342" t="s">
        <v>6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443</v>
      </c>
      <c r="C343" t="s">
        <v>4</v>
      </c>
      <c r="D343" t="s">
        <v>23</v>
      </c>
      <c r="E343">
        <v>6.46</v>
      </c>
      <c r="F343" s="73">
        <v>44104</v>
      </c>
      <c r="G343" s="73">
        <v>44108</v>
      </c>
      <c r="H343">
        <v>6</v>
      </c>
      <c r="I343">
        <v>2020</v>
      </c>
      <c r="J343" t="s">
        <v>10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433</v>
      </c>
      <c r="C344" t="s">
        <v>70</v>
      </c>
      <c r="D344" t="s">
        <v>5</v>
      </c>
      <c r="E344">
        <v>6.39</v>
      </c>
      <c r="F344" s="73">
        <v>44990</v>
      </c>
      <c r="G344" s="73">
        <v>44990</v>
      </c>
      <c r="H344">
        <v>4</v>
      </c>
      <c r="I344">
        <v>2021</v>
      </c>
      <c r="J344" t="s">
        <v>10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445</v>
      </c>
      <c r="C345" t="s">
        <v>17</v>
      </c>
      <c r="D345" t="s">
        <v>63</v>
      </c>
      <c r="E345">
        <v>6.88</v>
      </c>
      <c r="F345" s="73">
        <v>43819</v>
      </c>
      <c r="G345" s="73">
        <v>43824</v>
      </c>
      <c r="H345">
        <v>7</v>
      </c>
      <c r="I345">
        <v>2019</v>
      </c>
      <c r="J345" t="s">
        <v>6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446</v>
      </c>
      <c r="C346" t="s">
        <v>51</v>
      </c>
      <c r="D346" t="s">
        <v>63</v>
      </c>
      <c r="E346">
        <v>6.82</v>
      </c>
      <c r="F346" s="73">
        <v>44158</v>
      </c>
      <c r="G346" s="73">
        <v>44158</v>
      </c>
      <c r="H346">
        <v>6</v>
      </c>
      <c r="I346">
        <v>2020</v>
      </c>
      <c r="J346" t="s">
        <v>10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447</v>
      </c>
      <c r="C347" t="s">
        <v>86</v>
      </c>
      <c r="D347" t="s">
        <v>5</v>
      </c>
      <c r="E347">
        <v>7.34</v>
      </c>
      <c r="F347" s="73">
        <v>44410</v>
      </c>
      <c r="G347" s="73">
        <v>44410</v>
      </c>
      <c r="H347">
        <v>8</v>
      </c>
      <c r="I347">
        <v>2020</v>
      </c>
      <c r="J347" t="s">
        <v>18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448</v>
      </c>
      <c r="C348" t="s">
        <v>17</v>
      </c>
      <c r="D348" t="s">
        <v>23</v>
      </c>
      <c r="E348">
        <v>7.35</v>
      </c>
      <c r="F348" s="73">
        <v>44258</v>
      </c>
      <c r="G348" s="73">
        <v>44279</v>
      </c>
      <c r="H348">
        <v>8</v>
      </c>
      <c r="I348">
        <v>2020</v>
      </c>
      <c r="J348" t="s">
        <v>18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449</v>
      </c>
      <c r="C349" t="s">
        <v>17</v>
      </c>
      <c r="D349" t="s">
        <v>23</v>
      </c>
      <c r="E349">
        <v>6.51</v>
      </c>
      <c r="F349" s="73">
        <v>43645</v>
      </c>
      <c r="G349" s="73">
        <v>43711</v>
      </c>
      <c r="H349">
        <v>4</v>
      </c>
      <c r="I349">
        <v>2019</v>
      </c>
      <c r="J349" t="s">
        <v>18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450</v>
      </c>
      <c r="C350" t="s">
        <v>9</v>
      </c>
      <c r="D350" t="s">
        <v>23</v>
      </c>
      <c r="E350">
        <v>6.86</v>
      </c>
      <c r="F350" s="73">
        <v>43982</v>
      </c>
      <c r="G350" s="73">
        <v>43982</v>
      </c>
      <c r="H350">
        <v>4</v>
      </c>
      <c r="I350">
        <v>2019</v>
      </c>
      <c r="J350" t="s">
        <v>20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451</v>
      </c>
      <c r="C351" t="s">
        <v>17</v>
      </c>
      <c r="D351" t="s">
        <v>23</v>
      </c>
      <c r="E351">
        <v>7.98</v>
      </c>
      <c r="F351" s="73">
        <v>42736</v>
      </c>
      <c r="G351" s="73">
        <v>42810</v>
      </c>
      <c r="H351">
        <v>8</v>
      </c>
      <c r="I351">
        <v>2002</v>
      </c>
      <c r="J351" t="s">
        <v>20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452</v>
      </c>
      <c r="C352" t="s">
        <v>17</v>
      </c>
      <c r="D352" t="s">
        <v>23</v>
      </c>
      <c r="E352">
        <v>8.26</v>
      </c>
      <c r="F352" s="73">
        <v>43525</v>
      </c>
      <c r="G352" s="73">
        <v>43860</v>
      </c>
      <c r="H352">
        <v>9</v>
      </c>
      <c r="I352">
        <v>2007</v>
      </c>
      <c r="J352" t="s">
        <v>10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453</v>
      </c>
      <c r="C353" t="s">
        <v>86</v>
      </c>
      <c r="D353" t="s">
        <v>23</v>
      </c>
      <c r="E353">
        <v>7.68</v>
      </c>
      <c r="F353" s="73">
        <v>43792</v>
      </c>
      <c r="G353" s="73">
        <v>43792</v>
      </c>
      <c r="H353">
        <v>7</v>
      </c>
      <c r="I353">
        <v>2012</v>
      </c>
      <c r="J353" t="s">
        <v>6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454</v>
      </c>
      <c r="C354" t="s">
        <v>9</v>
      </c>
      <c r="D354" t="s">
        <v>5</v>
      </c>
      <c r="E354">
        <v>6.5</v>
      </c>
      <c r="F354" s="73">
        <v>44903</v>
      </c>
      <c r="G354" s="73">
        <v>44903</v>
      </c>
      <c r="H354">
        <v>6</v>
      </c>
      <c r="I354">
        <v>2021</v>
      </c>
      <c r="J354" t="s">
        <v>6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455</v>
      </c>
      <c r="C355" t="s">
        <v>70</v>
      </c>
      <c r="D355" t="s">
        <v>5</v>
      </c>
      <c r="E355">
        <v>6.32</v>
      </c>
      <c r="F355" s="73">
        <v>44034</v>
      </c>
      <c r="G355" s="73">
        <v>44034</v>
      </c>
      <c r="H355">
        <v>6</v>
      </c>
      <c r="I355">
        <v>2019</v>
      </c>
      <c r="J355" t="s">
        <v>6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456</v>
      </c>
      <c r="C356" t="s">
        <v>17</v>
      </c>
      <c r="D356" t="s">
        <v>5</v>
      </c>
      <c r="E356">
        <v>5.86</v>
      </c>
      <c r="F356" s="73">
        <v>44050</v>
      </c>
      <c r="G356" s="73">
        <v>44064</v>
      </c>
      <c r="H356">
        <v>6</v>
      </c>
      <c r="I356">
        <v>2020</v>
      </c>
      <c r="J356" t="s">
        <v>10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457</v>
      </c>
      <c r="C357" t="s">
        <v>4</v>
      </c>
      <c r="D357" t="s">
        <v>5</v>
      </c>
      <c r="E357">
        <v>6.07</v>
      </c>
      <c r="F357" s="73">
        <v>44731</v>
      </c>
      <c r="G357" s="73">
        <v>44731</v>
      </c>
      <c r="H357">
        <v>5</v>
      </c>
      <c r="I357">
        <v>2021</v>
      </c>
      <c r="J357" t="s">
        <v>18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458</v>
      </c>
      <c r="C358" t="s">
        <v>17</v>
      </c>
      <c r="D358" t="s">
        <v>60</v>
      </c>
      <c r="E358">
        <v>7.93</v>
      </c>
      <c r="F358" s="74"/>
      <c r="G358" s="74"/>
      <c r="H358">
        <v>9</v>
      </c>
      <c r="I358">
        <v>2012</v>
      </c>
      <c r="J358" t="s">
        <v>20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459</v>
      </c>
      <c r="C359" t="s">
        <v>17</v>
      </c>
      <c r="D359" t="s">
        <v>338</v>
      </c>
      <c r="E359">
        <v>6.74</v>
      </c>
      <c r="F359" s="73">
        <v>44154</v>
      </c>
      <c r="G359" s="73">
        <v>44166</v>
      </c>
      <c r="H359">
        <v>3</v>
      </c>
      <c r="I359">
        <v>2020</v>
      </c>
      <c r="J359" t="s">
        <v>10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460</v>
      </c>
      <c r="C360" t="s">
        <v>17</v>
      </c>
      <c r="D360" t="s">
        <v>5</v>
      </c>
      <c r="E360">
        <v>6.86</v>
      </c>
      <c r="F360" s="73">
        <v>43837</v>
      </c>
      <c r="G360" s="73">
        <v>43845</v>
      </c>
      <c r="H360">
        <v>7</v>
      </c>
      <c r="I360">
        <v>2000</v>
      </c>
      <c r="J360" t="s">
        <v>18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461</v>
      </c>
      <c r="C361" t="s">
        <v>17</v>
      </c>
      <c r="D361" t="s">
        <v>37</v>
      </c>
      <c r="E361">
        <v>6.51</v>
      </c>
      <c r="F361" s="73">
        <v>44787</v>
      </c>
      <c r="G361" s="73">
        <v>44791</v>
      </c>
      <c r="H361">
        <v>6</v>
      </c>
      <c r="I361">
        <v>2021</v>
      </c>
      <c r="J361" t="s">
        <v>6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462</v>
      </c>
      <c r="C362" t="s">
        <v>4</v>
      </c>
      <c r="D362" t="s">
        <v>32</v>
      </c>
      <c r="E362">
        <v>6.44</v>
      </c>
      <c r="F362" s="73">
        <v>44329</v>
      </c>
      <c r="G362" s="73">
        <v>44335</v>
      </c>
      <c r="H362">
        <v>5</v>
      </c>
      <c r="I362">
        <v>2020</v>
      </c>
      <c r="J362" t="s">
        <v>6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463</v>
      </c>
      <c r="C363" t="s">
        <v>17</v>
      </c>
      <c r="D363" t="s">
        <v>60</v>
      </c>
      <c r="E363">
        <v>8.14</v>
      </c>
      <c r="F363" s="73">
        <v>42527</v>
      </c>
      <c r="G363" s="73">
        <v>42528</v>
      </c>
      <c r="H363">
        <v>9</v>
      </c>
      <c r="I363">
        <v>2012</v>
      </c>
      <c r="J363" t="s">
        <v>10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464</v>
      </c>
      <c r="C364" t="s">
        <v>17</v>
      </c>
      <c r="D364" t="s">
        <v>5</v>
      </c>
      <c r="E364">
        <v>7.29</v>
      </c>
      <c r="F364" s="73">
        <v>43034</v>
      </c>
      <c r="G364" s="73">
        <v>43065</v>
      </c>
      <c r="H364">
        <v>6</v>
      </c>
      <c r="I364">
        <v>2001</v>
      </c>
      <c r="J364" t="s">
        <v>18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465</v>
      </c>
      <c r="C365" t="s">
        <v>70</v>
      </c>
      <c r="D365"/>
      <c r="E365">
        <v>4.67</v>
      </c>
      <c r="F365" s="73">
        <v>44120</v>
      </c>
      <c r="G365" s="73">
        <v>44120</v>
      </c>
      <c r="H365">
        <v>6</v>
      </c>
      <c r="I365">
        <v>2000</v>
      </c>
      <c r="J365" t="s">
        <v>10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466</v>
      </c>
      <c r="C366" t="s">
        <v>4</v>
      </c>
      <c r="D366" t="s">
        <v>99</v>
      </c>
      <c r="E366">
        <v>6.39</v>
      </c>
      <c r="F366" s="73">
        <v>44030</v>
      </c>
      <c r="G366" s="73">
        <v>44033</v>
      </c>
      <c r="H366">
        <v>5</v>
      </c>
      <c r="I366">
        <v>2019</v>
      </c>
      <c r="J366" t="s">
        <v>20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467</v>
      </c>
      <c r="C367" t="s">
        <v>9</v>
      </c>
      <c r="D367" t="s">
        <v>5</v>
      </c>
      <c r="E367">
        <v>5.6</v>
      </c>
      <c r="F367" s="73">
        <v>44033</v>
      </c>
      <c r="G367" s="73">
        <v>44033</v>
      </c>
      <c r="H367">
        <v>5</v>
      </c>
      <c r="I367">
        <v>2020</v>
      </c>
      <c r="J367" t="s">
        <v>10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468</v>
      </c>
      <c r="C368" t="s">
        <v>17</v>
      </c>
      <c r="D368" t="s">
        <v>5</v>
      </c>
      <c r="E368">
        <v>6.73</v>
      </c>
      <c r="F368" s="73">
        <v>44417</v>
      </c>
      <c r="G368" s="73">
        <v>44440</v>
      </c>
      <c r="H368">
        <v>6</v>
      </c>
      <c r="I368">
        <v>2020</v>
      </c>
      <c r="J368" t="s">
        <v>10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469</v>
      </c>
      <c r="C369" t="s">
        <v>4</v>
      </c>
      <c r="D369" t="s">
        <v>109</v>
      </c>
      <c r="E369">
        <v>7.19</v>
      </c>
      <c r="F369" s="73">
        <v>44718</v>
      </c>
      <c r="G369" s="73">
        <v>44732</v>
      </c>
      <c r="H369">
        <v>5</v>
      </c>
      <c r="I369">
        <v>2021</v>
      </c>
      <c r="J369" t="s">
        <v>6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470</v>
      </c>
      <c r="C370" t="s">
        <v>9</v>
      </c>
      <c r="D370" t="s">
        <v>109</v>
      </c>
      <c r="E370">
        <v>7.03</v>
      </c>
      <c r="F370" s="73">
        <v>44718</v>
      </c>
      <c r="G370" s="73">
        <v>44718</v>
      </c>
      <c r="H370">
        <v>4</v>
      </c>
      <c r="I370">
        <v>2021</v>
      </c>
      <c r="J370" t="s">
        <v>18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471</v>
      </c>
      <c r="C371" t="s">
        <v>17</v>
      </c>
      <c r="D371" t="s">
        <v>106</v>
      </c>
      <c r="E371">
        <v>6.78</v>
      </c>
      <c r="F371" s="73">
        <v>44318</v>
      </c>
      <c r="G371" s="73">
        <v>44347</v>
      </c>
      <c r="H371">
        <v>6</v>
      </c>
      <c r="I371">
        <v>2020</v>
      </c>
      <c r="J371" t="s">
        <v>20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472</v>
      </c>
      <c r="C372" t="s">
        <v>17</v>
      </c>
      <c r="D372" t="s">
        <v>23</v>
      </c>
      <c r="E372">
        <v>6.59</v>
      </c>
      <c r="F372" s="73">
        <v>44035</v>
      </c>
      <c r="G372" s="73">
        <v>44040</v>
      </c>
      <c r="H372">
        <v>5</v>
      </c>
      <c r="I372">
        <v>2020</v>
      </c>
      <c r="J372" t="s">
        <v>10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473</v>
      </c>
      <c r="C373" t="s">
        <v>17</v>
      </c>
      <c r="D373" t="s">
        <v>5</v>
      </c>
      <c r="E373">
        <v>7.29</v>
      </c>
      <c r="F373" s="73">
        <v>43955</v>
      </c>
      <c r="G373" s="73">
        <v>43980</v>
      </c>
      <c r="H373">
        <v>4</v>
      </c>
      <c r="I373">
        <v>1999</v>
      </c>
      <c r="J373" t="s">
        <v>10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474</v>
      </c>
      <c r="C374" t="s">
        <v>17</v>
      </c>
      <c r="D374" t="s">
        <v>5</v>
      </c>
      <c r="E374">
        <v>7.42</v>
      </c>
      <c r="F374" s="73">
        <v>44031</v>
      </c>
      <c r="G374" s="73">
        <v>44127</v>
      </c>
      <c r="H374">
        <v>4</v>
      </c>
      <c r="I374">
        <v>2000</v>
      </c>
      <c r="J374" t="s">
        <v>10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475</v>
      </c>
      <c r="C375" t="s">
        <v>70</v>
      </c>
      <c r="D375" t="s">
        <v>5</v>
      </c>
      <c r="E375">
        <v>7.46</v>
      </c>
      <c r="F375" s="73">
        <v>43947</v>
      </c>
      <c r="G375" s="73">
        <v>43947</v>
      </c>
      <c r="H375">
        <v>8</v>
      </c>
      <c r="I375">
        <v>2017</v>
      </c>
      <c r="J375" t="s">
        <v>20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476</v>
      </c>
      <c r="C376" t="s">
        <v>86</v>
      </c>
      <c r="D376" t="s">
        <v>23</v>
      </c>
      <c r="E376">
        <v>7.27</v>
      </c>
      <c r="F376" s="73">
        <v>44500</v>
      </c>
      <c r="G376" s="73">
        <v>44501</v>
      </c>
      <c r="H376">
        <v>7</v>
      </c>
      <c r="I376">
        <v>2020</v>
      </c>
      <c r="J376" t="s">
        <v>6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477</v>
      </c>
      <c r="C377" t="s">
        <v>17</v>
      </c>
      <c r="D377" t="s">
        <v>63</v>
      </c>
      <c r="E377">
        <v>8.5</v>
      </c>
      <c r="F377" s="73">
        <v>42519</v>
      </c>
      <c r="G377" s="73">
        <v>42520</v>
      </c>
      <c r="H377">
        <v>10</v>
      </c>
      <c r="I377">
        <v>2015</v>
      </c>
      <c r="J377" t="s">
        <v>20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478</v>
      </c>
      <c r="C378" t="s">
        <v>17</v>
      </c>
      <c r="D378" t="s">
        <v>63</v>
      </c>
      <c r="E378">
        <v>7.5</v>
      </c>
      <c r="F378" s="73">
        <v>43725</v>
      </c>
      <c r="G378" s="73">
        <v>43726</v>
      </c>
      <c r="H378">
        <v>8</v>
      </c>
      <c r="I378">
        <v>2019</v>
      </c>
      <c r="J378" t="s">
        <v>18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479</v>
      </c>
      <c r="C379" t="s">
        <v>9</v>
      </c>
      <c r="D379" t="s">
        <v>63</v>
      </c>
      <c r="E379">
        <v>7.39</v>
      </c>
      <c r="F379" s="73">
        <v>44092</v>
      </c>
      <c r="G379" s="73">
        <v>44096</v>
      </c>
      <c r="H379">
        <v>7</v>
      </c>
      <c r="I379">
        <v>2019</v>
      </c>
      <c r="J379" t="s">
        <v>20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480</v>
      </c>
      <c r="C380" t="s">
        <v>9</v>
      </c>
      <c r="D380" t="s">
        <v>63</v>
      </c>
      <c r="E380">
        <v>7.7</v>
      </c>
      <c r="F380" s="73">
        <v>43917</v>
      </c>
      <c r="G380" s="73">
        <v>43917</v>
      </c>
      <c r="H380">
        <v>7</v>
      </c>
      <c r="I380">
        <v>2015</v>
      </c>
      <c r="J380" t="s">
        <v>20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481</v>
      </c>
      <c r="C381" t="s">
        <v>51</v>
      </c>
      <c r="D381" t="s">
        <v>63</v>
      </c>
      <c r="E381">
        <v>7.7</v>
      </c>
      <c r="F381" s="73">
        <v>43917</v>
      </c>
      <c r="G381" s="73">
        <v>43917</v>
      </c>
      <c r="H381">
        <v>8</v>
      </c>
      <c r="I381">
        <v>2015</v>
      </c>
      <c r="J381" t="s">
        <v>20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482</v>
      </c>
      <c r="C382" t="s">
        <v>17</v>
      </c>
      <c r="D382" t="s">
        <v>5</v>
      </c>
      <c r="E382">
        <v>5.56</v>
      </c>
      <c r="F382" s="73">
        <v>44335</v>
      </c>
      <c r="G382" s="73">
        <v>44340</v>
      </c>
      <c r="H382">
        <v>5</v>
      </c>
      <c r="I382">
        <v>2017</v>
      </c>
      <c r="J382" t="s">
        <v>10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483</v>
      </c>
      <c r="C383" t="s">
        <v>9</v>
      </c>
      <c r="D383" t="s">
        <v>5</v>
      </c>
      <c r="E383">
        <v>5.49</v>
      </c>
      <c r="F383" s="73">
        <v>44365</v>
      </c>
      <c r="G383" s="73">
        <v>44365</v>
      </c>
      <c r="H383">
        <v>4</v>
      </c>
      <c r="I383">
        <v>2017</v>
      </c>
      <c r="J383" t="s">
        <v>18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484</v>
      </c>
      <c r="C384" t="s">
        <v>17</v>
      </c>
      <c r="D384" t="s">
        <v>5</v>
      </c>
      <c r="E384">
        <v>6.1</v>
      </c>
      <c r="F384" s="73">
        <v>44365</v>
      </c>
      <c r="G384" s="73">
        <v>44381</v>
      </c>
      <c r="H384">
        <v>6</v>
      </c>
      <c r="I384">
        <v>2018</v>
      </c>
      <c r="J384" t="s">
        <v>6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485</v>
      </c>
      <c r="C385" t="s">
        <v>9</v>
      </c>
      <c r="D385" t="s">
        <v>5</v>
      </c>
      <c r="E385">
        <v>5.78</v>
      </c>
      <c r="F385" s="73">
        <v>44365</v>
      </c>
      <c r="G385" s="73">
        <v>44365</v>
      </c>
      <c r="H385">
        <v>4</v>
      </c>
      <c r="I385">
        <v>2018</v>
      </c>
      <c r="J385" t="s">
        <v>6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486</v>
      </c>
      <c r="C386" t="s">
        <v>17</v>
      </c>
      <c r="D386" t="s">
        <v>5</v>
      </c>
      <c r="E386">
        <v>7.11</v>
      </c>
      <c r="F386" s="73">
        <v>42668</v>
      </c>
      <c r="G386" s="73">
        <v>42677</v>
      </c>
      <c r="H386">
        <v>5</v>
      </c>
      <c r="I386">
        <v>2002</v>
      </c>
      <c r="J386" t="s">
        <v>10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487</v>
      </c>
      <c r="C387" t="s">
        <v>86</v>
      </c>
      <c r="D387" t="s">
        <v>23</v>
      </c>
      <c r="E387">
        <v>7.55</v>
      </c>
      <c r="F387" s="73">
        <v>44688</v>
      </c>
      <c r="G387" s="73">
        <v>44688</v>
      </c>
      <c r="H387">
        <v>6</v>
      </c>
      <c r="I387">
        <v>2020</v>
      </c>
      <c r="J387" t="s">
        <v>10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540</v>
      </c>
      <c r="C388" t="s">
        <v>70</v>
      </c>
      <c r="D388" t="s">
        <v>37</v>
      </c>
      <c r="E388">
        <v>7.01</v>
      </c>
      <c r="F388" s="73">
        <v>44990</v>
      </c>
      <c r="G388" s="73">
        <v>44990</v>
      </c>
      <c r="H388">
        <v>6</v>
      </c>
      <c r="I388">
        <v>2021</v>
      </c>
      <c r="J388" t="s">
        <v>6</v>
      </c>
      <c r="K388">
        <v>1</v>
      </c>
      <c r="L388">
        <v>6.277777777777778E-2</v>
      </c>
      <c r="M388">
        <v>6.277777777777778E-2</v>
      </c>
      <c r="N388" s="105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489</v>
      </c>
      <c r="C389" t="s">
        <v>17</v>
      </c>
      <c r="D389" t="s">
        <v>60</v>
      </c>
      <c r="E389">
        <v>6.3</v>
      </c>
      <c r="F389" s="73">
        <v>44531</v>
      </c>
      <c r="G389" s="73">
        <v>44540</v>
      </c>
      <c r="H389">
        <v>4</v>
      </c>
      <c r="I389">
        <v>2021</v>
      </c>
      <c r="J389" t="s">
        <v>10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490</v>
      </c>
      <c r="C390" t="s">
        <v>17</v>
      </c>
      <c r="D390" t="s">
        <v>60</v>
      </c>
      <c r="E390">
        <v>7.32</v>
      </c>
      <c r="F390" s="73">
        <v>43984</v>
      </c>
      <c r="G390" s="73">
        <v>44004</v>
      </c>
      <c r="H390">
        <v>8</v>
      </c>
      <c r="I390">
        <v>2019</v>
      </c>
      <c r="J390" t="s">
        <v>20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491</v>
      </c>
      <c r="C391" t="s">
        <v>17</v>
      </c>
      <c r="D391" t="s">
        <v>23</v>
      </c>
      <c r="E391">
        <v>6.97</v>
      </c>
      <c r="F391" s="73">
        <v>44776</v>
      </c>
      <c r="G391" s="73">
        <v>44776</v>
      </c>
      <c r="H391">
        <v>7</v>
      </c>
      <c r="I391">
        <v>2021</v>
      </c>
      <c r="J391" t="s">
        <v>6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492</v>
      </c>
      <c r="C392" t="s">
        <v>17</v>
      </c>
      <c r="D392" t="s">
        <v>23</v>
      </c>
      <c r="E392">
        <v>6.6</v>
      </c>
      <c r="F392" s="73">
        <v>44917</v>
      </c>
      <c r="G392" s="73">
        <v>44945</v>
      </c>
      <c r="H392">
        <v>6</v>
      </c>
      <c r="I392">
        <v>2022</v>
      </c>
      <c r="J392" t="s">
        <v>10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493</v>
      </c>
      <c r="C393" t="s">
        <v>17</v>
      </c>
      <c r="D393" t="s">
        <v>60</v>
      </c>
      <c r="E393">
        <v>6.07</v>
      </c>
      <c r="F393" s="73">
        <v>44618</v>
      </c>
      <c r="G393" s="73">
        <v>44631</v>
      </c>
      <c r="H393">
        <v>3</v>
      </c>
      <c r="I393">
        <v>2021</v>
      </c>
      <c r="J393" t="s">
        <v>18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494</v>
      </c>
      <c r="C394" t="s">
        <v>17</v>
      </c>
      <c r="D394" t="s">
        <v>23</v>
      </c>
      <c r="E394">
        <v>7.43</v>
      </c>
      <c r="F394" s="73">
        <v>44053</v>
      </c>
      <c r="G394" s="73">
        <v>44064</v>
      </c>
      <c r="H394">
        <v>7</v>
      </c>
      <c r="I394">
        <v>2020</v>
      </c>
      <c r="J394" t="s">
        <v>10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495</v>
      </c>
      <c r="C395" t="s">
        <v>4</v>
      </c>
      <c r="D395" t="s">
        <v>106</v>
      </c>
      <c r="E395">
        <v>5.6</v>
      </c>
      <c r="F395" s="73">
        <v>44034</v>
      </c>
      <c r="G395" s="73">
        <v>44035</v>
      </c>
      <c r="H395">
        <v>5</v>
      </c>
      <c r="I395">
        <v>2018</v>
      </c>
      <c r="J395" t="s">
        <v>20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496</v>
      </c>
      <c r="C396" t="s">
        <v>4</v>
      </c>
      <c r="D396" t="s">
        <v>106</v>
      </c>
      <c r="E396">
        <v>5.44</v>
      </c>
      <c r="F396" s="73">
        <v>44036</v>
      </c>
      <c r="G396" s="73">
        <v>44036</v>
      </c>
      <c r="H396">
        <v>5</v>
      </c>
      <c r="I396">
        <v>2019</v>
      </c>
      <c r="J396" t="s">
        <v>10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497</v>
      </c>
      <c r="C397" t="s">
        <v>86</v>
      </c>
      <c r="D397"/>
      <c r="E397">
        <v>6.55</v>
      </c>
      <c r="F397" s="73">
        <v>44549</v>
      </c>
      <c r="G397" s="73">
        <v>44549</v>
      </c>
      <c r="H397">
        <v>7</v>
      </c>
      <c r="I397">
        <v>2002</v>
      </c>
      <c r="J397" t="s">
        <v>10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498</v>
      </c>
      <c r="C398" t="s">
        <v>86</v>
      </c>
      <c r="D398" t="s">
        <v>37</v>
      </c>
      <c r="E398">
        <v>6.14</v>
      </c>
      <c r="F398" s="73">
        <v>44045</v>
      </c>
      <c r="G398" s="73">
        <v>44046</v>
      </c>
      <c r="H398">
        <v>5</v>
      </c>
      <c r="I398">
        <v>2019</v>
      </c>
      <c r="J398" t="s">
        <v>18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499</v>
      </c>
      <c r="C399" t="s">
        <v>70</v>
      </c>
      <c r="D399" t="s">
        <v>5</v>
      </c>
      <c r="E399">
        <v>6.59</v>
      </c>
      <c r="F399" s="73">
        <v>44120</v>
      </c>
      <c r="G399" s="73">
        <v>44120</v>
      </c>
      <c r="H399">
        <v>7</v>
      </c>
      <c r="I399">
        <v>2019</v>
      </c>
      <c r="J399" t="s">
        <v>6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500</v>
      </c>
      <c r="C400" t="s">
        <v>17</v>
      </c>
      <c r="D400" t="s">
        <v>32</v>
      </c>
      <c r="E400">
        <v>7.54</v>
      </c>
      <c r="F400" s="73">
        <v>43551</v>
      </c>
      <c r="G400" s="73">
        <v>43565</v>
      </c>
      <c r="H400">
        <v>6</v>
      </c>
      <c r="I400">
        <v>2002</v>
      </c>
      <c r="J400" t="s">
        <v>10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501</v>
      </c>
      <c r="C401" t="s">
        <v>17</v>
      </c>
      <c r="D401" t="s">
        <v>23</v>
      </c>
      <c r="E401">
        <v>6.25</v>
      </c>
      <c r="F401" s="73">
        <v>44703</v>
      </c>
      <c r="G401" s="73">
        <v>44704</v>
      </c>
      <c r="H401">
        <v>6</v>
      </c>
      <c r="I401">
        <v>2021</v>
      </c>
      <c r="J401" t="s">
        <v>6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502</v>
      </c>
      <c r="C402" t="s">
        <v>17</v>
      </c>
      <c r="D402" t="s">
        <v>23</v>
      </c>
      <c r="E402">
        <v>6.45</v>
      </c>
      <c r="F402" s="73">
        <v>44090</v>
      </c>
      <c r="G402" s="73">
        <v>44093</v>
      </c>
      <c r="H402">
        <v>5</v>
      </c>
      <c r="I402">
        <v>2020</v>
      </c>
      <c r="J402" t="s">
        <v>10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503</v>
      </c>
      <c r="C403" t="s">
        <v>17</v>
      </c>
      <c r="D403" t="s">
        <v>23</v>
      </c>
      <c r="E403">
        <v>5.52</v>
      </c>
      <c r="F403" s="73">
        <v>44411</v>
      </c>
      <c r="G403" s="73">
        <v>44431</v>
      </c>
      <c r="H403">
        <v>6</v>
      </c>
      <c r="I403">
        <v>2020</v>
      </c>
      <c r="J403" t="s">
        <v>6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504</v>
      </c>
      <c r="C404" t="s">
        <v>4</v>
      </c>
      <c r="D404" t="s">
        <v>5</v>
      </c>
      <c r="E404">
        <v>6.33</v>
      </c>
      <c r="F404" s="73">
        <v>44192</v>
      </c>
      <c r="G404" s="73">
        <v>44192</v>
      </c>
      <c r="H404">
        <v>5</v>
      </c>
      <c r="I404">
        <v>2020</v>
      </c>
      <c r="J404" t="s">
        <v>10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505</v>
      </c>
      <c r="C405" t="s">
        <v>17</v>
      </c>
      <c r="D405" t="s">
        <v>32</v>
      </c>
      <c r="E405">
        <v>5.66</v>
      </c>
      <c r="F405" s="73">
        <v>44144</v>
      </c>
      <c r="G405" s="73">
        <v>44304</v>
      </c>
      <c r="H405">
        <v>3</v>
      </c>
      <c r="I405">
        <v>2002</v>
      </c>
      <c r="J405" t="s">
        <v>20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506</v>
      </c>
      <c r="C406" t="s">
        <v>9</v>
      </c>
      <c r="D406" t="s">
        <v>32</v>
      </c>
      <c r="E406">
        <v>5.56</v>
      </c>
      <c r="F406" s="73">
        <v>44304</v>
      </c>
      <c r="G406" s="73">
        <v>44304</v>
      </c>
      <c r="H406">
        <v>3</v>
      </c>
      <c r="I406">
        <v>2003</v>
      </c>
      <c r="J406" t="s">
        <v>6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507</v>
      </c>
      <c r="C407" t="s">
        <v>17</v>
      </c>
      <c r="D407" t="s">
        <v>23</v>
      </c>
      <c r="E407">
        <v>6.62</v>
      </c>
      <c r="F407" s="73">
        <v>44097</v>
      </c>
      <c r="G407" s="73">
        <v>44104</v>
      </c>
      <c r="H407">
        <v>5</v>
      </c>
      <c r="I407">
        <v>2020</v>
      </c>
      <c r="J407" t="s">
        <v>10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508</v>
      </c>
      <c r="C408" t="s">
        <v>17</v>
      </c>
      <c r="D408" t="s">
        <v>5</v>
      </c>
      <c r="E408">
        <v>7.23</v>
      </c>
      <c r="F408" s="73">
        <v>43848</v>
      </c>
      <c r="G408" s="73">
        <v>43888</v>
      </c>
      <c r="H408">
        <v>8</v>
      </c>
      <c r="I408">
        <v>2000</v>
      </c>
      <c r="J408" t="s">
        <v>10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509</v>
      </c>
      <c r="C409" t="s">
        <v>17</v>
      </c>
      <c r="D409" t="s">
        <v>109</v>
      </c>
      <c r="E409">
        <v>7.05</v>
      </c>
      <c r="F409" s="73">
        <v>44209</v>
      </c>
      <c r="G409" s="73">
        <v>44251</v>
      </c>
      <c r="H409">
        <v>7</v>
      </c>
      <c r="I409">
        <v>2020</v>
      </c>
      <c r="J409" t="s">
        <v>18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510</v>
      </c>
      <c r="C410" t="s">
        <v>17</v>
      </c>
      <c r="D410" t="s">
        <v>5</v>
      </c>
      <c r="E410">
        <v>8.1300000000000008</v>
      </c>
      <c r="F410" s="73">
        <v>43009</v>
      </c>
      <c r="G410" s="73">
        <v>43023</v>
      </c>
      <c r="H410">
        <v>5</v>
      </c>
      <c r="I410">
        <v>2002</v>
      </c>
      <c r="J410" t="s">
        <v>6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511</v>
      </c>
      <c r="C411" t="s">
        <v>17</v>
      </c>
      <c r="D411" t="s">
        <v>23</v>
      </c>
      <c r="E411">
        <v>6.94</v>
      </c>
      <c r="F411" s="73">
        <v>43676</v>
      </c>
      <c r="G411" s="73">
        <v>43683</v>
      </c>
      <c r="H411">
        <v>6</v>
      </c>
      <c r="I411">
        <v>2001</v>
      </c>
      <c r="J411" t="s">
        <v>18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512</v>
      </c>
      <c r="C412" t="s">
        <v>17</v>
      </c>
      <c r="D412" t="s">
        <v>23</v>
      </c>
      <c r="E412">
        <v>7</v>
      </c>
      <c r="F412" s="73">
        <v>43694</v>
      </c>
      <c r="G412" s="73">
        <v>43709</v>
      </c>
      <c r="H412">
        <v>5</v>
      </c>
      <c r="I412">
        <v>2001</v>
      </c>
      <c r="J412" t="s">
        <v>20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513</v>
      </c>
      <c r="C413" t="s">
        <v>17</v>
      </c>
      <c r="D413" t="s">
        <v>23</v>
      </c>
      <c r="E413">
        <v>6.2</v>
      </c>
      <c r="F413" s="73">
        <v>44857</v>
      </c>
      <c r="G413" s="73">
        <v>44866</v>
      </c>
      <c r="H413">
        <v>4</v>
      </c>
      <c r="I413">
        <v>2002</v>
      </c>
      <c r="J413" t="s">
        <v>18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514</v>
      </c>
      <c r="C414" t="s">
        <v>17</v>
      </c>
      <c r="D414" t="s">
        <v>5</v>
      </c>
      <c r="E414">
        <v>6.91</v>
      </c>
      <c r="F414" s="73">
        <v>44366</v>
      </c>
      <c r="G414" s="73">
        <v>44382</v>
      </c>
      <c r="H414">
        <v>8</v>
      </c>
      <c r="I414">
        <v>2015</v>
      </c>
      <c r="J414" t="s">
        <v>18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515</v>
      </c>
      <c r="C415" t="s">
        <v>4</v>
      </c>
      <c r="D415" t="s">
        <v>5</v>
      </c>
      <c r="E415">
        <v>7.62</v>
      </c>
      <c r="F415" s="73">
        <v>44207</v>
      </c>
      <c r="G415" s="73">
        <v>44207</v>
      </c>
      <c r="H415">
        <v>7</v>
      </c>
      <c r="I415">
        <v>2020</v>
      </c>
      <c r="J415" t="s">
        <v>20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516</v>
      </c>
      <c r="C416" t="s">
        <v>17</v>
      </c>
      <c r="D416" t="s">
        <v>5</v>
      </c>
      <c r="E416">
        <v>7.39</v>
      </c>
      <c r="F416" s="73">
        <v>43023</v>
      </c>
      <c r="G416" s="73">
        <v>43034</v>
      </c>
      <c r="H416">
        <v>7</v>
      </c>
      <c r="I416">
        <v>2002</v>
      </c>
      <c r="J416" t="s">
        <v>10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517</v>
      </c>
      <c r="C417" t="s">
        <v>17</v>
      </c>
      <c r="D417" t="s">
        <v>60</v>
      </c>
      <c r="E417">
        <v>7.45</v>
      </c>
      <c r="F417" s="73">
        <v>44214</v>
      </c>
      <c r="G417" s="73">
        <v>44236</v>
      </c>
      <c r="H417">
        <v>6</v>
      </c>
      <c r="I417">
        <v>2015</v>
      </c>
      <c r="J417" t="s">
        <v>20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518</v>
      </c>
      <c r="C418" t="s">
        <v>17</v>
      </c>
      <c r="D418" t="s">
        <v>5</v>
      </c>
      <c r="E418">
        <v>7.21</v>
      </c>
      <c r="F418" s="73">
        <v>44707</v>
      </c>
      <c r="G418" s="73">
        <v>44709</v>
      </c>
      <c r="H418">
        <v>7</v>
      </c>
      <c r="I418">
        <v>2021</v>
      </c>
      <c r="J418" t="s">
        <v>6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519</v>
      </c>
      <c r="C419" t="s">
        <v>17</v>
      </c>
      <c r="D419" t="s">
        <v>5</v>
      </c>
      <c r="E419">
        <v>6.03</v>
      </c>
      <c r="F419" s="73">
        <v>43601</v>
      </c>
      <c r="G419" s="73">
        <v>43609</v>
      </c>
      <c r="H419">
        <v>3</v>
      </c>
      <c r="I419">
        <v>2019</v>
      </c>
      <c r="J419" t="s">
        <v>10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586</v>
      </c>
      <c r="C420" t="s">
        <v>70</v>
      </c>
      <c r="D420" t="s">
        <v>32</v>
      </c>
      <c r="E420">
        <v>6.83</v>
      </c>
      <c r="F420" s="73">
        <v>44990</v>
      </c>
      <c r="G420" s="73">
        <v>44990</v>
      </c>
      <c r="H420">
        <v>5</v>
      </c>
      <c r="I420">
        <v>2021</v>
      </c>
      <c r="J420" t="s">
        <v>6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521</v>
      </c>
      <c r="C421" t="s">
        <v>17</v>
      </c>
      <c r="D421" t="s">
        <v>106</v>
      </c>
      <c r="E421">
        <v>6.18</v>
      </c>
      <c r="F421" s="73">
        <v>43987</v>
      </c>
      <c r="G421" s="73">
        <v>43994</v>
      </c>
      <c r="H421">
        <v>4</v>
      </c>
      <c r="I421">
        <v>2019</v>
      </c>
      <c r="J421" t="s">
        <v>20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600</v>
      </c>
      <c r="C422" t="s">
        <v>70</v>
      </c>
      <c r="D422" t="s">
        <v>5</v>
      </c>
      <c r="E422">
        <v>6.74</v>
      </c>
      <c r="F422" s="73">
        <v>44990</v>
      </c>
      <c r="G422" s="73">
        <v>44990</v>
      </c>
      <c r="H422">
        <v>7</v>
      </c>
      <c r="I422">
        <v>2021</v>
      </c>
      <c r="J422" t="s">
        <v>18</v>
      </c>
      <c r="K422">
        <v>1</v>
      </c>
      <c r="L422">
        <v>6.6666666666666666E-2</v>
      </c>
      <c r="M422">
        <v>6.6666666666666666E-2</v>
      </c>
      <c r="N422" s="105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523</v>
      </c>
      <c r="C423" t="s">
        <v>17</v>
      </c>
      <c r="D423" t="s">
        <v>63</v>
      </c>
      <c r="E423">
        <v>7.36</v>
      </c>
      <c r="F423" s="73">
        <v>44825</v>
      </c>
      <c r="G423" s="73">
        <v>44831</v>
      </c>
      <c r="H423">
        <v>8</v>
      </c>
      <c r="I423">
        <v>2020</v>
      </c>
      <c r="J423" t="s">
        <v>10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524</v>
      </c>
      <c r="C424" t="s">
        <v>17</v>
      </c>
      <c r="D424" t="s">
        <v>106</v>
      </c>
      <c r="E424">
        <v>5.54</v>
      </c>
      <c r="F424" s="73">
        <v>44042</v>
      </c>
      <c r="G424" s="73">
        <v>44043</v>
      </c>
      <c r="H424">
        <v>5</v>
      </c>
      <c r="I424">
        <v>2019</v>
      </c>
      <c r="J424" t="s">
        <v>10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525</v>
      </c>
      <c r="C425" t="s">
        <v>17</v>
      </c>
      <c r="D425" t="s">
        <v>5</v>
      </c>
      <c r="E425">
        <v>6.53</v>
      </c>
      <c r="F425" s="73">
        <v>43650</v>
      </c>
      <c r="G425" s="73">
        <v>43656</v>
      </c>
      <c r="H425">
        <v>6</v>
      </c>
      <c r="I425">
        <v>2019</v>
      </c>
      <c r="J425" t="s">
        <v>18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602</v>
      </c>
      <c r="C426" t="s">
        <v>70</v>
      </c>
      <c r="D426" t="s">
        <v>5</v>
      </c>
      <c r="E426">
        <v>6.61</v>
      </c>
      <c r="F426" s="73">
        <v>44990</v>
      </c>
      <c r="G426" s="73">
        <v>44990</v>
      </c>
      <c r="H426">
        <v>6</v>
      </c>
      <c r="I426">
        <v>2021</v>
      </c>
      <c r="J426" t="s">
        <v>6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527</v>
      </c>
      <c r="C427" t="s">
        <v>17</v>
      </c>
      <c r="D427" t="s">
        <v>23</v>
      </c>
      <c r="E427">
        <v>7.58</v>
      </c>
      <c r="F427" s="73">
        <v>44118</v>
      </c>
      <c r="G427" s="73">
        <v>44122</v>
      </c>
      <c r="H427">
        <v>7</v>
      </c>
      <c r="I427">
        <v>2020</v>
      </c>
      <c r="J427" t="s">
        <v>10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603</v>
      </c>
      <c r="C428" t="s">
        <v>4</v>
      </c>
      <c r="D428" t="s">
        <v>5</v>
      </c>
      <c r="E428">
        <v>6.28</v>
      </c>
      <c r="F428" s="73">
        <v>44990</v>
      </c>
      <c r="G428" s="73">
        <v>44990</v>
      </c>
      <c r="H428">
        <v>5</v>
      </c>
      <c r="I428">
        <v>2021</v>
      </c>
      <c r="J428" t="s">
        <v>20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529</v>
      </c>
      <c r="C429" t="s">
        <v>17</v>
      </c>
      <c r="D429" t="s">
        <v>5</v>
      </c>
      <c r="E429">
        <v>7.36</v>
      </c>
      <c r="F429" s="73">
        <v>43056</v>
      </c>
      <c r="G429" s="73">
        <v>43097</v>
      </c>
      <c r="H429">
        <v>7</v>
      </c>
      <c r="I429">
        <v>2001</v>
      </c>
      <c r="J429" t="s">
        <v>6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530</v>
      </c>
      <c r="C430" t="s">
        <v>17</v>
      </c>
      <c r="D430" t="s">
        <v>60</v>
      </c>
      <c r="E430">
        <v>6.84</v>
      </c>
      <c r="F430" s="73">
        <v>44791</v>
      </c>
      <c r="G430" s="73">
        <v>44798</v>
      </c>
      <c r="H430">
        <v>5</v>
      </c>
      <c r="I430">
        <v>2021</v>
      </c>
      <c r="J430" t="s">
        <v>20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531</v>
      </c>
      <c r="C431" t="s">
        <v>17</v>
      </c>
      <c r="D431" t="s">
        <v>23</v>
      </c>
      <c r="E431">
        <v>7.14</v>
      </c>
      <c r="F431" s="73">
        <v>43160</v>
      </c>
      <c r="G431" s="73">
        <v>43177</v>
      </c>
      <c r="H431">
        <v>5</v>
      </c>
      <c r="I431">
        <v>2002</v>
      </c>
      <c r="J431" t="s">
        <v>6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532</v>
      </c>
      <c r="C432" t="s">
        <v>51</v>
      </c>
      <c r="D432" t="s">
        <v>23</v>
      </c>
      <c r="E432">
        <v>7.07</v>
      </c>
      <c r="F432" s="73">
        <v>43178</v>
      </c>
      <c r="G432" s="73">
        <v>43178</v>
      </c>
      <c r="H432">
        <v>4</v>
      </c>
      <c r="I432">
        <v>2005</v>
      </c>
      <c r="J432" t="s">
        <v>6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533</v>
      </c>
      <c r="C433" t="s">
        <v>17</v>
      </c>
      <c r="D433" t="s">
        <v>23</v>
      </c>
      <c r="E433">
        <v>7.37</v>
      </c>
      <c r="F433" s="73">
        <v>43423</v>
      </c>
      <c r="G433" s="73">
        <v>43440</v>
      </c>
      <c r="H433">
        <v>7</v>
      </c>
      <c r="I433">
        <v>2003</v>
      </c>
      <c r="J433" t="s">
        <v>20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534</v>
      </c>
      <c r="C434" t="s">
        <v>17</v>
      </c>
      <c r="D434" t="s">
        <v>23</v>
      </c>
      <c r="E434">
        <v>7.38</v>
      </c>
      <c r="F434" s="73">
        <v>43466</v>
      </c>
      <c r="G434" s="73">
        <v>43525</v>
      </c>
      <c r="H434">
        <v>7</v>
      </c>
      <c r="I434">
        <v>2004</v>
      </c>
      <c r="J434" t="s">
        <v>18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535</v>
      </c>
      <c r="C435" t="s">
        <v>51</v>
      </c>
      <c r="D435" t="s">
        <v>23</v>
      </c>
      <c r="E435">
        <v>7.76</v>
      </c>
      <c r="F435" s="73">
        <v>43537</v>
      </c>
      <c r="G435" s="73">
        <v>43538</v>
      </c>
      <c r="H435">
        <v>8</v>
      </c>
      <c r="I435">
        <v>2007</v>
      </c>
      <c r="J435" t="s">
        <v>18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536</v>
      </c>
      <c r="C436" t="s">
        <v>17</v>
      </c>
      <c r="D436" t="s">
        <v>32</v>
      </c>
      <c r="E436">
        <v>6.51</v>
      </c>
      <c r="F436" s="73">
        <v>44804</v>
      </c>
      <c r="G436" s="73">
        <v>44824</v>
      </c>
      <c r="H436">
        <v>5</v>
      </c>
      <c r="I436">
        <v>2021</v>
      </c>
      <c r="J436" t="s">
        <v>20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537</v>
      </c>
      <c r="C437" t="s">
        <v>70</v>
      </c>
      <c r="D437" t="s">
        <v>5</v>
      </c>
      <c r="E437">
        <v>6.54</v>
      </c>
      <c r="F437" s="73">
        <v>44207</v>
      </c>
      <c r="G437" s="73">
        <v>44207</v>
      </c>
      <c r="H437">
        <v>6</v>
      </c>
      <c r="I437">
        <v>2020</v>
      </c>
      <c r="J437" t="s">
        <v>6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538</v>
      </c>
      <c r="C438" t="s">
        <v>17</v>
      </c>
      <c r="D438" t="s">
        <v>109</v>
      </c>
      <c r="E438">
        <v>6.87</v>
      </c>
      <c r="F438" s="73">
        <v>43922</v>
      </c>
      <c r="G438" s="73">
        <v>43948</v>
      </c>
      <c r="H438">
        <v>3</v>
      </c>
      <c r="I438">
        <v>2000</v>
      </c>
      <c r="J438" t="s">
        <v>18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539</v>
      </c>
      <c r="C439" t="s">
        <v>17</v>
      </c>
      <c r="D439" t="s">
        <v>23</v>
      </c>
      <c r="E439">
        <v>7.41</v>
      </c>
      <c r="F439" s="73">
        <v>44130</v>
      </c>
      <c r="G439" s="73">
        <v>44134</v>
      </c>
      <c r="H439">
        <v>4</v>
      </c>
      <c r="I439">
        <v>2001</v>
      </c>
      <c r="J439" t="s">
        <v>10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605</v>
      </c>
      <c r="C440" t="s">
        <v>70</v>
      </c>
      <c r="D440" t="s">
        <v>5</v>
      </c>
      <c r="E440">
        <v>6.71</v>
      </c>
      <c r="F440" s="73">
        <v>44990</v>
      </c>
      <c r="G440" s="73">
        <v>44990</v>
      </c>
      <c r="H440">
        <v>5</v>
      </c>
      <c r="I440">
        <v>2021</v>
      </c>
      <c r="J440" t="s">
        <v>6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541</v>
      </c>
      <c r="C441" t="s">
        <v>17</v>
      </c>
      <c r="D441" t="s">
        <v>23</v>
      </c>
      <c r="E441">
        <v>6.72</v>
      </c>
      <c r="F441" s="73">
        <v>44788</v>
      </c>
      <c r="G441" s="73">
        <v>44840</v>
      </c>
      <c r="H441">
        <v>4</v>
      </c>
      <c r="I441">
        <v>2021</v>
      </c>
      <c r="J441" t="s">
        <v>20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542</v>
      </c>
      <c r="C442" t="s">
        <v>17</v>
      </c>
      <c r="D442" t="s">
        <v>5</v>
      </c>
      <c r="E442">
        <v>7.49</v>
      </c>
      <c r="F442" s="73">
        <v>43710</v>
      </c>
      <c r="G442" s="73">
        <v>43714</v>
      </c>
      <c r="H442">
        <v>7</v>
      </c>
      <c r="I442">
        <v>2019</v>
      </c>
      <c r="J442" t="s">
        <v>18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543</v>
      </c>
      <c r="C443" t="s">
        <v>17</v>
      </c>
      <c r="D443" t="s">
        <v>23</v>
      </c>
      <c r="E443">
        <v>6.09</v>
      </c>
      <c r="F443" s="73">
        <v>44558</v>
      </c>
      <c r="G443" s="73">
        <v>44564</v>
      </c>
      <c r="H443">
        <v>6</v>
      </c>
      <c r="I443">
        <v>2021</v>
      </c>
      <c r="J443" t="s">
        <v>18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544</v>
      </c>
      <c r="C444" t="s">
        <v>17</v>
      </c>
      <c r="D444" t="s">
        <v>23</v>
      </c>
      <c r="E444">
        <v>6.17</v>
      </c>
      <c r="F444" s="73">
        <v>44013</v>
      </c>
      <c r="G444" s="73">
        <v>44021</v>
      </c>
      <c r="H444">
        <v>3</v>
      </c>
      <c r="I444">
        <v>2000</v>
      </c>
      <c r="J444" t="s">
        <v>20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545</v>
      </c>
      <c r="C445" t="s">
        <v>17</v>
      </c>
      <c r="D445" t="s">
        <v>60</v>
      </c>
      <c r="E445">
        <v>7.38</v>
      </c>
      <c r="F445" s="73">
        <v>43459</v>
      </c>
      <c r="G445" s="73">
        <v>43470</v>
      </c>
      <c r="H445">
        <v>6</v>
      </c>
      <c r="I445">
        <v>2003</v>
      </c>
      <c r="J445" t="s">
        <v>18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546</v>
      </c>
      <c r="C446" t="s">
        <v>17</v>
      </c>
      <c r="D446" t="s">
        <v>60</v>
      </c>
      <c r="E446">
        <v>7.28</v>
      </c>
      <c r="F446" s="73">
        <v>44587</v>
      </c>
      <c r="G446" s="73">
        <v>44602</v>
      </c>
      <c r="H446">
        <v>5</v>
      </c>
      <c r="I446">
        <v>2021</v>
      </c>
      <c r="J446" t="s">
        <v>18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547</v>
      </c>
      <c r="C447" t="s">
        <v>17</v>
      </c>
      <c r="D447" t="s">
        <v>60</v>
      </c>
      <c r="E447">
        <v>7.06</v>
      </c>
      <c r="F447" s="73">
        <v>44766</v>
      </c>
      <c r="G447" s="73">
        <v>44776</v>
      </c>
      <c r="H447">
        <v>6</v>
      </c>
      <c r="I447">
        <v>2021</v>
      </c>
      <c r="J447" t="s">
        <v>6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548</v>
      </c>
      <c r="C448" t="s">
        <v>17</v>
      </c>
      <c r="D448" t="s">
        <v>63</v>
      </c>
      <c r="E448">
        <v>7.62</v>
      </c>
      <c r="F448" s="73">
        <v>44844</v>
      </c>
      <c r="G448" s="73">
        <v>44957</v>
      </c>
      <c r="H448">
        <v>7</v>
      </c>
      <c r="I448">
        <v>2021</v>
      </c>
      <c r="J448" t="s">
        <v>20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549</v>
      </c>
      <c r="C449" t="s">
        <v>17</v>
      </c>
      <c r="D449" t="s">
        <v>106</v>
      </c>
      <c r="E449">
        <v>7.38</v>
      </c>
      <c r="F449" s="73">
        <v>43662</v>
      </c>
      <c r="G449" s="73">
        <v>43683</v>
      </c>
      <c r="H449">
        <v>7</v>
      </c>
      <c r="I449">
        <v>2019</v>
      </c>
      <c r="J449" t="s">
        <v>18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550</v>
      </c>
      <c r="C450" t="s">
        <v>17</v>
      </c>
      <c r="D450" t="s">
        <v>60</v>
      </c>
      <c r="E450">
        <v>7.17</v>
      </c>
      <c r="F450" s="73">
        <v>44634</v>
      </c>
      <c r="G450" s="73">
        <v>44649</v>
      </c>
      <c r="H450">
        <v>6</v>
      </c>
      <c r="I450">
        <v>2021</v>
      </c>
      <c r="J450" t="s">
        <v>18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551</v>
      </c>
      <c r="C451" t="s">
        <v>17</v>
      </c>
      <c r="D451" t="s">
        <v>5</v>
      </c>
      <c r="E451">
        <v>6.45</v>
      </c>
      <c r="F451" s="73">
        <v>44337</v>
      </c>
      <c r="G451" s="73">
        <v>44340</v>
      </c>
      <c r="H451">
        <v>4</v>
      </c>
      <c r="I451">
        <v>2020</v>
      </c>
      <c r="J451" t="s">
        <v>20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552</v>
      </c>
      <c r="C452" t="s">
        <v>17</v>
      </c>
      <c r="D452" t="s">
        <v>63</v>
      </c>
      <c r="E452">
        <v>7.33</v>
      </c>
      <c r="F452" s="73">
        <v>43687</v>
      </c>
      <c r="G452" s="73">
        <v>43727</v>
      </c>
      <c r="H452">
        <v>7</v>
      </c>
      <c r="I452">
        <v>2019</v>
      </c>
      <c r="J452" t="s">
        <v>18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553</v>
      </c>
      <c r="C453" t="s">
        <v>17</v>
      </c>
      <c r="D453" t="s">
        <v>63</v>
      </c>
      <c r="E453">
        <v>7.03</v>
      </c>
      <c r="F453" s="73">
        <v>44682</v>
      </c>
      <c r="G453" s="73">
        <v>44687</v>
      </c>
      <c r="H453">
        <v>6</v>
      </c>
      <c r="I453">
        <v>2021</v>
      </c>
      <c r="J453" t="s">
        <v>18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554</v>
      </c>
      <c r="C454" t="s">
        <v>17</v>
      </c>
      <c r="D454" t="s">
        <v>23</v>
      </c>
      <c r="E454">
        <v>7.75</v>
      </c>
      <c r="F454" s="73">
        <v>42708</v>
      </c>
      <c r="G454" s="73">
        <v>42760</v>
      </c>
      <c r="H454">
        <v>7</v>
      </c>
      <c r="I454">
        <v>2001</v>
      </c>
      <c r="J454" t="s">
        <v>6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555</v>
      </c>
      <c r="C455" t="s">
        <v>70</v>
      </c>
      <c r="D455" t="s">
        <v>70</v>
      </c>
      <c r="E455">
        <v>8.31</v>
      </c>
      <c r="F455" s="73">
        <v>42696</v>
      </c>
      <c r="G455" s="73">
        <v>42696</v>
      </c>
      <c r="H455">
        <v>9</v>
      </c>
      <c r="I455">
        <v>2016</v>
      </c>
      <c r="J455" t="s">
        <v>20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556</v>
      </c>
      <c r="C456" t="s">
        <v>17</v>
      </c>
      <c r="D456" t="s">
        <v>109</v>
      </c>
      <c r="E456">
        <v>6.67</v>
      </c>
      <c r="F456" s="73">
        <v>44893</v>
      </c>
      <c r="G456" s="73">
        <v>44903</v>
      </c>
      <c r="H456">
        <v>4</v>
      </c>
      <c r="I456">
        <v>2022</v>
      </c>
      <c r="J456" t="s">
        <v>10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557</v>
      </c>
      <c r="C457" t="s">
        <v>17</v>
      </c>
      <c r="D457" t="s">
        <v>23</v>
      </c>
      <c r="E457">
        <v>6.85</v>
      </c>
      <c r="F457" s="73">
        <v>44415</v>
      </c>
      <c r="G457" s="73">
        <v>44445</v>
      </c>
      <c r="H457">
        <v>5</v>
      </c>
      <c r="I457">
        <v>2002</v>
      </c>
      <c r="J457" t="s">
        <v>10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558</v>
      </c>
      <c r="C458" t="s">
        <v>9</v>
      </c>
      <c r="D458"/>
      <c r="E458">
        <v>6.28</v>
      </c>
      <c r="F458" s="73">
        <v>44445</v>
      </c>
      <c r="G458" s="73">
        <v>44445</v>
      </c>
      <c r="H458">
        <v>5</v>
      </c>
      <c r="I458">
        <v>2002</v>
      </c>
      <c r="J458" t="s">
        <v>20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572</v>
      </c>
      <c r="C459" t="s">
        <v>17</v>
      </c>
      <c r="D459" t="s">
        <v>23</v>
      </c>
      <c r="E459">
        <v>7.25</v>
      </c>
      <c r="F459" s="73">
        <v>44978</v>
      </c>
      <c r="G459" s="73">
        <v>44989</v>
      </c>
      <c r="H459">
        <v>5</v>
      </c>
      <c r="I459">
        <v>2022</v>
      </c>
      <c r="J459" t="s">
        <v>10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560</v>
      </c>
      <c r="C460" t="s">
        <v>17</v>
      </c>
      <c r="D460" t="s">
        <v>60</v>
      </c>
      <c r="E460">
        <v>6.95</v>
      </c>
      <c r="F460" s="73">
        <v>44770</v>
      </c>
      <c r="G460" s="73">
        <v>44788</v>
      </c>
      <c r="H460">
        <v>5</v>
      </c>
      <c r="I460">
        <v>2021</v>
      </c>
      <c r="J460" t="s">
        <v>20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561</v>
      </c>
      <c r="C461" t="s">
        <v>17</v>
      </c>
      <c r="D461" t="s">
        <v>23</v>
      </c>
      <c r="E461">
        <v>7.16</v>
      </c>
      <c r="F461" s="73">
        <v>43354</v>
      </c>
      <c r="G461" s="73">
        <v>43371</v>
      </c>
      <c r="H461">
        <v>4</v>
      </c>
      <c r="I461">
        <v>2001</v>
      </c>
      <c r="J461" t="s">
        <v>18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562</v>
      </c>
      <c r="C462" t="s">
        <v>17</v>
      </c>
      <c r="D462" t="s">
        <v>60</v>
      </c>
      <c r="E462">
        <v>7.49</v>
      </c>
      <c r="F462" s="73">
        <v>43972</v>
      </c>
      <c r="G462" s="73">
        <v>43980</v>
      </c>
      <c r="H462">
        <v>7</v>
      </c>
      <c r="I462">
        <v>2019</v>
      </c>
      <c r="J462" t="s">
        <v>20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563</v>
      </c>
      <c r="C463" t="s">
        <v>17</v>
      </c>
      <c r="D463" t="s">
        <v>23</v>
      </c>
      <c r="E463">
        <v>8.5299999999999994</v>
      </c>
      <c r="F463" s="73">
        <v>42517</v>
      </c>
      <c r="G463" s="73">
        <v>42518</v>
      </c>
      <c r="H463">
        <v>10</v>
      </c>
      <c r="I463">
        <v>2013</v>
      </c>
      <c r="J463" t="s">
        <v>18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564</v>
      </c>
      <c r="C464" t="s">
        <v>17</v>
      </c>
      <c r="D464" t="s">
        <v>60</v>
      </c>
      <c r="E464">
        <v>6.22</v>
      </c>
      <c r="F464" s="73">
        <v>44832</v>
      </c>
      <c r="G464" s="73">
        <v>44844</v>
      </c>
      <c r="H464">
        <v>3</v>
      </c>
      <c r="I464">
        <v>2021</v>
      </c>
      <c r="J464" t="s">
        <v>20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565</v>
      </c>
      <c r="C465" t="s">
        <v>17</v>
      </c>
      <c r="D465" t="s">
        <v>5</v>
      </c>
      <c r="E465">
        <v>7.51</v>
      </c>
      <c r="F465" s="73">
        <v>44752</v>
      </c>
      <c r="G465" s="73">
        <v>44772</v>
      </c>
      <c r="H465">
        <v>7</v>
      </c>
      <c r="I465">
        <v>2021</v>
      </c>
      <c r="J465" t="s">
        <v>6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566</v>
      </c>
      <c r="C466" t="s">
        <v>17</v>
      </c>
      <c r="D466" t="s">
        <v>23</v>
      </c>
      <c r="E466">
        <v>7.53</v>
      </c>
      <c r="F466" s="73">
        <v>43672</v>
      </c>
      <c r="G466" s="73">
        <v>43676</v>
      </c>
      <c r="H466">
        <v>7</v>
      </c>
      <c r="I466">
        <v>2000</v>
      </c>
      <c r="J466" t="s">
        <v>20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567</v>
      </c>
      <c r="C467" t="s">
        <v>17</v>
      </c>
      <c r="D467" t="s">
        <v>109</v>
      </c>
      <c r="E467">
        <v>5.47</v>
      </c>
      <c r="F467" s="73">
        <v>44030</v>
      </c>
      <c r="G467" s="73">
        <v>44035</v>
      </c>
      <c r="H467">
        <v>3</v>
      </c>
      <c r="I467">
        <v>2019</v>
      </c>
      <c r="J467" t="s">
        <v>18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568</v>
      </c>
      <c r="C468" t="s">
        <v>17</v>
      </c>
      <c r="D468" t="s">
        <v>23</v>
      </c>
      <c r="E468">
        <v>5.95</v>
      </c>
      <c r="F468" s="73">
        <v>44844</v>
      </c>
      <c r="G468" s="73">
        <v>44904</v>
      </c>
      <c r="H468">
        <v>5</v>
      </c>
      <c r="I468">
        <v>2022</v>
      </c>
      <c r="J468" t="s">
        <v>10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569</v>
      </c>
      <c r="C469" t="s">
        <v>70</v>
      </c>
      <c r="D469" t="s">
        <v>70</v>
      </c>
      <c r="E469">
        <v>4.5</v>
      </c>
      <c r="F469" s="73">
        <v>44120</v>
      </c>
      <c r="G469" s="73">
        <v>44120</v>
      </c>
      <c r="H469">
        <v>4</v>
      </c>
      <c r="I469">
        <v>2001</v>
      </c>
      <c r="J469" t="s">
        <v>10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570</v>
      </c>
      <c r="C470" t="s">
        <v>17</v>
      </c>
      <c r="D470" t="s">
        <v>5</v>
      </c>
      <c r="E470">
        <v>8.0299999999999994</v>
      </c>
      <c r="F470" s="73">
        <v>44753</v>
      </c>
      <c r="G470" s="73">
        <v>44769</v>
      </c>
      <c r="H470">
        <v>8</v>
      </c>
      <c r="I470">
        <v>2021</v>
      </c>
      <c r="J470" t="s">
        <v>10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571</v>
      </c>
      <c r="C471" t="s">
        <v>17</v>
      </c>
      <c r="D471" t="s">
        <v>60</v>
      </c>
      <c r="E471">
        <v>6.94</v>
      </c>
      <c r="F471" s="73">
        <v>44889</v>
      </c>
      <c r="G471" s="73">
        <v>44904</v>
      </c>
      <c r="H471">
        <v>5</v>
      </c>
      <c r="I471">
        <v>2021</v>
      </c>
      <c r="J471" t="s">
        <v>18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331</v>
      </c>
      <c r="C472" t="s">
        <v>86</v>
      </c>
      <c r="D472" t="s">
        <v>5</v>
      </c>
      <c r="E472">
        <v>6.46</v>
      </c>
      <c r="F472" s="73">
        <v>44980</v>
      </c>
      <c r="G472" s="73">
        <v>44980</v>
      </c>
      <c r="H472">
        <v>5</v>
      </c>
      <c r="I472">
        <v>2021</v>
      </c>
      <c r="J472" t="s">
        <v>20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573</v>
      </c>
      <c r="C473" t="s">
        <v>4</v>
      </c>
      <c r="D473" t="s">
        <v>5</v>
      </c>
      <c r="E473">
        <v>6.1</v>
      </c>
      <c r="F473" s="73">
        <v>44034</v>
      </c>
      <c r="G473" s="73">
        <v>44034</v>
      </c>
      <c r="H473">
        <v>5</v>
      </c>
      <c r="I473">
        <v>2019</v>
      </c>
      <c r="J473" t="s">
        <v>10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574</v>
      </c>
      <c r="C474" t="s">
        <v>4</v>
      </c>
      <c r="D474" t="s">
        <v>5</v>
      </c>
      <c r="E474">
        <v>4.9400000000000004</v>
      </c>
      <c r="F474" s="73">
        <v>44207</v>
      </c>
      <c r="G474" s="73">
        <v>44207</v>
      </c>
      <c r="H474">
        <v>5</v>
      </c>
      <c r="I474">
        <v>2020</v>
      </c>
      <c r="J474" t="s">
        <v>18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575</v>
      </c>
      <c r="C475" t="s">
        <v>17</v>
      </c>
      <c r="D475" t="s">
        <v>5</v>
      </c>
      <c r="E475">
        <v>7.76</v>
      </c>
      <c r="F475" s="73">
        <v>44802</v>
      </c>
      <c r="G475" s="73">
        <v>44839</v>
      </c>
      <c r="H475">
        <v>8</v>
      </c>
      <c r="I475">
        <v>2021</v>
      </c>
      <c r="J475" t="s">
        <v>6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576</v>
      </c>
      <c r="C476" t="s">
        <v>9</v>
      </c>
      <c r="D476" t="s">
        <v>5</v>
      </c>
      <c r="E476">
        <v>6.53</v>
      </c>
      <c r="F476" s="73">
        <v>44903</v>
      </c>
      <c r="G476" s="73">
        <v>44903</v>
      </c>
      <c r="H476">
        <v>5</v>
      </c>
      <c r="I476">
        <v>2021</v>
      </c>
      <c r="J476" t="s">
        <v>20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577</v>
      </c>
      <c r="C477" t="s">
        <v>17</v>
      </c>
      <c r="D477" t="s">
        <v>5</v>
      </c>
      <c r="E477">
        <v>5.64</v>
      </c>
      <c r="F477" s="73">
        <v>44540</v>
      </c>
      <c r="G477" s="73">
        <v>44544</v>
      </c>
      <c r="H477">
        <v>6</v>
      </c>
      <c r="I477">
        <v>2020</v>
      </c>
      <c r="J477" t="s">
        <v>20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578</v>
      </c>
      <c r="C478" t="s">
        <v>17</v>
      </c>
      <c r="D478" t="s">
        <v>23</v>
      </c>
      <c r="E478">
        <v>6.6</v>
      </c>
      <c r="F478" s="73">
        <v>43830</v>
      </c>
      <c r="G478" s="73">
        <v>43840</v>
      </c>
      <c r="H478">
        <v>6</v>
      </c>
      <c r="I478">
        <v>2019</v>
      </c>
      <c r="J478" t="s">
        <v>6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579</v>
      </c>
      <c r="C479" t="s">
        <v>17</v>
      </c>
      <c r="D479" t="s">
        <v>5</v>
      </c>
      <c r="E479">
        <v>6.32</v>
      </c>
      <c r="F479" s="73">
        <v>44007</v>
      </c>
      <c r="G479" s="73">
        <v>44012</v>
      </c>
      <c r="H479">
        <v>5</v>
      </c>
      <c r="I479">
        <v>2000</v>
      </c>
      <c r="J479" t="s">
        <v>6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580</v>
      </c>
      <c r="C480" t="s">
        <v>17</v>
      </c>
      <c r="D480" t="s">
        <v>109</v>
      </c>
      <c r="E480">
        <v>6.13</v>
      </c>
      <c r="F480" s="73">
        <v>44779</v>
      </c>
      <c r="G480" s="73">
        <v>44783</v>
      </c>
      <c r="H480">
        <v>5</v>
      </c>
      <c r="I480">
        <v>2021</v>
      </c>
      <c r="J480" t="s">
        <v>18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581</v>
      </c>
      <c r="C481" t="s">
        <v>86</v>
      </c>
      <c r="D481" t="s">
        <v>37</v>
      </c>
      <c r="E481">
        <v>6.86</v>
      </c>
      <c r="F481" s="73">
        <v>44076</v>
      </c>
      <c r="G481" s="73">
        <v>44076</v>
      </c>
      <c r="H481">
        <v>5</v>
      </c>
      <c r="I481">
        <v>2019</v>
      </c>
      <c r="J481" t="s">
        <v>20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582</v>
      </c>
      <c r="C482" t="s">
        <v>86</v>
      </c>
      <c r="D482" t="s">
        <v>99</v>
      </c>
      <c r="E482">
        <v>7.86</v>
      </c>
      <c r="F482" s="73">
        <v>44787</v>
      </c>
      <c r="G482" s="73">
        <v>44787</v>
      </c>
      <c r="H482">
        <v>9</v>
      </c>
      <c r="I482">
        <v>2021</v>
      </c>
      <c r="J482" t="s">
        <v>20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583</v>
      </c>
      <c r="C483" t="s">
        <v>4</v>
      </c>
      <c r="D483" t="s">
        <v>37</v>
      </c>
      <c r="E483">
        <v>7.21</v>
      </c>
      <c r="F483" s="73">
        <v>44879</v>
      </c>
      <c r="G483" s="73">
        <v>44886</v>
      </c>
      <c r="H483">
        <v>9</v>
      </c>
      <c r="I483">
        <v>2021</v>
      </c>
      <c r="J483" t="s">
        <v>20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584</v>
      </c>
      <c r="C484" t="s">
        <v>17</v>
      </c>
      <c r="D484" t="s">
        <v>60</v>
      </c>
      <c r="E484">
        <v>7.43</v>
      </c>
      <c r="F484" s="73">
        <v>44654</v>
      </c>
      <c r="G484" s="73">
        <v>44677</v>
      </c>
      <c r="H484">
        <v>5</v>
      </c>
      <c r="I484">
        <v>2021</v>
      </c>
      <c r="J484" t="s">
        <v>18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585</v>
      </c>
      <c r="C485" t="s">
        <v>17</v>
      </c>
      <c r="D485" t="s">
        <v>23</v>
      </c>
      <c r="E485">
        <v>7.79</v>
      </c>
      <c r="F485" s="73">
        <v>44886</v>
      </c>
      <c r="G485" s="73">
        <v>44903</v>
      </c>
      <c r="H485">
        <v>5</v>
      </c>
      <c r="I485">
        <v>2021</v>
      </c>
      <c r="J485" t="s">
        <v>20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159</v>
      </c>
      <c r="C486" t="s">
        <v>4</v>
      </c>
      <c r="D486" t="s">
        <v>5</v>
      </c>
      <c r="E486">
        <v>6.86</v>
      </c>
      <c r="F486" s="73">
        <v>44975</v>
      </c>
      <c r="G486" s="73">
        <v>44978</v>
      </c>
      <c r="H486">
        <v>3</v>
      </c>
      <c r="I486">
        <v>2022</v>
      </c>
      <c r="J486" t="s">
        <v>10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587</v>
      </c>
      <c r="C487" t="s">
        <v>17</v>
      </c>
      <c r="D487" t="s">
        <v>5</v>
      </c>
      <c r="E487">
        <v>7.24</v>
      </c>
      <c r="F487" s="73">
        <v>44236</v>
      </c>
      <c r="G487" s="73">
        <v>44247</v>
      </c>
      <c r="H487">
        <v>7</v>
      </c>
      <c r="I487">
        <v>2020</v>
      </c>
      <c r="J487" t="s">
        <v>20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588</v>
      </c>
      <c r="C488" t="s">
        <v>17</v>
      </c>
      <c r="D488" t="s">
        <v>99</v>
      </c>
      <c r="E488">
        <v>7.15</v>
      </c>
      <c r="F488" s="73">
        <v>44844</v>
      </c>
      <c r="G488" s="73">
        <v>44875</v>
      </c>
      <c r="H488">
        <v>9</v>
      </c>
      <c r="I488">
        <v>2021</v>
      </c>
      <c r="J488" t="s">
        <v>20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589</v>
      </c>
      <c r="C489" t="s">
        <v>17</v>
      </c>
      <c r="D489" t="s">
        <v>60</v>
      </c>
      <c r="E489">
        <v>6.37</v>
      </c>
      <c r="F489" s="73">
        <v>44748</v>
      </c>
      <c r="G489" s="73">
        <v>44755</v>
      </c>
      <c r="H489">
        <v>7</v>
      </c>
      <c r="I489">
        <v>2021</v>
      </c>
      <c r="J489" t="s">
        <v>6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590</v>
      </c>
      <c r="C490" t="s">
        <v>17</v>
      </c>
      <c r="D490" t="s">
        <v>60</v>
      </c>
      <c r="E490">
        <v>7.98</v>
      </c>
      <c r="F490" s="73">
        <v>43612</v>
      </c>
      <c r="G490" s="73">
        <v>43636</v>
      </c>
      <c r="H490">
        <v>8</v>
      </c>
      <c r="I490">
        <v>2019</v>
      </c>
      <c r="J490" t="s">
        <v>10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591</v>
      </c>
      <c r="C491" t="s">
        <v>17</v>
      </c>
      <c r="D491" t="s">
        <v>60</v>
      </c>
      <c r="E491">
        <v>6.34</v>
      </c>
      <c r="F491" s="73">
        <v>44426</v>
      </c>
      <c r="G491" s="73">
        <v>44437</v>
      </c>
      <c r="H491">
        <v>5</v>
      </c>
      <c r="I491">
        <v>2021</v>
      </c>
      <c r="J491" t="s">
        <v>10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592</v>
      </c>
      <c r="C492" t="s">
        <v>17</v>
      </c>
      <c r="D492" t="s">
        <v>23</v>
      </c>
      <c r="E492">
        <v>6.41</v>
      </c>
      <c r="F492" s="73">
        <v>43743</v>
      </c>
      <c r="G492" s="73">
        <v>43747</v>
      </c>
      <c r="H492">
        <v>6</v>
      </c>
      <c r="I492">
        <v>2019</v>
      </c>
      <c r="J492" t="s">
        <v>6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593</v>
      </c>
      <c r="C493" t="s">
        <v>17</v>
      </c>
      <c r="D493" t="s">
        <v>23</v>
      </c>
      <c r="E493">
        <v>7.16</v>
      </c>
      <c r="F493" s="73">
        <v>44522</v>
      </c>
      <c r="G493" s="73">
        <v>44537</v>
      </c>
      <c r="H493">
        <v>6</v>
      </c>
      <c r="I493">
        <v>2021</v>
      </c>
      <c r="J493" t="s">
        <v>10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595</v>
      </c>
      <c r="C494" t="s">
        <v>9</v>
      </c>
      <c r="D494" t="s">
        <v>23</v>
      </c>
      <c r="E494">
        <v>7.21</v>
      </c>
      <c r="F494" s="73">
        <v>44537</v>
      </c>
      <c r="G494" s="73">
        <v>44537</v>
      </c>
      <c r="H494">
        <v>6</v>
      </c>
      <c r="I494">
        <v>2021</v>
      </c>
      <c r="J494" t="s">
        <v>18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596</v>
      </c>
      <c r="C495" t="s">
        <v>86</v>
      </c>
      <c r="D495" t="s">
        <v>5</v>
      </c>
      <c r="E495">
        <v>8.2899999999999991</v>
      </c>
      <c r="F495" s="73">
        <v>44229</v>
      </c>
      <c r="G495" s="73">
        <v>44229</v>
      </c>
      <c r="H495">
        <v>9</v>
      </c>
      <c r="I495">
        <v>2019</v>
      </c>
      <c r="J495" t="s">
        <v>6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597</v>
      </c>
      <c r="C496" t="s">
        <v>4</v>
      </c>
      <c r="D496" t="s">
        <v>63</v>
      </c>
      <c r="E496">
        <v>6.72</v>
      </c>
      <c r="F496" s="73">
        <v>44778</v>
      </c>
      <c r="G496" s="73">
        <v>44787</v>
      </c>
      <c r="H496">
        <v>5</v>
      </c>
      <c r="I496">
        <v>2021</v>
      </c>
      <c r="J496" t="s">
        <v>10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598</v>
      </c>
      <c r="C497" t="s">
        <v>17</v>
      </c>
      <c r="D497" t="s">
        <v>63</v>
      </c>
      <c r="E497">
        <v>7.07</v>
      </c>
      <c r="F497" s="73">
        <v>44325</v>
      </c>
      <c r="G497" s="73">
        <v>44328</v>
      </c>
      <c r="H497">
        <v>7</v>
      </c>
      <c r="I497">
        <v>2020</v>
      </c>
      <c r="J497" t="s">
        <v>6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599</v>
      </c>
      <c r="C498" t="s">
        <v>4</v>
      </c>
      <c r="D498" t="s">
        <v>5</v>
      </c>
      <c r="E498">
        <v>6.42</v>
      </c>
      <c r="F498" s="73">
        <v>44905</v>
      </c>
      <c r="G498" s="73">
        <v>44916</v>
      </c>
      <c r="H498">
        <v>8</v>
      </c>
      <c r="I498">
        <v>2021</v>
      </c>
      <c r="J498" t="s">
        <v>20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3"/>
      <c r="G499" s="73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3"/>
      <c r="G500" s="73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3"/>
      <c r="G501" s="73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3"/>
      <c r="G502" s="73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3"/>
      <c r="G503" s="73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3"/>
      <c r="G504" s="73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3"/>
      <c r="G505" s="73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3"/>
      <c r="G506" s="73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3"/>
      <c r="G507" s="73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3"/>
      <c r="G508" s="73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3"/>
      <c r="G509" s="73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3"/>
      <c r="G510" s="73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3"/>
      <c r="G511" s="73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3"/>
      <c r="G512" s="73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3"/>
      <c r="G513" s="73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3"/>
      <c r="G514" s="73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3"/>
      <c r="G515" s="73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3"/>
      <c r="G516" s="73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3"/>
      <c r="G517" s="73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3"/>
      <c r="G518" s="73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3"/>
      <c r="G519" s="73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3"/>
      <c r="G520" s="73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3"/>
      <c r="G521" s="73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3"/>
      <c r="G522" s="73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3"/>
      <c r="G523" s="73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3"/>
      <c r="G524" s="73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3"/>
      <c r="G525" s="73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3"/>
      <c r="G526" s="73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3"/>
      <c r="G527" s="73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3"/>
      <c r="G528" s="73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3"/>
      <c r="G529" s="73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3"/>
      <c r="G530" s="73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3"/>
      <c r="G531" s="73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3"/>
      <c r="G532" s="73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3"/>
      <c r="G533" s="73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3"/>
      <c r="G534" s="73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3"/>
      <c r="G535" s="73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3"/>
      <c r="G536" s="73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3"/>
      <c r="G537" s="73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3"/>
      <c r="G538" s="73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3"/>
      <c r="G539" s="73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3"/>
      <c r="G540" s="73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3"/>
      <c r="G541" s="73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3"/>
      <c r="G542" s="73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3"/>
      <c r="G543" s="73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3"/>
      <c r="G544" s="73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3"/>
      <c r="G545" s="73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3"/>
      <c r="G546" s="73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3"/>
      <c r="G547" s="73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3"/>
      <c r="G548" s="73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3"/>
      <c r="G549" s="73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3"/>
      <c r="G550" s="73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3"/>
      <c r="G551" s="73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3"/>
      <c r="G552" s="73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3"/>
      <c r="G553" s="73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3"/>
      <c r="G554" s="73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3"/>
      <c r="G555" s="73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3"/>
      <c r="G556" s="73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3"/>
      <c r="G557" s="73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3"/>
      <c r="G558" s="73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3"/>
      <c r="G559" s="73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3"/>
      <c r="G560" s="73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3"/>
      <c r="G561" s="73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J2928" sqref="J2928"/>
    </sheetView>
  </sheetViews>
  <sheetFormatPr defaultRowHeight="14.4" x14ac:dyDescent="0.3"/>
  <cols>
    <col min="1" max="1" width="17" style="75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2" customWidth="1"/>
    <col min="17" max="17" width="11.6640625" style="70" bestFit="1" customWidth="1"/>
  </cols>
  <sheetData>
    <row r="1" spans="1:13" x14ac:dyDescent="0.3">
      <c r="A1" s="75" t="s">
        <v>608</v>
      </c>
      <c r="B1" t="s">
        <v>721</v>
      </c>
      <c r="C1" t="s">
        <v>610</v>
      </c>
      <c r="D1" t="s">
        <v>720</v>
      </c>
      <c r="E1" s="38" t="s">
        <v>722</v>
      </c>
      <c r="F1" s="69" t="s">
        <v>723</v>
      </c>
      <c r="G1" s="69" t="s">
        <v>712</v>
      </c>
    </row>
    <row r="2" spans="1:13" hidden="1" x14ac:dyDescent="0.3">
      <c r="A2" s="75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5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5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5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5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5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5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5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5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5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5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5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5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5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5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5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5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5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5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5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5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5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5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5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5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5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5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5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5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5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5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5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5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5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5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5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5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5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5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5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5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5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5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5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5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5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5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5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5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5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5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5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5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5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5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5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5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5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5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5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5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5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5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5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5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5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5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5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5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5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5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5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5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5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5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5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5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5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5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5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5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5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5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5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5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5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5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5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5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5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5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5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5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5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5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5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5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5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5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5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5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5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5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5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5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5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5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5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5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5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5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5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5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5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5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5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5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5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5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5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5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5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5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5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5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5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5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5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5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5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5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5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5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5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5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5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5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5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5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5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5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5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5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5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2">
        <f>IF(O145&gt;0,(SUMIFS(D:D,G:G,L145,F:F,M145)/60)/O145,0)</f>
        <v>0</v>
      </c>
    </row>
    <row r="146" spans="1:16" hidden="1" x14ac:dyDescent="0.3">
      <c r="A146" s="75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5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5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5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5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5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5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5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5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5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5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5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5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5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5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5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5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5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5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5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5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5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5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5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5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5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5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5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5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5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5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5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5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5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5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5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5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5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5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5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5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5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5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5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5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5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5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5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5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5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5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5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5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5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5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5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5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5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5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5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5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5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5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5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5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5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5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5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5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5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5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5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5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5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5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5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5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5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5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5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5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5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5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5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5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5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5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5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5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5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5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5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5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5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5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5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5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5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5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5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5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5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5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5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5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5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5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5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5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5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5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5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5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5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5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5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5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5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5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5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5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5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5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5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5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5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5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5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5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5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5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5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5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5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5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5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5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5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5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5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5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5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5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5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5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5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5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5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5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5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5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5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5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5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5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5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5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5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5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5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5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5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5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5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5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5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5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5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5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5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5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5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5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5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5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5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5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5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5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5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5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5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5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5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5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5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5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5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5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5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5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5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5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5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5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5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5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5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5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5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5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5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5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5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5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5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5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5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5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5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5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5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5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5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5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5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5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5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5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5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5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5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5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5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5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5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5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5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5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5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5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5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5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5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5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5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5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5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5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5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5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5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5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5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5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5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5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5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5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5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5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5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5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5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5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5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5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5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5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5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5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5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5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5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5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5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5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5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5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5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5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5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5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5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5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5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5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5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5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5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5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5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5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5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5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5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5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5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5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5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5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5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5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5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5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5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5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5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5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5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5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5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5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5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5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5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5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5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5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5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5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5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5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5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5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5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5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5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5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5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5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5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5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5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5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5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5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5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5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5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5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5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5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5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5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5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5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5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5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5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5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5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5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5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5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5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5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5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5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5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5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5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5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5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5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5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5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5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5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5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5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5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5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5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5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5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5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5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5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5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5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5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5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5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5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5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5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5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5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5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5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5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5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5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5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5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5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5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5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5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5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5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5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5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5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5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5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5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5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5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5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5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5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5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5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5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5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5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5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5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5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5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5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5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5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5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5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5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5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5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5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5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5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5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5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5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5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5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5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5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5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5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5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5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5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5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5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5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5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5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5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5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5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5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5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5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5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5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5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5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5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5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5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5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5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5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5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5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5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5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5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5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5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5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5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5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5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5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5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5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5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5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5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5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5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5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5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5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5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5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5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5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5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5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5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5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5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5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5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5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5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5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5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5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5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5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5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5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5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5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5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5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5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5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5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5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5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5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5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5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5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5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5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5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5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5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5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5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5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5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5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5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5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5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5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5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5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5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5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5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5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5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5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5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5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5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5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5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5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5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5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5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5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5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5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5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5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5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5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5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5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5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5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5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5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5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5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5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5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5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5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5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5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5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5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5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5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5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5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5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5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5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5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5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5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5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5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5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5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5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5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5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5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5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5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5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5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5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5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5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5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5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5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5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5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5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5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5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5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5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5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5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5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5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5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5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5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5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5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5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5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5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5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5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5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5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5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5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5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5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5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5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5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5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5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5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5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5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5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5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5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5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5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5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5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5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5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5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5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5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5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5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5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5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5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5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5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5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5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5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5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5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5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5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5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5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5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5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5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5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5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5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5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5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5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5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5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5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5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5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5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5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5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5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5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5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5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5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5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5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5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5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5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5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5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5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5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5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5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5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5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5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5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5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5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5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5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5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5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5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5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5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5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5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5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5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5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5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5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5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5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5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5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5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5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5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5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5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5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5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5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5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5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5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5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5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5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5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5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5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5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5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5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5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5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5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5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5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5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5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5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5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5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5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5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5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5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5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5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5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5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5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5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5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5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5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5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5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5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5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5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5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5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5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5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5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5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5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5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5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5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5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5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5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5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5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5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5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5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5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5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5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5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5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5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5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5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5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5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5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5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5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5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5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5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5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5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5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5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5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5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5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5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5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5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5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5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5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5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5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5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5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5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5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5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5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5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5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5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5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5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5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5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5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5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5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5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5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5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5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5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5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5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5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5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5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5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5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5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5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5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5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5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5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5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5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5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5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5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5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5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5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5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5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5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5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5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5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5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5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5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5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5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5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5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5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5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5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5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5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5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5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5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5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5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5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5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5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5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5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5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5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5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5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5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5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5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5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5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5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5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5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5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5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5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5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5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5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5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5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5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5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5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5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5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5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5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5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5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5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5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5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5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5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5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5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5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5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5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5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5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5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5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5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5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5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5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5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5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5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5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5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5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5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5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5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5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5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5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5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5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5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5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5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5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5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5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5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5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5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5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5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5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5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5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5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5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5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5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5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5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5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5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5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5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5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5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5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5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5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5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5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5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5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5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5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5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5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5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5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5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5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5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5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5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5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5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5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5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5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5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5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5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5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5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5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5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5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5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5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5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5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5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5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5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5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5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5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5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5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5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5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5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5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5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5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5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5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5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5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5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5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5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5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5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5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5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5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5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5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5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5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5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5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5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5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5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5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5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5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5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5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5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5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5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5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5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5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5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5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5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5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5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5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5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5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5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5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5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5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5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5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5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5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5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5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5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5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5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5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5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5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5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5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5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5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5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5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5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5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5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5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5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5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5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5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5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5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5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5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5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5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5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5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5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5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5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5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5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5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5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5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5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5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5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5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5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5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5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5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5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5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5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5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5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5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5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5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5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5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5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5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5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5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5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5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5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5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5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5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5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5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5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5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5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5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5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5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5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5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5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5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5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5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5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5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5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5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5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5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5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5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5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5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5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5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5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5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5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5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5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5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5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5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5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5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5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5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5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5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5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5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5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5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5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5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5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5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5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5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5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5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5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5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5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5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5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5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5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5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5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5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5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5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5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5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5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5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5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5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5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5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5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5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5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5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5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5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5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5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5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5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5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5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5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5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5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5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5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5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5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5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5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5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5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5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5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5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5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5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5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5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5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5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5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5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5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5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5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5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5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5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5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5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5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5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5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5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5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5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5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5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5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5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5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5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5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5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5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5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5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5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5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5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5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5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5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5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5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5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5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5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5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5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5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5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5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5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5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5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5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5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5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5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5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5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5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5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5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5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5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5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5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5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5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5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5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5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5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5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5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5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5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5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5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5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5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5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5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5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5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5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5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5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5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5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5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5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5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5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5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5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5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5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5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5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5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5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5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5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5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5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5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5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5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5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5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5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5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5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5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5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5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5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5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5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5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5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5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5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5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5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5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5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5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5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5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5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5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5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5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5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5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5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5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5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5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5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5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5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5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5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5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5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5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5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5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5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5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5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5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5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5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5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5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5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5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5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5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5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5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5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5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5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5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5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5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5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5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5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5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5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5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5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5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5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5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5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5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5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5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5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5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5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5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5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5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5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5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5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5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5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5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5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5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5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5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5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5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5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5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5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5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5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5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5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5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5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5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5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5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5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5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5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5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5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5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5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5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5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5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5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5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5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5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5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5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5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5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5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5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5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5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5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5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5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5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5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5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5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5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5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5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5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5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5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5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5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5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5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5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5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5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5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5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5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5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5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5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5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5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5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5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5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5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5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5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5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5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5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5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5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5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5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5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5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5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5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5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5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5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5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5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5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5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5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5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5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5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5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5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5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5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5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5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5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5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5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5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5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5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5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5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5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5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5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5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5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5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5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5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5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5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5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5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5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5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5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5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5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5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5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5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5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5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5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5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5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5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5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5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5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5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5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5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5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5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5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5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5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5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5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5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5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5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5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5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5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5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5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5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5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5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5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5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5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5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5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5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5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5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5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5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5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5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5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5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5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5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5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5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5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5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5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5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5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5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5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5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5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5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5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5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5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5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5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5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5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5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5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5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5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5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5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5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5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5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5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5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5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5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5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5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5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5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5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5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5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5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5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5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5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5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5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5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5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5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5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5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5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5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5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5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5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5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5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5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5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5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5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5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5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5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5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5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5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5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5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5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5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5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5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5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5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5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5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5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5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5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5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5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5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5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5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5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5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5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5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5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5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5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5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5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5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5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5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5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5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5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5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5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5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5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5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5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5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5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5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5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5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5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5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5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5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5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5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5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5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5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5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5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5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5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5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5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5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5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5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5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5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5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5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5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5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5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5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5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5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5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5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5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5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5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5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5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5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5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5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5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5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5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5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5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5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5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5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5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5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5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5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5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5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5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5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5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5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5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5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5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5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5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5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5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5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5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5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5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5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5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5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5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5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5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5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5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5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5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5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5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5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5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5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5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5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5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5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5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5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5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5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5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5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5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5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5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5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5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5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5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5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5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5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5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5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5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5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5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5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5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5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5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5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5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5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5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5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5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5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5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5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5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5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5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5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5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5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5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5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5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5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5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5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5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5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5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5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5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5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5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5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5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5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5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5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5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5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5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5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5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5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5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5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5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5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5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5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5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5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5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5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5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5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5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5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5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5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5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5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5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5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5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5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5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5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5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5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5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5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5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5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5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5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5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5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5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5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5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5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5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5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5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5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5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5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5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5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5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5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5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5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5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5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5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5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5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5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5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5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5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5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5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5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5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5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5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5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5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5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5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5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5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5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5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5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5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5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5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5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5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5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5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5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5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5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5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5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5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5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5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5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5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5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5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5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5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5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5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5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5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5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5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5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5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5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5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5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5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5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5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5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5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5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5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5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5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5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5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5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5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5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5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5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5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5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5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5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5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5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5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5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5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5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5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5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5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5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5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5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5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5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5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5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5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5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6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6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6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6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6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6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6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6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6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6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6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6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6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6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6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6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6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6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6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6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6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6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6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6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6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6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6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6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6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6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6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6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6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6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6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6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6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6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6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6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6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6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6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6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6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6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6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6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6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6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6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6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6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6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6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6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6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6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6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6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6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6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6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6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6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6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6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6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6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6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6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6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6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6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6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6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6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6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6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6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6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6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6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6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6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6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6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6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6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6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6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6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6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6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6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6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6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6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6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6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6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6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6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6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6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6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6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6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6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6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6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6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6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6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6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6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6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6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6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6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6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6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6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6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6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6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6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6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6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6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6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6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6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6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6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6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6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6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6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6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6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6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6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6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6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6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6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6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6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6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6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6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6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6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6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6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6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6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6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6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6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6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6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6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6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6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6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6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6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6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6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6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6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6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6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6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6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6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6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6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6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6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6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6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6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6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6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6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6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6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6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6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6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6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6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6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6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6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6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6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6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6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6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6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6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6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6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6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6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6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6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6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6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6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6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6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6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6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6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6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6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6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6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6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6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6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6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6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6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6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6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6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6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6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6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6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6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6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6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6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6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6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6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6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6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6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6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6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6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6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6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6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6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6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6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6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6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6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6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6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6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6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6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6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6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6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6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6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6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6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6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6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6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6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6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6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6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6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6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6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6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6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6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6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6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6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6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6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6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6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6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6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6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6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6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6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6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6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6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6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6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6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6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6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6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6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6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6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6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6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6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6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6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6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6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6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6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6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6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6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6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6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6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6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6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6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6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6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6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6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6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6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6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6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6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6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6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6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6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6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6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6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6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6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6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6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6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6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6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6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6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6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6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6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6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6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6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6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6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6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6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6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6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6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6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6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6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6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6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6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6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6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6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6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6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6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6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6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6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6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6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6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6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6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6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6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6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6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6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6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6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6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6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6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6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6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6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6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6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6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6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6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6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6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6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6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6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6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6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6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6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6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6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6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6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6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6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6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6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6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6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6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6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6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6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6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6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6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6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6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6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6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6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6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6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6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6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6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6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6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6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6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6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6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6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6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6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6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6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6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6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6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6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6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6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6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6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6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6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6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6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6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6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6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6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6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6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6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6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6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6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6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6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6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6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6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6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6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6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6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6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6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6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6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6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6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6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6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6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6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6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6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6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6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6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6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6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6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6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6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6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6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6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6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6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6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6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6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6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6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6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6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6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6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6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6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6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6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6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6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6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6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6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6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6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6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6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6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6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6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6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6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6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6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6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6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6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6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6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6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6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6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6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6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6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6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6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6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6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6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6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6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6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6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6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6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6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6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6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6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6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6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6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6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6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6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6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6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6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6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6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6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6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6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6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6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6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6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6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6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6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6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6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6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6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6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6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6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6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6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6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6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6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6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6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6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6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6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6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6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6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6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6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6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6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6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6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6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6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6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6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6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6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6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6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6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6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6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6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6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6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6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6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6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6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6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6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6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6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6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6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6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6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6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6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6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6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6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6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6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6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6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6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6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6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6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6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6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6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6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6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6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6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6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6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6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6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6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6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6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6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6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6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6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6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6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6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6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6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6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6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6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6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6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6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6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6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6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6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6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6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6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6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6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6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6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6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6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6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6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6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6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6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6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6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6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6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6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6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6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6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6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6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6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6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6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6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6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6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6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6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6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6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6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6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6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6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6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6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6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6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6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6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6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6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6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6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6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6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6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6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6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6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6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6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6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6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6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6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6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6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6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6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6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6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6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6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6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6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6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6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6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6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6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6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6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6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6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6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6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6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6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6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6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6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6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6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6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6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6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6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6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6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6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6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6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6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6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6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6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6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6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6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6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6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6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6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6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6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6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6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6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6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6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6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6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6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6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6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6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6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6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6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6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6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6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6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6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6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6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6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6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6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6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6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6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6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6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6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6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6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6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6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6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6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6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6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6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6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6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6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6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6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6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6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6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6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6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6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6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6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6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6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6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6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6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6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6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6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6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6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6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6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6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6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6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6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6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6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6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6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6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6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6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6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6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6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6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6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6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6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6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6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6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6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6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6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6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6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6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6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6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6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6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6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6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6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6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6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6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6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2" bestFit="1" customWidth="1"/>
    <col min="17" max="17" width="11.88671875" style="77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611</v>
      </c>
      <c r="X1">
        <v>0.15</v>
      </c>
      <c r="Y1" t="s">
        <v>612</v>
      </c>
    </row>
    <row r="2" spans="2:31" ht="15" customHeight="1" thickBot="1" x14ac:dyDescent="0.35">
      <c r="B2" s="14" t="s">
        <v>613</v>
      </c>
      <c r="C2" s="15" t="s">
        <v>614</v>
      </c>
      <c r="D2" s="15" t="s">
        <v>2</v>
      </c>
      <c r="E2" s="15" t="s">
        <v>615</v>
      </c>
      <c r="F2" s="15" t="s">
        <v>616</v>
      </c>
      <c r="G2" s="16" t="s">
        <v>617</v>
      </c>
      <c r="H2" s="68" t="s">
        <v>618</v>
      </c>
      <c r="I2" t="s">
        <v>619</v>
      </c>
      <c r="K2" s="14" t="s">
        <v>613</v>
      </c>
      <c r="L2" s="15" t="s">
        <v>620</v>
      </c>
      <c r="M2" s="15" t="s">
        <v>610</v>
      </c>
      <c r="N2" s="15" t="s">
        <v>621</v>
      </c>
      <c r="O2" s="15" t="s">
        <v>622</v>
      </c>
      <c r="P2" s="16" t="s">
        <v>623</v>
      </c>
      <c r="Q2" s="78" t="s">
        <v>624</v>
      </c>
      <c r="W2" t="s">
        <v>625</v>
      </c>
      <c r="X2">
        <f>X1/7</f>
        <v>2.1428571428571429E-2</v>
      </c>
      <c r="Y2" t="s">
        <v>626</v>
      </c>
    </row>
    <row r="3" spans="2:31" ht="15" customHeight="1" thickBot="1" x14ac:dyDescent="0.35">
      <c r="B3" s="11">
        <f>days!$G$2</f>
        <v>2015</v>
      </c>
      <c r="C3" s="5">
        <v>1</v>
      </c>
      <c r="D3" s="79">
        <f>SUMIFS(days!C:C,days!G:G,B3,days!F:F,C3)</f>
        <v>29.612903225806445</v>
      </c>
      <c r="E3" s="79">
        <f>SUMIFS(days!B:B,days!G:G,B3,days!F:F,C3)/60</f>
        <v>0.20290322580645151</v>
      </c>
      <c r="F3" s="79">
        <f>SUMIFS(days!E:E,days!F:F,'previsão -amort exp'!C3,days!G:G,'previsão -amort exp'!B3)</f>
        <v>0</v>
      </c>
      <c r="G3" s="9">
        <f>IF(E3&gt;0,SUMIFS(days!D:D,days!G:G,B3,days!F:F,C3)/60/E3,0)</f>
        <v>0</v>
      </c>
      <c r="H3" s="80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627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2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1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9">
        <f>SUMIFS(days!C:C,days!G:G,B4,days!F:F,C4)</f>
        <v>46.064516129032278</v>
      </c>
      <c r="E4" s="79">
        <f>SUMIFS(days!B:B,days!G:G,B4,days!F:F,C4)/60</f>
        <v>0.31562724014336901</v>
      </c>
      <c r="F4" s="79">
        <f>SUMIFS(days!E:E,days!F:F,'previsão -amort exp'!C4,days!G:G,'previsão -amort exp'!B4)</f>
        <v>0</v>
      </c>
      <c r="G4" s="9">
        <f>IF(E4&gt;0,SUMIFS(days!D:D,days!G:G,B4,days!F:F,C4)/60/E4,0)</f>
        <v>0</v>
      </c>
      <c r="H4" s="80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628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2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1">
        <f t="shared" si="4"/>
        <v>2.0039824771007561E-3</v>
      </c>
      <c r="V4" s="30" t="s">
        <v>613</v>
      </c>
      <c r="W4" s="31" t="s">
        <v>629</v>
      </c>
      <c r="X4" s="31" t="s">
        <v>630</v>
      </c>
      <c r="Y4" s="31" t="s">
        <v>631</v>
      </c>
      <c r="Z4" s="31" t="s">
        <v>632</v>
      </c>
      <c r="AA4" s="31" t="s">
        <v>633</v>
      </c>
      <c r="AB4" s="31" t="s">
        <v>634</v>
      </c>
      <c r="AC4" s="31" t="s">
        <v>635</v>
      </c>
      <c r="AD4" s="31" t="s">
        <v>636</v>
      </c>
      <c r="AE4" s="32" t="s">
        <v>637</v>
      </c>
    </row>
    <row r="5" spans="2:31" ht="15" customHeight="1" thickBot="1" x14ac:dyDescent="0.35">
      <c r="B5" s="12">
        <f>days!$G$2</f>
        <v>2015</v>
      </c>
      <c r="C5">
        <v>3</v>
      </c>
      <c r="D5" s="79">
        <f>SUMIFS(days!C:C,days!G:G,B5,days!F:F,C5)</f>
        <v>51.000000000000028</v>
      </c>
      <c r="E5" s="79">
        <f>SUMIFS(days!B:B,days!G:G,B5,days!F:F,C5)/60</f>
        <v>0.34944444444444422</v>
      </c>
      <c r="F5" s="79">
        <f>SUMIFS(days!E:E,days!F:F,'previsão -amort exp'!C5,days!G:G,'previsão -amort exp'!B5)</f>
        <v>0</v>
      </c>
      <c r="G5" s="9">
        <f>IF(E5&gt;0,SUMIFS(days!D:D,days!G:G,B5,days!F:F,C5)/60/E5,0)</f>
        <v>0</v>
      </c>
      <c r="H5" s="80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638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2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1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2"/>
      <c r="Z5" s="79"/>
      <c r="AA5" s="79"/>
      <c r="AB5" s="79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9">
        <f>SUMIFS(days!C:C,days!G:G,B6,days!F:F,C6)</f>
        <v>26.322580645161285</v>
      </c>
      <c r="E6" s="79">
        <f>SUMIFS(days!B:B,days!G:G,B6,days!F:F,C6)/60</f>
        <v>0.18035842293906804</v>
      </c>
      <c r="F6" s="79">
        <f>SUMIFS(days!E:E,days!F:F,'previsão -amort exp'!C6,days!G:G,'previsão -amort exp'!B6)</f>
        <v>1</v>
      </c>
      <c r="G6" s="9">
        <f>IF(E6&gt;0,SUMIFS(days!D:D,days!G:G,B6,days!F:F,C6)/60/E6,0)</f>
        <v>0</v>
      </c>
      <c r="H6" s="80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639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3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4"/>
      <c r="Z6" s="77"/>
      <c r="AA6" s="77"/>
      <c r="AB6" s="77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9">
        <f>SUMIFS(days!C:C,days!G:G,B7,days!F:F,C7)</f>
        <v>0</v>
      </c>
      <c r="E7" s="79">
        <f>SUMIFS(days!B:B,days!G:G,B7,days!F:F,C7)/60</f>
        <v>0</v>
      </c>
      <c r="F7" s="79">
        <f>SUMIFS(days!E:E,days!F:F,'previsão -amort exp'!C7,days!G:G,'previsão -amort exp'!B7)</f>
        <v>0</v>
      </c>
      <c r="G7" s="9">
        <f>IF(E7&gt;0,SUMIFS(days!D:D,days!G:G,B7,days!F:F,C7)/60/E7,0)</f>
        <v>0</v>
      </c>
      <c r="H7" s="80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5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4"/>
      <c r="Z7" s="77"/>
      <c r="AA7" s="77"/>
      <c r="AB7" s="77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9">
        <f>SUMIFS(days!C:C,days!G:G,B8,days!F:F,C8)</f>
        <v>0</v>
      </c>
      <c r="E8" s="79">
        <f>SUMIFS(days!B:B,days!G:G,B8,days!F:F,C8)/60</f>
        <v>0</v>
      </c>
      <c r="F8" s="79">
        <f>SUMIFS(days!E:E,days!F:F,'previsão -amort exp'!C8,days!G:G,'previsão -amort exp'!B8)</f>
        <v>0</v>
      </c>
      <c r="G8" s="9">
        <f>IF(E8&gt;0,SUMIFS(days!D:D,days!G:G,B8,days!F:F,C8)/60/E8,0)</f>
        <v>0</v>
      </c>
      <c r="H8" s="80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2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1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6"/>
      <c r="Z8" s="87">
        <f>S7</f>
        <v>0.49851548721340366</v>
      </c>
      <c r="AA8" s="88"/>
      <c r="AB8" s="88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9">
        <f>SUMIFS(days!C:C,days!G:G,B9,days!F:F,C9)</f>
        <v>0</v>
      </c>
      <c r="E9" s="79">
        <f>SUMIFS(days!B:B,days!G:G,B9,days!F:F,C9)/60</f>
        <v>0</v>
      </c>
      <c r="F9" s="79">
        <f>SUMIFS(days!E:E,days!F:F,'previsão -amort exp'!C9,days!G:G,'previsão -amort exp'!B9)</f>
        <v>0</v>
      </c>
      <c r="G9" s="9">
        <f>IF(E9&gt;0,SUMIFS(days!D:D,days!G:G,B9,days!F:F,C9)/60/E9,0)</f>
        <v>0</v>
      </c>
      <c r="H9" s="80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2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1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2">
        <f t="shared" ref="Y9:Y28" si="10">+X9-AC5</f>
        <v>0.33596110151049652</v>
      </c>
      <c r="Z9" s="79">
        <f t="shared" ref="Z9:Z28" si="11">+$X$1*Y9+(1-$X$1)*Z8</f>
        <v>0.47413232935796756</v>
      </c>
      <c r="AA9" s="79">
        <f t="shared" ref="AA9:AA29" si="12">+Z8</f>
        <v>0.49851548721340366</v>
      </c>
      <c r="AB9" s="89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9">
        <f>SUMIFS(days!C:C,days!G:G,B10,days!F:F,C10)</f>
        <v>0</v>
      </c>
      <c r="E10" s="79">
        <f>SUMIFS(days!B:B,days!G:G,B10,days!F:F,C10)/60</f>
        <v>0</v>
      </c>
      <c r="F10" s="79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80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3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4">
        <f t="shared" si="10"/>
        <v>1.5974199610997331</v>
      </c>
      <c r="Z10" s="77">
        <f t="shared" si="11"/>
        <v>0.64262547411923232</v>
      </c>
      <c r="AA10" s="77">
        <f t="shared" si="12"/>
        <v>0.47413232935796756</v>
      </c>
      <c r="AB10" s="77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9">
        <f>SUMIFS(days!C:C,days!G:G,B11,days!F:F,C11)</f>
        <v>34.642857142857153</v>
      </c>
      <c r="E11" s="79">
        <f>SUMIFS(days!B:B,days!G:G,B11,days!F:F,C11)/60</f>
        <v>0.23255621693121681</v>
      </c>
      <c r="F11" s="79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80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5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4">
        <f t="shared" si="10"/>
        <v>0.62420001102292755</v>
      </c>
      <c r="Z11" s="77">
        <f t="shared" si="11"/>
        <v>0.63986165465478662</v>
      </c>
      <c r="AA11" s="77">
        <f t="shared" si="12"/>
        <v>0.64262547411923232</v>
      </c>
      <c r="AB11" s="77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9">
        <f>SUMIFS(days!C:C,days!G:G,B12,days!F:F,C12)</f>
        <v>35.797619047619058</v>
      </c>
      <c r="E12" s="79">
        <f>SUMIFS(days!B:B,days!G:G,B12,days!F:F,C12)/60</f>
        <v>0.24030809082892404</v>
      </c>
      <c r="F12" s="79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80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2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1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6">
        <f t="shared" si="10"/>
        <v>0.41555430455725284</v>
      </c>
      <c r="Z12" s="88">
        <f t="shared" si="11"/>
        <v>0.60621555214015654</v>
      </c>
      <c r="AA12" s="88">
        <f t="shared" si="12"/>
        <v>0.63986165465478662</v>
      </c>
      <c r="AB12" s="90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9">
        <f>SUMIFS(days!C:C,days!G:G,B13,days!F:F,C13)</f>
        <v>34.642857142857153</v>
      </c>
      <c r="E13" s="79">
        <f>SUMIFS(days!B:B,days!G:G,B13,days!F:F,C13)/60</f>
        <v>0.23255621693121681</v>
      </c>
      <c r="F13" s="79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80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2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1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2">
        <f t="shared" si="10"/>
        <v>1.2909799877263424</v>
      </c>
      <c r="Z13" s="79">
        <f t="shared" si="11"/>
        <v>0.70893021747808438</v>
      </c>
      <c r="AA13" s="79">
        <f t="shared" si="12"/>
        <v>0.60621555214015654</v>
      </c>
      <c r="AB13" s="91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9">
        <f>SUMIFS(days!C:C,days!G:G,B14,days!F:F,C14)</f>
        <v>35.797619047619058</v>
      </c>
      <c r="E14" s="79">
        <f>SUMIFS(days!B:B,days!G:G,B14,days!F:F,C14)/60</f>
        <v>0.24030809082892404</v>
      </c>
      <c r="F14" s="79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80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3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4">
        <f t="shared" si="10"/>
        <v>0.50849010921300997</v>
      </c>
      <c r="Z14" s="77">
        <f t="shared" si="11"/>
        <v>0.67886420123832314</v>
      </c>
      <c r="AA14" s="77">
        <f t="shared" si="12"/>
        <v>0.70893021747808438</v>
      </c>
      <c r="AB14" s="92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9">
        <f>SUMIFS(days!C:C,days!G:G,B15,days!F:F,C15)</f>
        <v>35.797619047619058</v>
      </c>
      <c r="E15" s="79">
        <f>SUMIFS(days!B:B,days!G:G,B15,days!F:F,C15)/60</f>
        <v>0.24030809082892404</v>
      </c>
      <c r="F15" s="79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80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5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4">
        <f t="shared" si="10"/>
        <v>0.78288405672967776</v>
      </c>
      <c r="Z15" s="77">
        <f t="shared" si="11"/>
        <v>0.6944671795620263</v>
      </c>
      <c r="AA15" s="77">
        <f t="shared" si="12"/>
        <v>0.67886420123832314</v>
      </c>
      <c r="AB15" s="92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9">
        <f>SUMIFS(days!C:C,days!G:G,B16,days!F:F,C16)</f>
        <v>33.488095238095248</v>
      </c>
      <c r="E16" s="79">
        <f>SUMIFS(days!B:B,days!G:G,B16,days!F:F,C16)/60</f>
        <v>0.22480434303350957</v>
      </c>
      <c r="F16" s="79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80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2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1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6">
        <f t="shared" si="10"/>
        <v>1.7234447283341994</v>
      </c>
      <c r="Z16" s="88">
        <f t="shared" si="11"/>
        <v>0.84881381187785232</v>
      </c>
      <c r="AA16" s="88">
        <f t="shared" si="12"/>
        <v>0.6944671795620263</v>
      </c>
      <c r="AB16" s="90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9">
        <f>SUMIFS(days!C:C,days!G:G,B17,days!F:F,C17)</f>
        <v>35.797619047619058</v>
      </c>
      <c r="E17" s="79">
        <f>SUMIFS(days!B:B,days!G:G,B17,days!F:F,C17)/60</f>
        <v>0.24030809082892404</v>
      </c>
      <c r="F17" s="79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80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2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1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2">
        <f t="shared" si="10"/>
        <v>0.19937928363124124</v>
      </c>
      <c r="Z17" s="79">
        <f t="shared" si="11"/>
        <v>0.7513986326408606</v>
      </c>
      <c r="AA17" s="79">
        <f t="shared" si="12"/>
        <v>0.84881381187785232</v>
      </c>
      <c r="AB17" s="91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9">
        <f>SUMIFS(days!C:C,days!G:G,B18,days!F:F,C18)</f>
        <v>48.313743218806522</v>
      </c>
      <c r="E18" s="79">
        <f>SUMIFS(days!B:B,days!G:G,B18,days!F:F,C18)/60</f>
        <v>0.32369545743754602</v>
      </c>
      <c r="F18" s="79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80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3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4">
        <f t="shared" si="10"/>
        <v>0.49383928388118559</v>
      </c>
      <c r="Z18" s="77">
        <f t="shared" si="11"/>
        <v>0.71276473032690935</v>
      </c>
      <c r="AA18" s="77">
        <f t="shared" si="12"/>
        <v>0.7513986326408606</v>
      </c>
      <c r="AB18" s="92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9">
        <f>SUMIFS(days!C:C,days!G:G,B19,days!F:F,C19)</f>
        <v>68.582730560578668</v>
      </c>
      <c r="E19" s="79">
        <f>SUMIFS(days!B:B,days!G:G,B19,days!F:F,C19)/60</f>
        <v>0.45881046564195305</v>
      </c>
      <c r="F19" s="79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80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5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4">
        <f t="shared" si="10"/>
        <v>0.36682420617174977</v>
      </c>
      <c r="Z19" s="77">
        <f t="shared" si="11"/>
        <v>0.66087365170363543</v>
      </c>
      <c r="AA19" s="77">
        <f t="shared" si="12"/>
        <v>0.71276473032690935</v>
      </c>
      <c r="AB19" s="92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9">
        <f>SUMIFS(days!C:C,days!G:G,B20,days!F:F,C20)</f>
        <v>71.13924050632906</v>
      </c>
      <c r="E20" s="79">
        <f>SUMIFS(days!B:B,days!G:G,B20,days!F:F,C20)/60</f>
        <v>0.49675697374589828</v>
      </c>
      <c r="F20" s="79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80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2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1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6">
        <f t="shared" si="10"/>
        <v>0.53246242417994671</v>
      </c>
      <c r="Z20" s="88">
        <f t="shared" si="11"/>
        <v>0.6416119675750821</v>
      </c>
      <c r="AA20" s="88">
        <f t="shared" si="12"/>
        <v>0.66087365170363543</v>
      </c>
      <c r="AB20" s="90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9">
        <f>SUMIFS(days!C:C,days!G:G,B21,days!F:F,C21)</f>
        <v>39</v>
      </c>
      <c r="E21" s="79">
        <f>SUMIFS(days!B:B,days!G:G,B21,days!F:F,C21)/60</f>
        <v>0.26</v>
      </c>
      <c r="F21" s="79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80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2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1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2">
        <f t="shared" si="10"/>
        <v>1.1312897262163031</v>
      </c>
      <c r="Z21" s="79">
        <f t="shared" si="11"/>
        <v>0.71506363137126527</v>
      </c>
      <c r="AA21" s="79">
        <f t="shared" si="12"/>
        <v>0.6416119675750821</v>
      </c>
      <c r="AB21" s="91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9">
        <f>SUMIFS(days!C:C,days!G:G,B22,days!F:F,C22)</f>
        <v>9.9999999999999964</v>
      </c>
      <c r="E22" s="79">
        <f>SUMIFS(days!B:B,days!G:G,B22,days!F:F,C22)/60</f>
        <v>6.5740740740740752E-2</v>
      </c>
      <c r="F22" s="79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80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3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4">
        <f t="shared" si="10"/>
        <v>3.5103715499330423</v>
      </c>
      <c r="Z22" s="77">
        <f t="shared" si="11"/>
        <v>1.1343598191555317</v>
      </c>
      <c r="AA22" s="77">
        <f t="shared" si="12"/>
        <v>0.71506363137126527</v>
      </c>
      <c r="AB22" s="92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9">
        <f>SUMIFS(days!C:C,days!G:G,B23,days!F:F,C23)</f>
        <v>4.875</v>
      </c>
      <c r="E23" s="79">
        <f>SUMIFS(days!B:B,days!G:G,B23,days!F:F,C23)/60</f>
        <v>3.2500000000000001E-2</v>
      </c>
      <c r="F23" s="79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80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5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4">
        <f t="shared" si="10"/>
        <v>3.4598849414805968</v>
      </c>
      <c r="Z23" s="77">
        <f t="shared" si="11"/>
        <v>1.4831885875042916</v>
      </c>
      <c r="AA23" s="77">
        <f t="shared" si="12"/>
        <v>1.1343598191555317</v>
      </c>
      <c r="AB23" s="92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9">
        <f>SUMIFS(days!C:C,days!G:G,B24,days!F:F,C24)</f>
        <v>42.965000000000003</v>
      </c>
      <c r="E24" s="79">
        <f>SUMIFS(days!B:B,days!G:G,B24,days!F:F,C24)/60</f>
        <v>0.28036666666666671</v>
      </c>
      <c r="F24" s="79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80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2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1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6">
        <f t="shared" si="10"/>
        <v>2.1336179178253931</v>
      </c>
      <c r="Z24" s="88">
        <f t="shared" si="11"/>
        <v>1.5807529870524568</v>
      </c>
      <c r="AA24" s="88">
        <f t="shared" si="12"/>
        <v>1.4831885875042916</v>
      </c>
      <c r="AB24" s="90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9">
        <f>SUMIFS(days!C:C,days!G:G,B25,days!F:F,C25)</f>
        <v>21.160000000000004</v>
      </c>
      <c r="E25" s="79">
        <f>SUMIFS(days!B:B,days!G:G,B25,days!F:F,C25)/60</f>
        <v>0.13382777777777782</v>
      </c>
      <c r="F25" s="79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80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2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1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2">
        <f t="shared" si="10"/>
        <v>1.4087937636440913</v>
      </c>
      <c r="Z25" s="79">
        <f t="shared" si="11"/>
        <v>1.5549591035412018</v>
      </c>
      <c r="AA25" s="79">
        <f t="shared" si="12"/>
        <v>1.5807529870524568</v>
      </c>
      <c r="AB25" s="91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9">
        <f>SUMIFS(days!C:C,days!G:G,B26,days!F:F,C26)</f>
        <v>33.811320754716981</v>
      </c>
      <c r="E26" s="79">
        <f>SUMIFS(days!B:B,days!G:G,B26,days!F:F,C26)/60</f>
        <v>0.21601677148846959</v>
      </c>
      <c r="F26" s="79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80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3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4">
        <f t="shared" si="10"/>
        <v>2.3497854264377631</v>
      </c>
      <c r="Z26" s="77">
        <f t="shared" si="11"/>
        <v>1.674183051975686</v>
      </c>
      <c r="AA26" s="77">
        <f t="shared" si="12"/>
        <v>1.5549591035412018</v>
      </c>
      <c r="AB26" s="92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9">
        <f>SUMIFS(days!C:C,days!G:G,B27,days!F:F,C27)</f>
        <v>121.12201257861643</v>
      </c>
      <c r="E27" s="79">
        <f>SUMIFS(days!B:B,days!G:G,B27,days!F:F,C27)/60</f>
        <v>0.78393878406708617</v>
      </c>
      <c r="F27" s="79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80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5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4">
        <f t="shared" si="10"/>
        <v>2.0091002527814741</v>
      </c>
      <c r="Z27" s="77">
        <f t="shared" si="11"/>
        <v>1.7244206320965541</v>
      </c>
      <c r="AA27" s="77">
        <f t="shared" si="12"/>
        <v>1.674183051975686</v>
      </c>
      <c r="AB27" s="92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9">
        <f>SUMIFS(days!C:C,days!G:G,B28,days!F:F,C28)</f>
        <v>82.133333333333326</v>
      </c>
      <c r="E28" s="79">
        <f>SUMIFS(days!B:B,days!G:G,B28,days!F:F,C28)/60</f>
        <v>0.53386666666666627</v>
      </c>
      <c r="F28" s="79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80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2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1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6">
        <f t="shared" si="10"/>
        <v>1.8340781821509868</v>
      </c>
      <c r="Z28" s="88">
        <f t="shared" si="11"/>
        <v>1.7408692646047188</v>
      </c>
      <c r="AA28" s="88">
        <f t="shared" si="12"/>
        <v>1.7244206320965541</v>
      </c>
      <c r="AB28" s="90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9">
        <f>SUMIFS(days!C:C,days!G:G,B29,days!F:F,C29)</f>
        <v>52.349999999999994</v>
      </c>
      <c r="E29" s="79">
        <f>SUMIFS(days!B:B,days!G:G,B29,days!F:F,C29)/60</f>
        <v>0.33967314814814809</v>
      </c>
      <c r="F29" s="79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80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2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1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2"/>
      <c r="Z29" s="79"/>
      <c r="AA29" s="79">
        <f t="shared" si="12"/>
        <v>1.7408692646047188</v>
      </c>
      <c r="AB29" s="79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9">
        <f>SUMIFS(days!C:C,days!G:G,B30,days!F:F,C30)</f>
        <v>7.5833333333333313</v>
      </c>
      <c r="E30" s="79">
        <f>SUMIFS(days!B:B,days!G:G,B30,days!F:F,C30)/60</f>
        <v>4.8449074074074075E-2</v>
      </c>
      <c r="F30" s="79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80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3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4"/>
      <c r="Z30" s="77"/>
      <c r="AB30" s="77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9">
        <f>SUMIFS(days!C:C,days!G:G,B31,days!F:F,C31)</f>
        <v>11.538461538461535</v>
      </c>
      <c r="E31" s="79">
        <f>SUMIFS(days!B:B,days!G:G,B31,days!F:F,C31)/60</f>
        <v>7.5373931623931634E-2</v>
      </c>
      <c r="F31" s="79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80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5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4"/>
      <c r="Z31" s="77"/>
      <c r="AB31" s="77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9">
        <f>SUMIFS(days!C:C,days!G:G,B32,days!F:F,C32)</f>
        <v>13.313609467455615</v>
      </c>
      <c r="E32" s="79">
        <f>SUMIFS(days!B:B,days!G:G,B32,days!F:F,C32)/60</f>
        <v>8.6969921104536496E-2</v>
      </c>
      <c r="F32" s="79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80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2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1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8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9">
        <f>SUMIFS(days!C:C,days!G:G,B33,days!F:F,C33)</f>
        <v>13.757396449704135</v>
      </c>
      <c r="E33" s="79">
        <f>SUMIFS(days!B:B,days!G:G,B33,days!F:F,C33)/60</f>
        <v>8.9868918474687712E-2</v>
      </c>
      <c r="F33" s="79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80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2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1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9">
        <f>SUMIFS(days!C:C,days!G:G,B34,days!F:F,C34)</f>
        <v>35.31295200525971</v>
      </c>
      <c r="E34" s="79">
        <f>SUMIFS(days!B:B,days!G:G,B34,days!F:F,C34)/60</f>
        <v>0.22041109954464652</v>
      </c>
      <c r="F34" s="79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80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3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9">
        <f>SUMIFS(days!C:C,days!G:G,B35,days!F:F,C35)</f>
        <v>28.435473266738772</v>
      </c>
      <c r="E35" s="79">
        <f>SUMIFS(days!B:B,days!G:G,B35,days!F:F,C35)/60</f>
        <v>0.2063091617789026</v>
      </c>
      <c r="F35" s="79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80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5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9">
        <f>SUMIFS(days!C:C,days!G:G,B36,days!F:F,C36)</f>
        <v>220.93124868652168</v>
      </c>
      <c r="E36" s="79">
        <f>SUMIFS(days!B:B,days!G:G,B36,days!F:F,C36)/60</f>
        <v>1.380823280604609</v>
      </c>
      <c r="F36" s="79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80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2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1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9">
        <f>SUMIFS(days!C:C,days!G:G,B37,days!F:F,C37)</f>
        <v>66.37752525252526</v>
      </c>
      <c r="E37" s="79">
        <f>SUMIFS(days!B:B,days!G:G,B37,days!F:F,C37)/60</f>
        <v>0.43763720538720513</v>
      </c>
      <c r="F37" s="79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80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2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1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9">
        <f>SUMIFS(days!C:C,days!G:G,B38,days!F:F,C38)</f>
        <v>17.333333333333329</v>
      </c>
      <c r="E38" s="79">
        <f>SUMIFS(days!B:B,days!G:G,B38,days!F:F,C38)/60</f>
        <v>0.11555555555555555</v>
      </c>
      <c r="F38" s="79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80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3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9">
        <f>SUMIFS(days!C:C,days!G:G,B39,days!F:F,C39)</f>
        <v>31.999999999999968</v>
      </c>
      <c r="E39" s="79">
        <f>SUMIFS(days!B:B,days!G:G,B39,days!F:F,C39)/60</f>
        <v>0.27645370370370365</v>
      </c>
      <c r="F39" s="79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80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5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9">
        <f>SUMIFS(days!C:C,days!G:G,B40,days!F:F,C40)</f>
        <v>23.465116279069747</v>
      </c>
      <c r="E40" s="79">
        <f>SUMIFS(days!B:B,days!G:G,B40,days!F:F,C40)/60</f>
        <v>0.16138458225667521</v>
      </c>
      <c r="F40" s="79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80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2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1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9">
        <f>SUMIFS(days!C:C,days!G:G,B41,days!F:F,C41)</f>
        <v>20.513831089351275</v>
      </c>
      <c r="E41" s="79">
        <f>SUMIFS(days!B:B,days!G:G,B41,days!F:F,C41)/60</f>
        <v>0.14051210390316893</v>
      </c>
      <c r="F41" s="79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80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2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1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9">
        <f>SUMIFS(days!C:C,days!G:G,B42,days!F:F,C42)</f>
        <v>13.947368421052641</v>
      </c>
      <c r="E42" s="79">
        <f>SUMIFS(days!B:B,days!G:G,B42,days!F:F,C42)/60</f>
        <v>9.2982456140350778E-2</v>
      </c>
      <c r="F42" s="79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80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3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9">
        <f>SUMIFS(days!C:C,days!G:G,B43,days!F:F,C43)</f>
        <v>5.706220095693781</v>
      </c>
      <c r="E43" s="79">
        <f>SUMIFS(days!B:B,days!G:G,B43,days!F:F,C43)/60</f>
        <v>3.8041467304625202E-2</v>
      </c>
      <c r="F43" s="79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80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5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9">
        <f>SUMIFS(days!C:C,days!G:G,B44,days!F:F,C44)</f>
        <v>9.2200956937799194</v>
      </c>
      <c r="E44" s="79">
        <f>SUMIFS(days!B:B,days!G:G,B44,days!F:F,C44)/60</f>
        <v>6.1467304625199413E-2</v>
      </c>
      <c r="F44" s="79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80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2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1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9">
        <f>SUMIFS(days!C:C,days!G:G,B45,days!F:F,C45)</f>
        <v>0.97894736842105234</v>
      </c>
      <c r="E45" s="79">
        <f>SUMIFS(days!B:B,days!G:G,B45,days!F:F,C45)/60</f>
        <v>6.5263157894736856E-3</v>
      </c>
      <c r="F45" s="79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80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2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1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9">
        <f>SUMIFS(days!C:C,days!G:G,B46,days!F:F,C46)</f>
        <v>0.97894736842105234</v>
      </c>
      <c r="E46" s="79">
        <f>SUMIFS(days!B:B,days!G:G,B46,days!F:F,C46)/60</f>
        <v>6.5263157894736856E-3</v>
      </c>
      <c r="F46" s="79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80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3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9">
        <f>SUMIFS(days!C:C,days!G:G,B47,days!F:F,C47)</f>
        <v>13.94736842105263</v>
      </c>
      <c r="E47" s="79">
        <f>SUMIFS(days!B:B,days!G:G,B47,days!F:F,C47)/60</f>
        <v>8.9371345029239699E-2</v>
      </c>
      <c r="F47" s="79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80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5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9">
        <f>SUMIFS(days!C:C,days!G:G,B48,days!F:F,C48)</f>
        <v>48.978947368421025</v>
      </c>
      <c r="E48" s="79">
        <f>SUMIFS(days!B:B,days!G:G,B48,days!F:F,C48)/60</f>
        <v>0.33541520467836261</v>
      </c>
      <c r="F48" s="79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80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2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1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9">
        <f>SUMIFS(days!C:C,days!G:G,B49,days!F:F,C49)</f>
        <v>39.353165522501911</v>
      </c>
      <c r="E49" s="79">
        <f>SUMIFS(days!B:B,days!G:G,B49,days!F:F,C49)/60</f>
        <v>0.25524225216826291</v>
      </c>
      <c r="F49" s="79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80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2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1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9">
        <f>SUMIFS(days!C:C,days!G:G,B50,days!F:F,C50)</f>
        <v>26.573150266971783</v>
      </c>
      <c r="E50" s="79">
        <f>SUMIFS(days!B:B,days!G:G,B50,days!F:F,C50)/60</f>
        <v>0.17111837161341342</v>
      </c>
      <c r="F50" s="79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80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3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9">
        <f>SUMIFS(days!C:C,days!G:G,B51,days!F:F,C51)</f>
        <v>50.412280701754376</v>
      </c>
      <c r="E51" s="79">
        <f>SUMIFS(days!B:B,days!G:G,B51,days!F:F,C51)/60</f>
        <v>0.3273256985055229</v>
      </c>
      <c r="F51" s="79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80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5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9">
        <f>SUMIFS(days!C:C,days!G:G,B52,days!F:F,C52)</f>
        <v>87.801857585139388</v>
      </c>
      <c r="E52" s="79">
        <f>SUMIFS(days!B:B,days!G:G,B52,days!F:F,C52)/60</f>
        <v>0.61170882544050753</v>
      </c>
      <c r="F52" s="79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80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9">
        <f>SUMIFS(days!C:C,days!G:G,B53,days!F:F,C53)</f>
        <v>82.920322865988467</v>
      </c>
      <c r="E53" s="79">
        <f>SUMIFS(days!B:B,days!G:G,B53,days!F:F,C53)/60</f>
        <v>0.55939732245237295</v>
      </c>
      <c r="F53" s="79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80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9">
        <f>SUMIFS(days!C:C,days!G:G,B54,days!F:F,C54)</f>
        <v>157.43643611290665</v>
      </c>
      <c r="E54" s="79">
        <f>SUMIFS(days!B:B,days!G:G,B54,days!F:F,C54)/60</f>
        <v>1.0504595927402296</v>
      </c>
      <c r="F54" s="79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80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9">
        <f>SUMIFS(days!C:C,days!G:G,B55,days!F:F,C55)</f>
        <v>190.57070674423611</v>
      </c>
      <c r="E55" s="79">
        <f>SUMIFS(days!B:B,days!G:G,B55,days!F:F,C55)/60</f>
        <v>1.2495750743673539</v>
      </c>
      <c r="F55" s="79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80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9">
        <f>SUMIFS(days!C:C,days!G:G,B56,days!F:F,C56)</f>
        <v>137.08591458292955</v>
      </c>
      <c r="E56" s="79">
        <f>SUMIFS(days!B:B,days!G:G,B56,days!F:F,C56)/60</f>
        <v>0.90429756744775458</v>
      </c>
      <c r="F56" s="79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80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9">
        <f>SUMIFS(days!C:C,days!G:G,B57,days!F:F,C57)</f>
        <v>235.92561542934675</v>
      </c>
      <c r="E57" s="79">
        <f>SUMIFS(days!B:B,days!G:G,B57,days!F:F,C57)/60</f>
        <v>1.4901078762482682</v>
      </c>
      <c r="F57" s="79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80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9">
        <f>SUMIFS(days!C:C,days!G:G,B58,days!F:F,C58)</f>
        <v>126.26994284989361</v>
      </c>
      <c r="E58" s="79">
        <f>SUMIFS(days!B:B,days!G:G,B58,days!F:F,C58)/60</f>
        <v>0.80793982377228835</v>
      </c>
      <c r="F58" s="79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80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9">
        <f>SUMIFS(days!C:C,days!G:G,B59,days!F:F,C59)</f>
        <v>146.1820854643864</v>
      </c>
      <c r="E59" s="79">
        <f>SUMIFS(days!B:B,days!G:G,B59,days!F:F,C59)/60</f>
        <v>0.89113595234936571</v>
      </c>
      <c r="F59" s="79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80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9">
        <f>SUMIFS(days!C:C,days!G:G,B60,days!F:F,C60)</f>
        <v>138.2982063793259</v>
      </c>
      <c r="E60" s="79">
        <f>SUMIFS(days!B:B,days!G:G,B60,days!F:F,C60)/60</f>
        <v>0.87576565810015705</v>
      </c>
      <c r="F60" s="79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80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9">
        <f>SUMIFS(days!C:C,days!G:G,B61,days!F:F,C61)</f>
        <v>102.10672268907561</v>
      </c>
      <c r="E61" s="79">
        <f>SUMIFS(days!B:B,days!G:G,B61,days!F:F,C61)/60</f>
        <v>0.70117003190164973</v>
      </c>
      <c r="F61" s="79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80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9">
        <f>SUMIFS(days!C:C,days!G:G,B62,days!F:F,C62)</f>
        <v>119.50207537560478</v>
      </c>
      <c r="E62" s="79">
        <f>SUMIFS(days!B:B,days!G:G,B62,days!F:F,C62)/60</f>
        <v>0.78365671331664</v>
      </c>
      <c r="F62" s="79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80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9">
        <f>SUMIFS(days!C:C,days!G:G,B63,days!F:F,C63)</f>
        <v>169.68460563826417</v>
      </c>
      <c r="E63" s="79">
        <f>SUMIFS(days!B:B,days!G:G,B63,days!F:F,C63)/60</f>
        <v>1.0179512994345308</v>
      </c>
      <c r="F63" s="79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80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9">
        <f>SUMIFS(days!C:C,days!G:G,B64,days!F:F,C64)</f>
        <v>54.600939251628546</v>
      </c>
      <c r="E64" s="79">
        <f>SUMIFS(days!B:B,days!G:G,B64,days!F:F,C64)/60</f>
        <v>0.21859516024508074</v>
      </c>
      <c r="F64" s="79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80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9">
        <f>SUMIFS(days!C:C,days!G:G,B65,days!F:F,C65)</f>
        <v>81.339130434782646</v>
      </c>
      <c r="E65" s="79">
        <f>SUMIFS(days!B:B,days!G:G,B65,days!F:F,C65)/60</f>
        <v>0.54830855475040252</v>
      </c>
      <c r="F65" s="79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80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9">
        <f>SUMIFS(days!C:C,days!G:G,B66,days!F:F,C66)</f>
        <v>88.138461538461556</v>
      </c>
      <c r="E66" s="79">
        <f>SUMIFS(days!B:B,days!G:G,B66,days!F:F,C66)/60</f>
        <v>0.56385530626780633</v>
      </c>
      <c r="F66" s="79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80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9">
        <f>SUMIFS(days!C:C,days!G:G,B67,days!F:F,C67)</f>
        <v>146.49010989010992</v>
      </c>
      <c r="E67" s="79">
        <f>SUMIFS(days!B:B,days!G:G,B67,days!F:F,C67)/60</f>
        <v>0.9760811355311354</v>
      </c>
      <c r="F67" s="79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80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9">
        <f>SUMIFS(days!C:C,days!G:G,B68,days!F:F,C68)</f>
        <v>83.571428571428555</v>
      </c>
      <c r="E68" s="79">
        <f>SUMIFS(days!B:B,days!G:G,B68,days!F:F,C68)/60</f>
        <v>0.55472420634920638</v>
      </c>
      <c r="F68" s="79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80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9">
        <f>SUMIFS(days!C:C,days!G:G,B69,days!F:F,C69)</f>
        <v>144.70882849109654</v>
      </c>
      <c r="E69" s="79">
        <f>SUMIFS(days!B:B,days!G:G,B69,days!F:F,C69)/60</f>
        <v>0.69480581415529874</v>
      </c>
      <c r="F69" s="79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80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9">
        <f>SUMIFS(days!C:C,days!G:G,B70,days!F:F,C70)</f>
        <v>61.267975632614814</v>
      </c>
      <c r="E70" s="79">
        <f>SUMIFS(days!B:B,days!G:G,B70,days!F:F,C70)/60</f>
        <v>0.3419296764899859</v>
      </c>
      <c r="F70" s="79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80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9">
        <f>SUMIFS(days!C:C,days!G:G,B71,days!F:F,C71)</f>
        <v>110.1319119025305</v>
      </c>
      <c r="E71" s="79">
        <f>SUMIFS(days!B:B,days!G:G,B71,days!F:F,C71)/60</f>
        <v>0.74402125203929315</v>
      </c>
      <c r="F71" s="79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80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9">
        <f>SUMIFS(days!C:C,days!G:G,B72,days!F:F,C72)</f>
        <v>140.78871987119408</v>
      </c>
      <c r="E72" s="79">
        <f>SUMIFS(days!B:B,days!G:G,B72,days!F:F,C72)/60</f>
        <v>0.98945384610934439</v>
      </c>
      <c r="F72" s="79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80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9">
        <f>SUMIFS(days!C:C,days!G:G,B73,days!F:F,C73)</f>
        <v>113.20899028507714</v>
      </c>
      <c r="E73" s="79">
        <f>SUMIFS(days!B:B,days!G:G,B73,days!F:F,C73)/60</f>
        <v>0.75651189886334846</v>
      </c>
      <c r="F73" s="79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80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9">
        <f>SUMIFS(days!C:C,days!G:G,B74,days!F:F,C74)</f>
        <v>54.108480649785001</v>
      </c>
      <c r="E74" s="79">
        <f>SUMIFS(days!B:B,days!G:G,B74,days!F:F,C74)/60</f>
        <v>0.32693402833076757</v>
      </c>
      <c r="F74" s="79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80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9">
        <f>SUMIFS(days!C:C,days!G:G,B75,days!F:F,C75)</f>
        <v>74.355366170735209</v>
      </c>
      <c r="E75" s="79">
        <f>SUMIFS(days!B:B,days!G:G,B75,days!F:F,C75)/60</f>
        <v>0.39156190516314399</v>
      </c>
      <c r="F75" s="79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80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9">
        <f>SUMIFS(days!C:C,days!G:G,B76,days!F:F,C76)</f>
        <v>39.125379170879654</v>
      </c>
      <c r="E76" s="79">
        <f>SUMIFS(days!B:B,days!G:G,B76,days!F:F,C76)/60</f>
        <v>0.2584035595251471</v>
      </c>
      <c r="F76" s="79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80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9">
        <f>SUMIFS(days!C:C,days!G:G,B77,days!F:F,C77)</f>
        <v>23.621118012422375</v>
      </c>
      <c r="E77" s="79">
        <f>SUMIFS(days!B:B,days!G:G,B77,days!F:F,C77)/60</f>
        <v>0.12997233724407631</v>
      </c>
      <c r="F77" s="79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80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9">
        <f>SUMIFS(days!C:C,days!G:G,B78,days!F:F,C78)</f>
        <v>35.683229813664596</v>
      </c>
      <c r="E78" s="79">
        <f>SUMIFS(days!B:B,days!G:G,B78,days!F:F,C78)/60</f>
        <v>0.21919271911663221</v>
      </c>
      <c r="F78" s="79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80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9">
        <f>SUMIFS(days!C:C,days!G:G,B79,days!F:F,C79)</f>
        <v>98.000000000000057</v>
      </c>
      <c r="E79" s="79">
        <f>SUMIFS(days!B:B,days!G:G,B79,days!F:F,C79)/60</f>
        <v>0.55031018518518526</v>
      </c>
      <c r="F79" s="79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80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9">
        <f>SUMIFS(days!C:C,days!G:G,B80,days!F:F,C80)</f>
        <v>148.40036892805904</v>
      </c>
      <c r="E80" s="79">
        <f>SUMIFS(days!B:B,days!G:G,B80,days!F:F,C80)/60</f>
        <v>0.82893881829154448</v>
      </c>
      <c r="F80" s="79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80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9">
        <f>SUMIFS(days!C:C,days!G:G,B81,days!F:F,C81)</f>
        <v>63.788945822231312</v>
      </c>
      <c r="E81" s="79">
        <f>SUMIFS(days!B:B,days!G:G,B81,days!F:F,C81)/60</f>
        <v>0.35321513705753327</v>
      </c>
      <c r="F81" s="79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80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9">
        <f>SUMIFS(days!C:C,days!G:G,B82,days!F:F,C82)</f>
        <v>85.186261286576041</v>
      </c>
      <c r="E82" s="79">
        <f>SUMIFS(days!B:B,days!G:G,B82,days!F:F,C82)/60</f>
        <v>0.48105656479087811</v>
      </c>
      <c r="F82" s="79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80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9">
        <f>SUMIFS(days!C:C,days!G:G,B83,days!F:F,C83)</f>
        <v>41.967945557818013</v>
      </c>
      <c r="E83" s="79">
        <f>SUMIFS(days!B:B,days!G:G,B83,days!F:F,C83)/60</f>
        <v>0.2594207983047348</v>
      </c>
      <c r="F83" s="79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80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9">
        <f>SUMIFS(days!C:C,days!G:G,B84,days!F:F,C84)</f>
        <v>47.585049833887034</v>
      </c>
      <c r="E84" s="79">
        <f>SUMIFS(days!B:B,days!G:G,B84,days!F:F,C84)/60</f>
        <v>0.34167357573520357</v>
      </c>
      <c r="F84" s="79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80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9">
        <f>SUMIFS(days!C:C,days!G:G,B85,days!F:F,C85)</f>
        <v>45.359890109890095</v>
      </c>
      <c r="E85" s="79">
        <f>SUMIFS(days!B:B,days!G:G,B85,days!F:F,C85)/60</f>
        <v>0.32041679385429389</v>
      </c>
      <c r="F85" s="79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80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9">
        <f>SUMIFS(days!C:C,days!G:G,B86,days!F:F,C86)</f>
        <v>98.140109890109855</v>
      </c>
      <c r="E86" s="79">
        <f>SUMIFS(days!B:B,days!G:G,B86,days!F:F,C86)/60</f>
        <v>0.60494299450549427</v>
      </c>
      <c r="F86" s="79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80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9">
        <f>SUMIFS(days!C:C,days!G:G,B87,days!F:F,C87)</f>
        <v>82.66453201970441</v>
      </c>
      <c r="E87" s="79">
        <f>SUMIFS(days!B:B,days!G:G,B87,days!F:F,C87)/60</f>
        <v>0.51932206714103246</v>
      </c>
      <c r="F87" s="79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80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9">
        <f>SUMIFS(days!C:C,days!G:G,B88,days!F:F,C88)</f>
        <v>33.478325123152722</v>
      </c>
      <c r="E88" s="79">
        <f>SUMIFS(days!B:B,days!G:G,B88,days!F:F,C88)/60</f>
        <v>0.20286708629812084</v>
      </c>
      <c r="F88" s="79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80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9">
        <f>SUMIFS(days!C:C,days!G:G,B89,days!F:F,C89)</f>
        <v>45.318475216173432</v>
      </c>
      <c r="E89" s="79">
        <f>SUMIFS(days!B:B,days!G:G,B89,days!F:F,C89)/60</f>
        <v>0.30089932204765962</v>
      </c>
      <c r="F89" s="79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80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9">
        <f>SUMIFS(days!C:C,days!G:G,B90,days!F:F,C90)</f>
        <v>46.350096212398014</v>
      </c>
      <c r="E90" s="79">
        <f>SUMIFS(days!B:B,days!G:G,B90,days!F:F,C90)/60</f>
        <v>0.30621813826980071</v>
      </c>
      <c r="F90" s="79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80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9">
        <f>SUMIFS(days!C:C,days!G:G,B91,days!F:F,C91)</f>
        <v>125.46833333333332</v>
      </c>
      <c r="E91" s="79">
        <f>SUMIFS(days!B:B,days!G:G,B91,days!F:F,C91)/60</f>
        <v>0.83924809670781864</v>
      </c>
      <c r="F91" s="79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80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9">
        <f>SUMIFS(days!C:C,days!G:G,B92,days!F:F,C92)</f>
        <v>119.031015037594</v>
      </c>
      <c r="E92" s="79">
        <f>SUMIFS(days!B:B,days!G:G,B92,days!F:F,C92)/60</f>
        <v>0.62024960356137271</v>
      </c>
      <c r="F92" s="79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80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9">
        <f>SUMIFS(days!C:C,days!G:G,B93,days!F:F,C93)</f>
        <v>106.72476646160854</v>
      </c>
      <c r="E93" s="79">
        <f>SUMIFS(days!B:B,days!G:G,B93,days!F:F,C93)/60</f>
        <v>0.66626399120697355</v>
      </c>
      <c r="F93" s="79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80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9">
        <f>SUMIFS(days!C:C,days!G:G,B94,days!F:F,C94)</f>
        <v>168.86207209705219</v>
      </c>
      <c r="E94" s="79">
        <f>SUMIFS(days!B:B,days!G:G,B94,days!F:F,C94)/60</f>
        <v>0.92268922445578572</v>
      </c>
      <c r="F94" s="79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80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9">
        <f>SUMIFS(days!C:C,days!G:G,B95,days!F:F,C95)</f>
        <v>60.755605905183863</v>
      </c>
      <c r="E95" s="79">
        <f>SUMIFS(days!B:B,days!G:G,B95,days!F:F,C95)/60</f>
        <v>0.40272158505473227</v>
      </c>
      <c r="F95" s="79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80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9">
        <f>SUMIFS(days!C:C,days!G:G,B96,days!F:F,C96)</f>
        <v>67.111171068946774</v>
      </c>
      <c r="E96" s="79">
        <f>SUMIFS(days!B:B,days!G:G,B96,days!F:F,C96)/60</f>
        <v>0.35845425253857049</v>
      </c>
      <c r="F96" s="79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80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9">
        <f>SUMIFS(days!C:C,days!G:G,B97,days!F:F,C97)</f>
        <v>73.14202877674991</v>
      </c>
      <c r="E97" s="79">
        <f>SUMIFS(days!B:B,days!G:G,B97,days!F:F,C97)/60</f>
        <v>0.46413412323111963</v>
      </c>
      <c r="F97" s="79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80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9">
        <f>SUMIFS(days!C:C,days!G:G,B98,days!F:F,C98)</f>
        <v>85.38025902358423</v>
      </c>
      <c r="E98" s="79">
        <f>SUMIFS(days!B:B,days!G:G,B98,days!F:F,C98)/60</f>
        <v>0.54746722715029761</v>
      </c>
      <c r="F98" s="79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80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9">
        <f>SUMIFS(days!C:C,days!G:G,B99,days!F:F,C99)</f>
        <v>23.840303851502554</v>
      </c>
      <c r="E99" s="79">
        <f>SUMIFS(days!B:B,days!G:G,B99,days!F:F,C99)/60</f>
        <v>0.16965656687522221</v>
      </c>
      <c r="F99" s="79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80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9">
        <f>SUMIFS(days!C:C,days!G:G,B100,days!F:F,C100)</f>
        <v>27.888888888888893</v>
      </c>
      <c r="E100" s="79">
        <f>SUMIFS(days!B:B,days!G:G,B100,days!F:F,C100)/60</f>
        <v>0.21926954732510281</v>
      </c>
      <c r="F100" s="79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80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9">
        <f>SUMIFS(days!C:C,days!G:G,B101,days!F:F,C101)</f>
        <v>91.04879970271277</v>
      </c>
      <c r="E101" s="79">
        <f>SUMIFS(days!B:B,days!G:G,B101,days!F:F,C101)/60</f>
        <v>0.41554018607979981</v>
      </c>
      <c r="F101" s="79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80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9">
        <f>SUMIFS(days!C:C,days!G:G,B102,days!F:F,C102)</f>
        <v>85.506755852842801</v>
      </c>
      <c r="E102" s="79">
        <f>SUMIFS(days!B:B,days!G:G,B102,days!F:F,C102)/60</f>
        <v>0.34399170692431558</v>
      </c>
      <c r="F102" s="79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80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9">
        <f>SUMIFS(days!C:C,days!G:G,B103,days!F:F,C103)</f>
        <v>0</v>
      </c>
      <c r="E103" s="79">
        <f>SUMIFS(days!B:B,days!G:G,B103,days!F:F,C103)/60</f>
        <v>0</v>
      </c>
      <c r="F103" s="79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80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9">
        <f>SUMIFS(days!C:C,days!G:G,B104,days!F:F,C104)</f>
        <v>0</v>
      </c>
      <c r="E104" s="79">
        <f>SUMIFS(days!B:B,days!G:G,B104,days!F:F,C104)/60</f>
        <v>0</v>
      </c>
      <c r="F104" s="79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80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9">
        <f>SUMIFS(days!C:C,days!G:G,B105,days!F:F,C105)</f>
        <v>0</v>
      </c>
      <c r="E105" s="79">
        <f>SUMIFS(days!B:B,days!G:G,B105,days!F:F,C105)/60</f>
        <v>0</v>
      </c>
      <c r="F105" s="79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80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9">
        <f>SUMIFS(days!C:C,days!G:G,B106,days!F:F,C106)</f>
        <v>0</v>
      </c>
      <c r="E106" s="79">
        <f>SUMIFS(days!B:B,days!G:G,B106,days!F:F,C106)/60</f>
        <v>0</v>
      </c>
      <c r="F106" s="79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80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9">
        <f>SUMIFS(days!C:C,days!G:G,B107,days!F:F,C107)</f>
        <v>0</v>
      </c>
      <c r="E107" s="79">
        <f>SUMIFS(days!B:B,days!G:G,B107,days!F:F,C107)/60</f>
        <v>0</v>
      </c>
      <c r="F107" s="79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80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9">
        <f>SUMIFS(days!C:C,days!G:G,B108,days!F:F,C108)</f>
        <v>0</v>
      </c>
      <c r="E108" s="79">
        <f>SUMIFS(days!B:B,days!G:G,B108,days!F:F,C108)/60</f>
        <v>0</v>
      </c>
      <c r="F108" s="79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80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9">
        <f>SUMIFS(days!C:C,days!G:G,B109,days!F:F,C109)</f>
        <v>0</v>
      </c>
      <c r="E109" s="79">
        <f>SUMIFS(days!B:B,days!G:G,B109,days!F:F,C109)/60</f>
        <v>0</v>
      </c>
      <c r="F109" s="79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80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9">
        <f>SUMIFS(days!C:C,days!G:G,B110,days!F:F,C110)</f>
        <v>0</v>
      </c>
      <c r="E110" s="79">
        <f>SUMIFS(days!B:B,days!G:G,B110,days!F:F,C110)/60</f>
        <v>0</v>
      </c>
      <c r="F110" s="79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80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9">
        <f>SUMIFS(days!C:C,days!G:G,days!L110,days!F:F,days!M110)</f>
        <v>0</v>
      </c>
      <c r="E111" s="79">
        <f>SUMIFS(days!B:B,days!G:G,B111,days!F:F,C111)/60</f>
        <v>0</v>
      </c>
      <c r="F111" s="79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80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7">
        <f>SUMIFS(days!C:C,days!G:G,days!L111,days!F:F,days!M111)</f>
        <v>0</v>
      </c>
      <c r="E112" s="79">
        <f>SUMIFS(days!B:B,days!G:G,B112,days!F:F,C112)/60</f>
        <v>0</v>
      </c>
      <c r="F112" s="79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80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7">
        <f>SUMIFS(days!C:C,days!G:G,days!L112,days!F:F,days!M112)</f>
        <v>0</v>
      </c>
      <c r="E113" s="79">
        <f>SUMIFS(days!B:B,days!G:G,B113,days!F:F,C113)/60</f>
        <v>0</v>
      </c>
      <c r="F113" s="79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80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7">
        <f>SUMIFS(days!C:C,days!G:G,days!L113,days!F:F,days!M113)</f>
        <v>0</v>
      </c>
      <c r="E114" s="79">
        <f>SUMIFS(days!B:B,days!G:G,B114,days!F:F,C114)/60</f>
        <v>0</v>
      </c>
      <c r="F114" s="79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80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7">
        <f>SUMIFS(days!C:C,days!G:G,days!L114,days!F:F,days!M114)</f>
        <v>0</v>
      </c>
      <c r="E115" s="79">
        <f>SUMIFS(days!B:B,days!G:G,B115,days!F:F,C115)/60</f>
        <v>0</v>
      </c>
      <c r="F115" s="79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80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7">
        <f>SUMIFS(days!C:C,days!G:G,days!L115,days!F:F,days!M115)</f>
        <v>0</v>
      </c>
      <c r="E116" s="79">
        <f>SUMIFS(days!B:B,days!G:G,B116,days!F:F,C116)/60</f>
        <v>0</v>
      </c>
      <c r="F116" s="79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80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2"/>
    </row>
    <row r="118" spans="2:9" x14ac:dyDescent="0.3">
      <c r="B118" s="69"/>
      <c r="C118" s="69"/>
      <c r="G118" s="72"/>
    </row>
    <row r="119" spans="2:9" x14ac:dyDescent="0.3">
      <c r="B119" s="69"/>
      <c r="C119" s="69"/>
      <c r="G119" s="72"/>
    </row>
    <row r="120" spans="2:9" x14ac:dyDescent="0.3">
      <c r="B120" s="69"/>
      <c r="C120" s="69"/>
      <c r="G120" s="72"/>
    </row>
    <row r="121" spans="2:9" x14ac:dyDescent="0.3">
      <c r="B121" s="69"/>
      <c r="C121" s="69"/>
      <c r="G121" s="72"/>
    </row>
    <row r="122" spans="2:9" x14ac:dyDescent="0.3">
      <c r="B122" s="69"/>
      <c r="C122" s="69"/>
      <c r="G122" s="72"/>
    </row>
    <row r="123" spans="2:9" x14ac:dyDescent="0.3">
      <c r="B123" s="69"/>
      <c r="C123" s="69"/>
      <c r="G123" s="72"/>
    </row>
    <row r="124" spans="2:9" x14ac:dyDescent="0.3">
      <c r="B124" s="69"/>
      <c r="C124" s="69"/>
      <c r="G124" s="72"/>
    </row>
    <row r="125" spans="2:9" x14ac:dyDescent="0.3">
      <c r="B125" s="69"/>
      <c r="C125" s="69"/>
      <c r="G125" s="72"/>
    </row>
    <row r="126" spans="2:9" x14ac:dyDescent="0.3">
      <c r="B126" s="69"/>
      <c r="C126" s="69"/>
      <c r="G126" s="72"/>
    </row>
    <row r="127" spans="2:9" x14ac:dyDescent="0.3">
      <c r="B127" s="69"/>
      <c r="C127" s="69"/>
      <c r="G127" s="72"/>
    </row>
    <row r="128" spans="2:9" x14ac:dyDescent="0.3">
      <c r="B128" s="69"/>
      <c r="C128" s="69"/>
      <c r="G128" s="72"/>
    </row>
    <row r="129" spans="2:7" x14ac:dyDescent="0.3">
      <c r="B129" s="69"/>
      <c r="C129" s="69"/>
      <c r="G129" s="72"/>
    </row>
    <row r="130" spans="2:7" x14ac:dyDescent="0.3">
      <c r="B130" s="69"/>
      <c r="C130" s="69"/>
      <c r="G130" s="72"/>
    </row>
    <row r="131" spans="2:7" x14ac:dyDescent="0.3">
      <c r="B131" s="69"/>
      <c r="C131" s="69"/>
      <c r="G131" s="72"/>
    </row>
    <row r="132" spans="2:7" x14ac:dyDescent="0.3">
      <c r="B132" s="69"/>
      <c r="C132" s="69"/>
      <c r="G132" s="72"/>
    </row>
    <row r="133" spans="2:7" x14ac:dyDescent="0.3">
      <c r="B133" s="69"/>
      <c r="C133" s="69"/>
      <c r="G133" s="72"/>
    </row>
    <row r="134" spans="2:7" x14ac:dyDescent="0.3">
      <c r="B134" s="69"/>
      <c r="C134" s="69"/>
      <c r="G134" s="72"/>
    </row>
    <row r="135" spans="2:7" x14ac:dyDescent="0.3">
      <c r="B135" s="69"/>
      <c r="G135" s="72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135"/>
  <sheetViews>
    <sheetView topLeftCell="I1" workbookViewId="0">
      <pane ySplit="2" topLeftCell="A3" activePane="bottomLeft" state="frozen"/>
      <selection pane="bottomLeft" activeCell="P25" sqref="P25"/>
    </sheetView>
  </sheetViews>
  <sheetFormatPr defaultRowHeight="14.4" x14ac:dyDescent="0.3"/>
  <cols>
    <col min="1" max="4" width="8.88671875" style="70" customWidth="1"/>
    <col min="5" max="6" width="11.44140625" style="70" bestFit="1" customWidth="1"/>
    <col min="7" max="7" width="18.109375" style="70" customWidth="1"/>
    <col min="8" max="8" width="25.21875" style="70" bestFit="1" customWidth="1"/>
    <col min="9" max="9" width="11.33203125" style="70" customWidth="1"/>
    <col min="10" max="15" width="8.88671875" style="70" customWidth="1"/>
    <col min="16" max="16" width="16.5546875" style="70" bestFit="1" customWidth="1"/>
    <col min="17" max="17" width="22.77734375" style="109" customWidth="1"/>
    <col min="18" max="18" width="12.6640625" style="77" customWidth="1"/>
    <col min="19" max="19" width="12" style="70" bestFit="1" customWidth="1"/>
    <col min="20" max="20" width="17.21875" style="70" bestFit="1" customWidth="1"/>
    <col min="21" max="21" width="17.44140625" style="70" bestFit="1" customWidth="1"/>
    <col min="22" max="22" width="11" style="70" bestFit="1" customWidth="1"/>
    <col min="23" max="33" width="12" style="70" bestFit="1" customWidth="1"/>
    <col min="34" max="39" width="8.88671875" style="70" customWidth="1"/>
    <col min="40" max="16384" width="8.88671875" style="70"/>
  </cols>
  <sheetData>
    <row r="1" spans="2:20" ht="15" customHeight="1" thickBot="1" x14ac:dyDescent="0.35"/>
    <row r="2" spans="2:20" ht="15" customHeight="1" thickBot="1" x14ac:dyDescent="0.35">
      <c r="B2" s="19" t="s">
        <v>712</v>
      </c>
      <c r="C2" s="5" t="s">
        <v>723</v>
      </c>
      <c r="D2" s="5" t="s">
        <v>724</v>
      </c>
      <c r="E2" s="5" t="s">
        <v>610</v>
      </c>
      <c r="F2" s="5" t="s">
        <v>725</v>
      </c>
      <c r="G2" s="5" t="s">
        <v>722</v>
      </c>
      <c r="H2" s="9" t="s">
        <v>640</v>
      </c>
      <c r="I2" s="20" t="s">
        <v>717</v>
      </c>
      <c r="J2" t="s">
        <v>641</v>
      </c>
      <c r="L2" s="6" t="s">
        <v>712</v>
      </c>
      <c r="M2" s="6" t="s">
        <v>620</v>
      </c>
      <c r="N2" s="6" t="s">
        <v>610</v>
      </c>
      <c r="O2" s="6" t="s">
        <v>725</v>
      </c>
      <c r="P2" s="6" t="s">
        <v>722</v>
      </c>
      <c r="Q2" s="110" t="s">
        <v>642</v>
      </c>
      <c r="R2" s="88" t="s">
        <v>717</v>
      </c>
    </row>
    <row r="3" spans="2:20" ht="15" customHeight="1" x14ac:dyDescent="0.3">
      <c r="B3" s="108">
        <v>2015</v>
      </c>
      <c r="C3" s="69" t="s">
        <v>643</v>
      </c>
      <c r="D3">
        <v>1</v>
      </c>
      <c r="E3" s="77">
        <f>SUMIFS(days!C:C,days!G:G,B3,days!F:F,D3)</f>
        <v>29.612903225806445</v>
      </c>
      <c r="F3" s="77">
        <f>SUMIFS(days!B:B,days!G:G,B3,days!F:F,D3)</f>
        <v>12.174193548387091</v>
      </c>
      <c r="G3" s="77">
        <f>SUMIFS(days!E:E,days!F:F,progression!D3,days!G:G,progression!B3)</f>
        <v>0</v>
      </c>
      <c r="H3" s="72">
        <f>IF(F3&gt;0,SUMIFS(days!D:D,days!G:G,B3,days!F:F,D3)/F3,0)</f>
        <v>0</v>
      </c>
      <c r="I3" s="93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627</v>
      </c>
      <c r="N3" s="77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7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109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4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T3">
        <f>tb_progression_season[Hours Watched]</f>
        <v>52.078494623655885</v>
      </c>
    </row>
    <row r="4" spans="2:20" ht="15" customHeight="1" x14ac:dyDescent="0.3">
      <c r="B4" s="12">
        <f t="shared" ref="B4:B14" si="1">B3</f>
        <v>2015</v>
      </c>
      <c r="C4" s="69" t="s">
        <v>644</v>
      </c>
      <c r="D4">
        <v>2</v>
      </c>
      <c r="E4" s="77">
        <f>SUMIFS(days!C:C,days!G:G,B4,days!F:F,D4)</f>
        <v>46.064516129032278</v>
      </c>
      <c r="F4" s="77">
        <f>SUMIFS(days!B:B,days!G:G,B4,days!F:F,D4)</f>
        <v>18.93763440860214</v>
      </c>
      <c r="G4" s="77">
        <f>SUMIFS(days!E:E,days!F:F,progression!D4,days!G:G,progression!B4)</f>
        <v>0</v>
      </c>
      <c r="H4" s="72">
        <f>IF(F4&gt;0,SUMIFS(days!D:D,days!G:G,B4,days!F:F,D4)/F4,0)</f>
        <v>0</v>
      </c>
      <c r="I4" s="93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628</v>
      </c>
      <c r="N4" s="77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7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109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4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0" ht="15" customHeight="1" x14ac:dyDescent="0.3">
      <c r="B5" s="12">
        <f t="shared" si="1"/>
        <v>2015</v>
      </c>
      <c r="C5" s="69" t="s">
        <v>645</v>
      </c>
      <c r="D5">
        <v>3</v>
      </c>
      <c r="E5" s="77">
        <f>SUMIFS(days!C:C,days!G:G,B5,days!F:F,D5)</f>
        <v>51.000000000000028</v>
      </c>
      <c r="F5" s="77">
        <f>SUMIFS(days!B:B,days!G:G,B5,days!F:F,D5)</f>
        <v>20.966666666666654</v>
      </c>
      <c r="G5" s="77">
        <f>SUMIFS(days!E:E,days!F:F,progression!D5,days!G:G,progression!B5)</f>
        <v>0</v>
      </c>
      <c r="H5" s="72">
        <f>IF(F5&gt;0,SUMIFS(days!D:D,days!G:G,B5,days!F:F,D5)/F5,0)</f>
        <v>0</v>
      </c>
      <c r="I5" s="93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638</v>
      </c>
      <c r="N5" s="77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7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109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4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0" ht="15" customHeight="1" thickBot="1" x14ac:dyDescent="0.35">
      <c r="B6" s="12">
        <f t="shared" si="1"/>
        <v>2015</v>
      </c>
      <c r="C6" s="69" t="s">
        <v>646</v>
      </c>
      <c r="D6">
        <v>4</v>
      </c>
      <c r="E6" s="77">
        <f>SUMIFS(days!C:C,days!G:G,B6,days!F:F,D6)</f>
        <v>26.322580645161285</v>
      </c>
      <c r="F6" s="77">
        <f>SUMIFS(days!B:B,days!G:G,B6,days!F:F,D6)</f>
        <v>10.821505376344081</v>
      </c>
      <c r="G6" s="77">
        <f>SUMIFS(days!E:E,days!F:F,progression!D6,days!G:G,progression!B6)</f>
        <v>1</v>
      </c>
      <c r="H6" s="72">
        <f>IF(F6&gt;0,SUMIFS(days!D:D,days!G:G,B6,days!F:F,D6)/F6,0)</f>
        <v>0</v>
      </c>
      <c r="I6" s="93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5"/>
      <c r="M6" s="96" t="s">
        <v>639</v>
      </c>
      <c r="N6" s="97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7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6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111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8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0" ht="15" customHeight="1" x14ac:dyDescent="0.3">
      <c r="B7" s="12">
        <f t="shared" si="1"/>
        <v>2015</v>
      </c>
      <c r="C7" s="69" t="s">
        <v>647</v>
      </c>
      <c r="D7">
        <v>5</v>
      </c>
      <c r="E7" s="77">
        <f>SUMIFS(days!C:C,days!G:G,B7,days!F:F,D7)</f>
        <v>0</v>
      </c>
      <c r="F7" s="77">
        <f>SUMIFS(days!B:B,days!G:G,B7,days!F:F,D7)</f>
        <v>0</v>
      </c>
      <c r="G7" s="77">
        <f>SUMIFS(days!E:E,days!F:F,progression!D7,days!G:G,progression!B7)</f>
        <v>0</v>
      </c>
      <c r="H7" s="72">
        <f>IF(F7&gt;0,SUMIFS(days!D:D,days!G:G,B7,days!F:F,D7)/F7,0)</f>
        <v>0</v>
      </c>
      <c r="I7" s="93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627</v>
      </c>
      <c r="N7" s="77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7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109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9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0" ht="15" customHeight="1" x14ac:dyDescent="0.3">
      <c r="B8" s="12">
        <f t="shared" si="1"/>
        <v>2015</v>
      </c>
      <c r="C8" s="69" t="s">
        <v>648</v>
      </c>
      <c r="D8">
        <v>6</v>
      </c>
      <c r="E8" s="77">
        <f>SUMIFS(days!C:C,days!G:G,B8,days!F:F,D8)</f>
        <v>0</v>
      </c>
      <c r="F8" s="77">
        <f>SUMIFS(days!B:B,days!G:G,B8,days!F:F,D8)</f>
        <v>0</v>
      </c>
      <c r="G8" s="77">
        <f>SUMIFS(days!E:E,days!F:F,progression!D8,days!G:G,progression!B8)</f>
        <v>0</v>
      </c>
      <c r="H8" s="72">
        <f>IF(F8&gt;0,SUMIFS(days!D:D,days!G:G,B8,days!F:F,D8)/F8,0)</f>
        <v>0</v>
      </c>
      <c r="I8" s="93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628</v>
      </c>
      <c r="N8" s="77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7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109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4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0" ht="15" customHeight="1" x14ac:dyDescent="0.3">
      <c r="B9" s="12">
        <f t="shared" si="1"/>
        <v>2015</v>
      </c>
      <c r="C9" s="69" t="s">
        <v>649</v>
      </c>
      <c r="D9">
        <v>7</v>
      </c>
      <c r="E9" s="77">
        <f>SUMIFS(days!C:C,days!G:G,B9,days!F:F,D9)</f>
        <v>0</v>
      </c>
      <c r="F9" s="77">
        <f>SUMIFS(days!B:B,days!G:G,B9,days!F:F,D9)</f>
        <v>0</v>
      </c>
      <c r="G9" s="77">
        <f>SUMIFS(days!E:E,days!F:F,progression!D9,days!G:G,progression!B9)</f>
        <v>0</v>
      </c>
      <c r="H9" s="72">
        <f>IF(F9&gt;0,SUMIFS(days!D:D,days!G:G,B9,days!F:F,D9)/F9,0)</f>
        <v>0</v>
      </c>
      <c r="I9" s="93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638</v>
      </c>
      <c r="N9" s="77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7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109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4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0" ht="15" customHeight="1" thickBot="1" x14ac:dyDescent="0.35">
      <c r="B10" s="12">
        <f t="shared" si="1"/>
        <v>2015</v>
      </c>
      <c r="C10" s="69" t="s">
        <v>650</v>
      </c>
      <c r="D10">
        <v>8</v>
      </c>
      <c r="E10" s="77">
        <f>SUMIFS(days!C:C,days!G:G,B10,days!F:F,D10)</f>
        <v>0</v>
      </c>
      <c r="F10" s="77">
        <f>SUMIFS(days!B:B,days!G:G,B10,days!F:F,D10)</f>
        <v>0</v>
      </c>
      <c r="G10" s="77">
        <f>SUMIFS(days!E:E,days!F:F,progression!D10,days!G:G,progression!B10)</f>
        <v>0</v>
      </c>
      <c r="H10" s="72">
        <f>IF(F10&gt;0,SUMIFS(days!D:D,days!G:G,B10,days!F:F,D10)/F10,0)</f>
        <v>0</v>
      </c>
      <c r="I10" s="93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5"/>
      <c r="M10" s="96" t="s">
        <v>639</v>
      </c>
      <c r="N10" s="97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7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6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111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8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0" ht="15" customHeight="1" x14ac:dyDescent="0.3">
      <c r="B11" s="12">
        <f t="shared" si="1"/>
        <v>2015</v>
      </c>
      <c r="C11" s="69" t="s">
        <v>651</v>
      </c>
      <c r="D11">
        <v>9</v>
      </c>
      <c r="E11" s="77">
        <f>SUMIFS(days!C:C,days!G:G,B11,days!F:F,D11)</f>
        <v>34.642857142857153</v>
      </c>
      <c r="F11" s="77">
        <f>SUMIFS(days!B:B,days!G:G,B11,days!F:F,D11)</f>
        <v>13.953373015873009</v>
      </c>
      <c r="G11" s="77">
        <f>SUMIFS(days!E:E,days!F:F,progression!D11,days!G:G,progression!B11)</f>
        <v>0</v>
      </c>
      <c r="H11" s="72">
        <f>IF(F11&gt;0,SUMIFS(days!D:D,days!G:G,B11,days!F:F,D11)/F11,0)</f>
        <v>0</v>
      </c>
      <c r="I11" s="93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627</v>
      </c>
      <c r="N11" s="77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7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109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9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0" ht="15" customHeight="1" x14ac:dyDescent="0.3">
      <c r="B12" s="12">
        <f t="shared" si="1"/>
        <v>2015</v>
      </c>
      <c r="C12" s="69" t="s">
        <v>652</v>
      </c>
      <c r="D12">
        <v>10</v>
      </c>
      <c r="E12" s="77">
        <f>SUMIFS(days!C:C,days!G:G,B12,days!F:F,D12)</f>
        <v>35.797619047619058</v>
      </c>
      <c r="F12" s="77">
        <f>SUMIFS(days!B:B,days!G:G,B12,days!F:F,D12)</f>
        <v>14.418485449735442</v>
      </c>
      <c r="G12" s="77">
        <f>SUMIFS(days!E:E,days!F:F,progression!D12,days!G:G,progression!B12)</f>
        <v>0</v>
      </c>
      <c r="H12" s="72">
        <f>IF(F12&gt;0,SUMIFS(days!D:D,days!G:G,B12,days!F:F,D12)/F12,0)</f>
        <v>0</v>
      </c>
      <c r="I12" s="93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628</v>
      </c>
      <c r="N12" s="77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7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109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4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0" ht="15" customHeight="1" x14ac:dyDescent="0.3">
      <c r="B13" s="12">
        <f t="shared" si="1"/>
        <v>2015</v>
      </c>
      <c r="C13" s="69" t="s">
        <v>653</v>
      </c>
      <c r="D13">
        <v>11</v>
      </c>
      <c r="E13" s="77">
        <f>SUMIFS(days!C:C,days!G:G,B13,days!F:F,D13)</f>
        <v>34.642857142857153</v>
      </c>
      <c r="F13" s="77">
        <f>SUMIFS(days!B:B,days!G:G,B13,days!F:F,D13)</f>
        <v>13.953373015873009</v>
      </c>
      <c r="G13" s="77">
        <f>SUMIFS(days!E:E,days!F:F,progression!D13,days!G:G,progression!B13)</f>
        <v>0</v>
      </c>
      <c r="H13" s="72">
        <f>IF(F13&gt;0,SUMIFS(days!D:D,days!G:G,B13,days!F:F,D13)/F13,0)</f>
        <v>0</v>
      </c>
      <c r="I13" s="93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638</v>
      </c>
      <c r="N13" s="77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7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109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4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0" ht="15" customHeight="1" thickBot="1" x14ac:dyDescent="0.35">
      <c r="B14" s="95">
        <f t="shared" si="1"/>
        <v>2015</v>
      </c>
      <c r="C14" s="95" t="s">
        <v>654</v>
      </c>
      <c r="D14" s="96">
        <v>12</v>
      </c>
      <c r="E14" s="97">
        <f>SUMIFS(days!C:C,days!G:G,B14,days!F:F,D14)</f>
        <v>35.797619047619058</v>
      </c>
      <c r="F14" s="97">
        <f>SUMIFS(days!B:B,days!G:G,B14,days!F:F,D14)</f>
        <v>14.418485449735442</v>
      </c>
      <c r="G14" s="97">
        <f>SUMIFS(days!E:E,days!F:F,progression!D14,days!G:G,progression!B14)</f>
        <v>0</v>
      </c>
      <c r="H14" s="100">
        <f>IF(F14&gt;0,SUMIFS(days!D:D,days!G:G,B14,days!F:F,D14)/F14,0)</f>
        <v>0</v>
      </c>
      <c r="I14" s="97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5"/>
      <c r="M14" s="96" t="s">
        <v>639</v>
      </c>
      <c r="N14" s="97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7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6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111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8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0" ht="15" customHeight="1" x14ac:dyDescent="0.3">
      <c r="B15" s="12">
        <f t="shared" ref="B15:B46" si="2">B3+1</f>
        <v>2016</v>
      </c>
      <c r="C15" s="69" t="s">
        <v>643</v>
      </c>
      <c r="D15" s="69">
        <v>1</v>
      </c>
      <c r="E15" s="77">
        <f>SUMIFS(days!C:C,days!G:G,B15,days!F:F,D15)</f>
        <v>35.797619047619058</v>
      </c>
      <c r="F15" s="77">
        <f>SUMIFS(days!B:B,days!G:G,B15,days!F:F,D15)</f>
        <v>14.418485449735442</v>
      </c>
      <c r="G15" s="77">
        <f>SUMIFS(days!E:E,days!F:F,progression!D15,days!G:G,progression!B15)</f>
        <v>0</v>
      </c>
      <c r="H15" s="72">
        <f>IF(F15&gt;0,SUMIFS(days!D:D,days!G:G,B15,days!F:F,D15)/F15,0)</f>
        <v>0</v>
      </c>
      <c r="I15" s="93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627</v>
      </c>
      <c r="N15" s="77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7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109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9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0" ht="15" customHeight="1" x14ac:dyDescent="0.3">
      <c r="B16" s="12">
        <f t="shared" si="2"/>
        <v>2016</v>
      </c>
      <c r="C16" s="69" t="s">
        <v>644</v>
      </c>
      <c r="D16" s="69">
        <v>2</v>
      </c>
      <c r="E16" s="77">
        <f>SUMIFS(days!C:C,days!G:G,B16,days!F:F,D16)</f>
        <v>33.488095238095248</v>
      </c>
      <c r="F16" s="77">
        <f>SUMIFS(days!B:B,days!G:G,B16,days!F:F,D16)</f>
        <v>13.488260582010575</v>
      </c>
      <c r="G16" s="77">
        <f>SUMIFS(days!E:E,days!F:F,progression!D16,days!G:G,progression!B16)</f>
        <v>0</v>
      </c>
      <c r="H16" s="72">
        <f>IF(F16&gt;0,SUMIFS(days!D:D,days!G:G,B16,days!F:F,D16)/F16,0)</f>
        <v>0</v>
      </c>
      <c r="I16" s="93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628</v>
      </c>
      <c r="N16" s="77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7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109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4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645</v>
      </c>
      <c r="D17" s="69">
        <v>3</v>
      </c>
      <c r="E17" s="77">
        <f>SUMIFS(days!C:C,days!G:G,B17,days!F:F,D17)</f>
        <v>35.797619047619058</v>
      </c>
      <c r="F17" s="77">
        <f>SUMIFS(days!B:B,days!G:G,B17,days!F:F,D17)</f>
        <v>14.418485449735442</v>
      </c>
      <c r="G17" s="77">
        <f>SUMIFS(days!E:E,days!F:F,progression!D17,days!G:G,progression!B17)</f>
        <v>0</v>
      </c>
      <c r="H17" s="72">
        <f>IF(F17&gt;0,SUMIFS(days!D:D,days!G:G,B17,days!F:F,D17)/F17,0)</f>
        <v>0</v>
      </c>
      <c r="I17" s="93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638</v>
      </c>
      <c r="N17" s="77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7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109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4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646</v>
      </c>
      <c r="D18" s="69">
        <v>4</v>
      </c>
      <c r="E18" s="77">
        <f>SUMIFS(days!C:C,days!G:G,B18,days!F:F,D18)</f>
        <v>48.313743218806522</v>
      </c>
      <c r="F18" s="77">
        <f>SUMIFS(days!B:B,days!G:G,B18,days!F:F,D18)</f>
        <v>19.42172744625276</v>
      </c>
      <c r="G18" s="77">
        <f>SUMIFS(days!E:E,days!F:F,progression!D18,days!G:G,progression!B18)</f>
        <v>0</v>
      </c>
      <c r="H18" s="72">
        <f>IF(F18&gt;0,SUMIFS(days!D:D,days!G:G,B18,days!F:F,D18)/F18,0)</f>
        <v>0</v>
      </c>
      <c r="I18" s="93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5"/>
      <c r="M18" s="96" t="s">
        <v>639</v>
      </c>
      <c r="N18" s="97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7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6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111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8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647</v>
      </c>
      <c r="D19" s="69">
        <v>5</v>
      </c>
      <c r="E19" s="77">
        <f>SUMIFS(days!C:C,days!G:G,B19,days!F:F,D19)</f>
        <v>68.582730560578668</v>
      </c>
      <c r="F19" s="77">
        <f>SUMIFS(days!B:B,days!G:G,B19,days!F:F,D19)</f>
        <v>27.528627938517182</v>
      </c>
      <c r="G19" s="77">
        <f>SUMIFS(days!E:E,days!F:F,progression!D19,days!G:G,progression!B19)</f>
        <v>3</v>
      </c>
      <c r="H19" s="72">
        <f>IF(F19&gt;0,SUMIFS(days!D:D,days!G:G,B19,days!F:F,D19)/F19,0)</f>
        <v>0.17678566027830914</v>
      </c>
      <c r="I19" s="93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627</v>
      </c>
      <c r="N19" s="77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7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109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9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648</v>
      </c>
      <c r="D20" s="69">
        <v>6</v>
      </c>
      <c r="E20" s="77">
        <f>SUMIFS(days!C:C,days!G:G,B20,days!F:F,D20)</f>
        <v>71.13924050632906</v>
      </c>
      <c r="F20" s="77">
        <f>SUMIFS(days!B:B,days!G:G,B20,days!F:F,D20)</f>
        <v>29.805418424753896</v>
      </c>
      <c r="G20" s="77">
        <f>SUMIFS(days!E:E,days!F:F,progression!D20,days!G:G,progression!B20)</f>
        <v>4</v>
      </c>
      <c r="H20" s="72">
        <f>IF(F20&gt;0,SUMIFS(days!D:D,days!G:G,B20,days!F:F,D20)/F20,0)</f>
        <v>0</v>
      </c>
      <c r="I20" s="93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628</v>
      </c>
      <c r="N20" s="77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7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109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4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649</v>
      </c>
      <c r="D21" s="69">
        <v>7</v>
      </c>
      <c r="E21" s="77">
        <f>SUMIFS(days!C:C,days!G:G,B21,days!F:F,D21)</f>
        <v>39</v>
      </c>
      <c r="F21" s="77">
        <f>SUMIFS(days!B:B,days!G:G,B21,days!F:F,D21)</f>
        <v>15.6</v>
      </c>
      <c r="G21" s="77">
        <f>SUMIFS(days!E:E,days!F:F,progression!D21,days!G:G,progression!B21)</f>
        <v>2</v>
      </c>
      <c r="H21" s="72">
        <f>IF(F21&gt;0,SUMIFS(days!D:D,days!G:G,B21,days!F:F,D21)/F21,0)</f>
        <v>0</v>
      </c>
      <c r="I21" s="93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638</v>
      </c>
      <c r="N21" s="77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7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109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4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650</v>
      </c>
      <c r="D22" s="69">
        <v>8</v>
      </c>
      <c r="E22" s="77">
        <f>SUMIFS(days!C:C,days!G:G,B22,days!F:F,D22)</f>
        <v>9.9999999999999964</v>
      </c>
      <c r="F22" s="77">
        <f>SUMIFS(days!B:B,days!G:G,B22,days!F:F,D22)</f>
        <v>3.9444444444444451</v>
      </c>
      <c r="G22" s="77">
        <f>SUMIFS(days!E:E,days!F:F,progression!D22,days!G:G,progression!B22)</f>
        <v>1</v>
      </c>
      <c r="H22" s="72">
        <f>IF(F22&gt;0,SUMIFS(days!D:D,days!G:G,B22,days!F:F,D22)/F22,0)</f>
        <v>0</v>
      </c>
      <c r="I22" s="93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5"/>
      <c r="M22" s="96" t="s">
        <v>639</v>
      </c>
      <c r="N22" s="97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7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6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111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8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651</v>
      </c>
      <c r="D23" s="69">
        <v>9</v>
      </c>
      <c r="E23" s="77">
        <f>SUMIFS(days!C:C,days!G:G,B23,days!F:F,D23)</f>
        <v>4.875</v>
      </c>
      <c r="F23" s="77">
        <f>SUMIFS(days!B:B,days!G:G,B23,days!F:F,D23)</f>
        <v>1.95</v>
      </c>
      <c r="G23" s="77">
        <f>SUMIFS(days!E:E,days!F:F,progression!D23,days!G:G,progression!B23)</f>
        <v>0</v>
      </c>
      <c r="H23" s="72">
        <f>IF(F23&gt;0,SUMIFS(days!D:D,days!G:G,B23,days!F:F,D23)/F23,0)</f>
        <v>0</v>
      </c>
      <c r="I23" s="93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/>
      <c r="M23" s="5"/>
      <c r="N23" s="77"/>
      <c r="O23" s="77"/>
      <c r="P23"/>
      <c r="R23" s="99"/>
    </row>
    <row r="24" spans="2:18" ht="15" customHeight="1" x14ac:dyDescent="0.3">
      <c r="B24" s="12">
        <f t="shared" si="2"/>
        <v>2016</v>
      </c>
      <c r="C24" s="69" t="s">
        <v>652</v>
      </c>
      <c r="D24" s="69">
        <v>10</v>
      </c>
      <c r="E24" s="77">
        <f>SUMIFS(days!C:C,days!G:G,B24,days!F:F,D24)</f>
        <v>42.965000000000003</v>
      </c>
      <c r="F24" s="77">
        <f>SUMIFS(days!B:B,days!G:G,B24,days!F:F,D24)</f>
        <v>16.822000000000003</v>
      </c>
      <c r="G24" s="77">
        <f>SUMIFS(days!E:E,days!F:F,progression!D24,days!G:G,progression!B24)</f>
        <v>1</v>
      </c>
      <c r="H24" s="72">
        <f>IF(F24&gt;0,SUMIFS(days!D:D,days!G:G,B24,days!F:F,D24)/F24,0)</f>
        <v>0</v>
      </c>
      <c r="I24" s="93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/>
      <c r="N24" s="77"/>
      <c r="O24" s="77"/>
      <c r="P24"/>
      <c r="R24" s="94"/>
    </row>
    <row r="25" spans="2:18" ht="15" customHeight="1" x14ac:dyDescent="0.3">
      <c r="B25" s="12">
        <f t="shared" si="2"/>
        <v>2016</v>
      </c>
      <c r="C25" s="69" t="s">
        <v>653</v>
      </c>
      <c r="D25" s="69">
        <v>11</v>
      </c>
      <c r="E25" s="77">
        <f>SUMIFS(days!C:C,days!G:G,B25,days!F:F,D25)</f>
        <v>21.160000000000004</v>
      </c>
      <c r="F25" s="77">
        <f>SUMIFS(days!B:B,days!G:G,B25,days!F:F,D25)</f>
        <v>8.0296666666666692</v>
      </c>
      <c r="G25" s="77">
        <f>SUMIFS(days!E:E,days!F:F,progression!D25,days!G:G,progression!B25)</f>
        <v>4</v>
      </c>
      <c r="H25" s="72">
        <f>IF(F25&gt;0,SUMIFS(days!D:D,days!G:G,B25,days!F:F,D25)/F25,0)</f>
        <v>1.2661380713188591E-2</v>
      </c>
      <c r="I25" s="93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/>
      <c r="N25" s="77"/>
      <c r="O25" s="77"/>
      <c r="P25"/>
      <c r="R25" s="94"/>
    </row>
    <row r="26" spans="2:18" ht="15" customHeight="1" thickBot="1" x14ac:dyDescent="0.35">
      <c r="B26" s="95">
        <f t="shared" si="2"/>
        <v>2016</v>
      </c>
      <c r="C26" s="95" t="s">
        <v>654</v>
      </c>
      <c r="D26" s="95">
        <v>12</v>
      </c>
      <c r="E26" s="97">
        <f>SUMIFS(days!C:C,days!G:G,B26,days!F:F,D26)</f>
        <v>33.811320754716981</v>
      </c>
      <c r="F26" s="97">
        <f>SUMIFS(days!B:B,days!G:G,B26,days!F:F,D26)</f>
        <v>12.961006289308175</v>
      </c>
      <c r="G26" s="97">
        <f>SUMIFS(days!E:E,days!F:F,progression!D26,days!G:G,progression!B26)</f>
        <v>0</v>
      </c>
      <c r="H26" s="100">
        <f>IF(F26&gt;0,SUMIFS(days!D:D,days!G:G,B26,days!F:F,D26)/F26,0)</f>
        <v>0</v>
      </c>
      <c r="I26" s="97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5"/>
      <c r="M26" s="96"/>
      <c r="N26" s="97"/>
      <c r="O26" s="97"/>
      <c r="P26" s="96"/>
      <c r="Q26" s="111"/>
      <c r="R26" s="98"/>
    </row>
    <row r="27" spans="2:18" ht="15" customHeight="1" x14ac:dyDescent="0.3">
      <c r="B27" s="12">
        <f t="shared" si="2"/>
        <v>2017</v>
      </c>
      <c r="C27" s="69" t="s">
        <v>643</v>
      </c>
      <c r="D27" s="69">
        <v>1</v>
      </c>
      <c r="E27" s="77">
        <f>SUMIFS(days!C:C,days!G:G,B27,days!F:F,D27)</f>
        <v>121.12201257861643</v>
      </c>
      <c r="F27" s="77">
        <f>SUMIFS(days!B:B,days!G:G,B27,days!F:F,D27)</f>
        <v>47.036327044025171</v>
      </c>
      <c r="G27" s="77">
        <f>SUMIFS(days!E:E,days!F:F,progression!D27,days!G:G,progression!B27)</f>
        <v>1</v>
      </c>
      <c r="H27" s="72">
        <f>IF(F27&gt;0,SUMIFS(days!D:D,days!G:G,B27,days!F:F,D27)/F27,0)</f>
        <v>0</v>
      </c>
      <c r="I27" s="93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/>
      <c r="M27" s="5"/>
      <c r="N27" s="77"/>
      <c r="O27" s="77"/>
      <c r="P27"/>
      <c r="R27" s="99"/>
    </row>
    <row r="28" spans="2:18" ht="15" customHeight="1" x14ac:dyDescent="0.3">
      <c r="B28" s="12">
        <f t="shared" si="2"/>
        <v>2017</v>
      </c>
      <c r="C28" s="69" t="s">
        <v>644</v>
      </c>
      <c r="D28" s="69">
        <v>2</v>
      </c>
      <c r="E28" s="77">
        <f>SUMIFS(days!C:C,days!G:G,B28,days!F:F,D28)</f>
        <v>82.133333333333326</v>
      </c>
      <c r="F28" s="77">
        <f>SUMIFS(days!B:B,days!G:G,B28,days!F:F,D28)</f>
        <v>32.031999999999975</v>
      </c>
      <c r="G28" s="77">
        <f>SUMIFS(days!E:E,days!F:F,progression!D28,days!G:G,progression!B28)</f>
        <v>0</v>
      </c>
      <c r="H28" s="72">
        <f>IF(F28&gt;0,SUMIFS(days!D:D,days!G:G,B28,days!F:F,D28)/F28,0)</f>
        <v>0</v>
      </c>
      <c r="I28" s="93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/>
      <c r="N28" s="77"/>
      <c r="O28" s="77"/>
      <c r="P28"/>
      <c r="R28" s="94"/>
    </row>
    <row r="29" spans="2:18" ht="15" customHeight="1" x14ac:dyDescent="0.3">
      <c r="B29" s="12">
        <f t="shared" si="2"/>
        <v>2017</v>
      </c>
      <c r="C29" s="69" t="s">
        <v>645</v>
      </c>
      <c r="D29" s="69">
        <v>3</v>
      </c>
      <c r="E29" s="77">
        <f>SUMIFS(days!C:C,days!G:G,B29,days!F:F,D29)</f>
        <v>52.349999999999994</v>
      </c>
      <c r="F29" s="77">
        <f>SUMIFS(days!B:B,days!G:G,B29,days!F:F,D29)</f>
        <v>20.380388888888884</v>
      </c>
      <c r="G29" s="77">
        <f>SUMIFS(days!E:E,days!F:F,progression!D29,days!G:G,progression!B29)</f>
        <v>1</v>
      </c>
      <c r="H29" s="72">
        <f>IF(F29&gt;0,SUMIFS(days!D:D,days!G:G,B29,days!F:F,D29)/F29,0)</f>
        <v>0</v>
      </c>
      <c r="I29" s="93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/>
      <c r="N29" s="77"/>
      <c r="O29" s="77"/>
      <c r="P29"/>
      <c r="R29" s="94"/>
    </row>
    <row r="30" spans="2:18" ht="15" customHeight="1" thickBot="1" x14ac:dyDescent="0.35">
      <c r="B30" s="12">
        <f t="shared" si="2"/>
        <v>2017</v>
      </c>
      <c r="C30" s="69" t="s">
        <v>646</v>
      </c>
      <c r="D30" s="69">
        <v>4</v>
      </c>
      <c r="E30" s="77">
        <f>SUMIFS(days!C:C,days!G:G,B30,days!F:F,D30)</f>
        <v>7.5833333333333313</v>
      </c>
      <c r="F30" s="77">
        <f>SUMIFS(days!B:B,days!G:G,B30,days!F:F,D30)</f>
        <v>2.9069444444444446</v>
      </c>
      <c r="G30" s="77">
        <f>SUMIFS(days!E:E,days!F:F,progression!D30,days!G:G,progression!B30)</f>
        <v>1</v>
      </c>
      <c r="H30" s="72">
        <f>IF(F30&gt;0,SUMIFS(days!D:D,days!G:G,B30,days!F:F,D30)/F30,0)</f>
        <v>0</v>
      </c>
      <c r="I30" s="93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5"/>
      <c r="M30" s="96"/>
      <c r="N30" s="97"/>
      <c r="O30" s="97"/>
      <c r="P30" s="96"/>
      <c r="Q30" s="111"/>
      <c r="R30" s="98"/>
    </row>
    <row r="31" spans="2:18" ht="15" customHeight="1" x14ac:dyDescent="0.3">
      <c r="B31" s="12">
        <f t="shared" si="2"/>
        <v>2017</v>
      </c>
      <c r="C31" s="69" t="s">
        <v>647</v>
      </c>
      <c r="D31" s="69">
        <v>5</v>
      </c>
      <c r="E31" s="77">
        <f>SUMIFS(days!C:C,days!G:G,B31,days!F:F,D31)</f>
        <v>11.538461538461535</v>
      </c>
      <c r="F31" s="77">
        <f>SUMIFS(days!B:B,days!G:G,B31,days!F:F,D31)</f>
        <v>4.5224358974358978</v>
      </c>
      <c r="G31" s="77">
        <f>SUMIFS(days!E:E,days!F:F,progression!D31,days!G:G,progression!B31)</f>
        <v>0</v>
      </c>
      <c r="H31" s="72">
        <f>IF(F31&gt;0,SUMIFS(days!D:D,days!G:G,B31,days!F:F,D31)/F31,0)</f>
        <v>0</v>
      </c>
      <c r="I31" s="93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/>
      <c r="M31"/>
      <c r="N31"/>
      <c r="O31"/>
      <c r="P31"/>
      <c r="Q31" s="112"/>
      <c r="R31" s="101"/>
    </row>
    <row r="32" spans="2:18" ht="15" customHeight="1" x14ac:dyDescent="0.3">
      <c r="B32" s="12">
        <f t="shared" si="2"/>
        <v>2017</v>
      </c>
      <c r="C32" s="69" t="s">
        <v>648</v>
      </c>
      <c r="D32" s="69">
        <v>6</v>
      </c>
      <c r="E32" s="77">
        <f>SUMIFS(days!C:C,days!G:G,B32,days!F:F,D32)</f>
        <v>13.313609467455615</v>
      </c>
      <c r="F32" s="77">
        <f>SUMIFS(days!B:B,days!G:G,B32,days!F:F,D32)</f>
        <v>5.2181952662721898</v>
      </c>
      <c r="G32" s="77">
        <f>SUMIFS(days!E:E,days!F:F,progression!D32,days!G:G,progression!B32)</f>
        <v>0</v>
      </c>
      <c r="H32" s="72">
        <f>IF(F32&gt;0,SUMIFS(days!D:D,days!G:G,B32,days!F:F,D32)/F32,0)</f>
        <v>0</v>
      </c>
      <c r="I32" s="93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/>
      <c r="N32"/>
      <c r="O32"/>
      <c r="P32"/>
      <c r="Q32" s="112"/>
      <c r="R32" s="101"/>
    </row>
    <row r="33" spans="2:18" ht="15" customHeight="1" x14ac:dyDescent="0.3">
      <c r="B33" s="12">
        <f t="shared" si="2"/>
        <v>2017</v>
      </c>
      <c r="C33" s="69" t="s">
        <v>649</v>
      </c>
      <c r="D33" s="69">
        <v>7</v>
      </c>
      <c r="E33" s="77">
        <f>SUMIFS(days!C:C,days!G:G,B33,days!F:F,D33)</f>
        <v>13.757396449704135</v>
      </c>
      <c r="F33" s="77">
        <f>SUMIFS(days!B:B,days!G:G,B33,days!F:F,D33)</f>
        <v>5.3921351084812628</v>
      </c>
      <c r="G33" s="77">
        <f>SUMIFS(days!E:E,days!F:F,progression!D33,days!G:G,progression!B33)</f>
        <v>0</v>
      </c>
      <c r="H33" s="72">
        <f>IF(F33&gt;0,SUMIFS(days!D:D,days!G:G,B33,days!F:F,D33)/F33,0)</f>
        <v>0</v>
      </c>
      <c r="I33" s="93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/>
      <c r="N33"/>
      <c r="O33"/>
      <c r="P33"/>
      <c r="Q33" s="112"/>
      <c r="R33" s="101"/>
    </row>
    <row r="34" spans="2:18" ht="15" customHeight="1" thickBot="1" x14ac:dyDescent="0.35">
      <c r="B34" s="12">
        <f t="shared" si="2"/>
        <v>2017</v>
      </c>
      <c r="C34" s="69" t="s">
        <v>650</v>
      </c>
      <c r="D34" s="69">
        <v>8</v>
      </c>
      <c r="E34" s="77">
        <f>SUMIFS(days!C:C,days!G:G,B34,days!F:F,D34)</f>
        <v>35.31295200525971</v>
      </c>
      <c r="F34" s="77">
        <f>SUMIFS(days!B:B,days!G:G,B34,days!F:F,D34)</f>
        <v>13.224665972678791</v>
      </c>
      <c r="G34" s="77">
        <f>SUMIFS(days!E:E,days!F:F,progression!D34,days!G:G,progression!B34)</f>
        <v>2</v>
      </c>
      <c r="H34" s="72">
        <f>IF(F34&gt;0,SUMIFS(days!D:D,days!G:G,B34,days!F:F,D34)/F34,0)</f>
        <v>0</v>
      </c>
      <c r="I34" s="93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5"/>
      <c r="M34" s="96"/>
      <c r="N34" s="96"/>
      <c r="O34" s="96"/>
      <c r="P34" s="96"/>
      <c r="Q34" s="113"/>
      <c r="R34" s="102"/>
    </row>
    <row r="35" spans="2:18" ht="15" customHeight="1" x14ac:dyDescent="0.3">
      <c r="B35" s="12">
        <f t="shared" si="2"/>
        <v>2017</v>
      </c>
      <c r="C35" s="69" t="s">
        <v>651</v>
      </c>
      <c r="D35" s="69">
        <v>9</v>
      </c>
      <c r="E35" s="77">
        <f>SUMIFS(days!C:C,days!G:G,B35,days!F:F,D35)</f>
        <v>28.435473266738772</v>
      </c>
      <c r="F35" s="77">
        <f>SUMIFS(days!B:B,days!G:G,B35,days!F:F,D35)</f>
        <v>12.378549706734155</v>
      </c>
      <c r="G35" s="77">
        <f>SUMIFS(days!E:E,days!F:F,progression!D35,days!G:G,progression!B35)</f>
        <v>2</v>
      </c>
      <c r="H35" s="72">
        <f>IF(F35&gt;0,SUMIFS(days!D:D,days!G:G,B35,days!F:F,D35)/F35,0)</f>
        <v>0</v>
      </c>
      <c r="I35" s="93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/>
      <c r="M35"/>
      <c r="N35"/>
      <c r="O35"/>
      <c r="P35"/>
      <c r="Q35" s="112"/>
      <c r="R35" s="94"/>
    </row>
    <row r="36" spans="2:18" ht="15" customHeight="1" x14ac:dyDescent="0.3">
      <c r="B36" s="12">
        <f t="shared" si="2"/>
        <v>2017</v>
      </c>
      <c r="C36" s="69" t="s">
        <v>652</v>
      </c>
      <c r="D36" s="69">
        <v>10</v>
      </c>
      <c r="E36" s="77">
        <f>SUMIFS(days!C:C,days!G:G,B36,days!F:F,D36)</f>
        <v>220.93124868652168</v>
      </c>
      <c r="F36" s="77">
        <f>SUMIFS(days!B:B,days!G:G,B36,days!F:F,D36)</f>
        <v>82.84939683627654</v>
      </c>
      <c r="G36" s="77">
        <f>SUMIFS(days!E:E,days!F:F,progression!D36,days!G:G,progression!B36)</f>
        <v>6</v>
      </c>
      <c r="H36" s="72">
        <f>IF(F36&gt;0,SUMIFS(days!D:D,days!G:G,B36,days!F:F,D36)/F36,0)</f>
        <v>0</v>
      </c>
      <c r="I36" s="93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/>
      <c r="N36"/>
      <c r="O36"/>
      <c r="P36"/>
      <c r="Q36" s="112"/>
      <c r="R36" s="94"/>
    </row>
    <row r="37" spans="2:18" ht="15" customHeight="1" x14ac:dyDescent="0.3">
      <c r="B37" s="12">
        <f t="shared" si="2"/>
        <v>2017</v>
      </c>
      <c r="C37" s="69" t="s">
        <v>653</v>
      </c>
      <c r="D37" s="69">
        <v>11</v>
      </c>
      <c r="E37" s="77">
        <f>SUMIFS(days!C:C,days!G:G,B37,days!F:F,D37)</f>
        <v>66.37752525252526</v>
      </c>
      <c r="F37" s="77">
        <f>SUMIFS(days!B:B,days!G:G,B37,days!F:F,D37)</f>
        <v>26.258232323232306</v>
      </c>
      <c r="G37" s="77">
        <f>SUMIFS(days!E:E,days!F:F,progression!D37,days!G:G,progression!B37)</f>
        <v>5</v>
      </c>
      <c r="H37" s="72">
        <f>IF(F37&gt;0,SUMIFS(days!D:D,days!G:G,B37,days!F:F,D37)/F37,0)</f>
        <v>0</v>
      </c>
      <c r="I37" s="93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/>
      <c r="N37"/>
      <c r="O37"/>
      <c r="P37"/>
      <c r="Q37" s="112"/>
      <c r="R37" s="94"/>
    </row>
    <row r="38" spans="2:18" ht="15" customHeight="1" thickBot="1" x14ac:dyDescent="0.35">
      <c r="B38" s="95">
        <f t="shared" si="2"/>
        <v>2017</v>
      </c>
      <c r="C38" s="95" t="s">
        <v>654</v>
      </c>
      <c r="D38" s="95">
        <v>12</v>
      </c>
      <c r="E38" s="97">
        <f>SUMIFS(days!C:C,days!G:G,B38,days!F:F,D38)</f>
        <v>17.333333333333329</v>
      </c>
      <c r="F38" s="97">
        <f>SUMIFS(days!B:B,days!G:G,B38,days!F:F,D38)</f>
        <v>6.9333333333333327</v>
      </c>
      <c r="G38" s="97">
        <f>SUMIFS(days!E:E,days!F:F,progression!D38,days!G:G,progression!B38)</f>
        <v>1</v>
      </c>
      <c r="H38" s="100">
        <f>IF(F38&gt;0,SUMIFS(days!D:D,days!G:G,B38,days!F:F,D38)/F38,0)</f>
        <v>0</v>
      </c>
      <c r="I38" s="97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5"/>
      <c r="M38" s="96"/>
      <c r="N38" s="96"/>
      <c r="O38" s="96"/>
      <c r="P38" s="96"/>
      <c r="Q38" s="113"/>
      <c r="R38" s="98"/>
    </row>
    <row r="39" spans="2:18" ht="15" customHeight="1" x14ac:dyDescent="0.3">
      <c r="B39" s="12">
        <f t="shared" si="2"/>
        <v>2018</v>
      </c>
      <c r="C39" s="69" t="s">
        <v>643</v>
      </c>
      <c r="D39" s="69">
        <v>1</v>
      </c>
      <c r="E39" s="77">
        <f>SUMIFS(days!C:C,days!G:G,B39,days!F:F,D39)</f>
        <v>31.999999999999968</v>
      </c>
      <c r="F39" s="77">
        <f>SUMIFS(days!B:B,days!G:G,B39,days!F:F,D39)</f>
        <v>16.58722222222222</v>
      </c>
      <c r="G39" s="77">
        <f>SUMIFS(days!E:E,days!F:F,progression!D39,days!G:G,progression!B39)</f>
        <v>2</v>
      </c>
      <c r="H39" s="72">
        <f>IF(F39&gt;0,SUMIFS(days!D:D,days!G:G,B39,days!F:F,D39)/F39,0)</f>
        <v>0</v>
      </c>
      <c r="I39" s="93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4"/>
    </row>
    <row r="40" spans="2:18" ht="15" customHeight="1" x14ac:dyDescent="0.3">
      <c r="B40" s="12">
        <f t="shared" si="2"/>
        <v>2018</v>
      </c>
      <c r="C40" s="69" t="s">
        <v>644</v>
      </c>
      <c r="D40" s="69">
        <v>2</v>
      </c>
      <c r="E40" s="77">
        <f>SUMIFS(days!C:C,days!G:G,B40,days!F:F,D40)</f>
        <v>23.465116279069747</v>
      </c>
      <c r="F40" s="77">
        <f>SUMIFS(days!B:B,days!G:G,B40,days!F:F,D40)</f>
        <v>9.6830749354005121</v>
      </c>
      <c r="G40" s="77">
        <f>SUMIFS(days!E:E,days!F:F,progression!D40,days!G:G,progression!B40)</f>
        <v>1</v>
      </c>
      <c r="H40" s="72">
        <f>IF(F40&gt;0,SUMIFS(days!D:D,days!G:G,B40,days!F:F,D40)/F40,0)</f>
        <v>0</v>
      </c>
      <c r="I40" s="93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4"/>
    </row>
    <row r="41" spans="2:18" ht="15" customHeight="1" x14ac:dyDescent="0.3">
      <c r="B41" s="12">
        <f t="shared" si="2"/>
        <v>2018</v>
      </c>
      <c r="C41" s="69" t="s">
        <v>645</v>
      </c>
      <c r="D41" s="69">
        <v>3</v>
      </c>
      <c r="E41" s="77">
        <f>SUMIFS(days!C:C,days!G:G,B41,days!F:F,D41)</f>
        <v>20.513831089351275</v>
      </c>
      <c r="F41" s="77">
        <f>SUMIFS(days!B:B,days!G:G,B41,days!F:F,D41)</f>
        <v>8.4307262341901357</v>
      </c>
      <c r="G41" s="77">
        <f>SUMIFS(days!E:E,days!F:F,progression!D41,days!G:G,progression!B41)</f>
        <v>3</v>
      </c>
      <c r="H41" s="72">
        <f>IF(F41&gt;0,SUMIFS(days!D:D,days!G:G,B41,days!F:F,D41)/F41,0)</f>
        <v>0</v>
      </c>
      <c r="I41" s="93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4"/>
    </row>
    <row r="42" spans="2:18" ht="15" customHeight="1" x14ac:dyDescent="0.3">
      <c r="B42" s="12">
        <f t="shared" si="2"/>
        <v>2018</v>
      </c>
      <c r="C42" s="69" t="s">
        <v>646</v>
      </c>
      <c r="D42" s="69">
        <v>4</v>
      </c>
      <c r="E42" s="77">
        <f>SUMIFS(days!C:C,days!G:G,B42,days!F:F,D42)</f>
        <v>13.947368421052641</v>
      </c>
      <c r="F42" s="77">
        <f>SUMIFS(days!B:B,days!G:G,B42,days!F:F,D42)</f>
        <v>5.5789473684210469</v>
      </c>
      <c r="G42" s="77">
        <f>SUMIFS(days!E:E,days!F:F,progression!D42,days!G:G,progression!B42)</f>
        <v>1</v>
      </c>
      <c r="H42" s="72">
        <f>IF(F42&gt;0,SUMIFS(days!D:D,days!G:G,B42,days!F:F,D42)/F42,0)</f>
        <v>0</v>
      </c>
      <c r="I42" s="93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4"/>
    </row>
    <row r="43" spans="2:18" ht="15" customHeight="1" x14ac:dyDescent="0.3">
      <c r="B43" s="12">
        <f t="shared" si="2"/>
        <v>2018</v>
      </c>
      <c r="C43" s="69" t="s">
        <v>647</v>
      </c>
      <c r="D43" s="69">
        <v>5</v>
      </c>
      <c r="E43" s="77">
        <f>SUMIFS(days!C:C,days!G:G,B43,days!F:F,D43)</f>
        <v>5.706220095693781</v>
      </c>
      <c r="F43" s="77">
        <f>SUMIFS(days!B:B,days!G:G,B43,days!F:F,D43)</f>
        <v>2.2824880382775121</v>
      </c>
      <c r="G43" s="77">
        <f>SUMIFS(days!E:E,days!F:F,progression!D43,days!G:G,progression!B43)</f>
        <v>0</v>
      </c>
      <c r="H43" s="72">
        <f>IF(F43&gt;0,SUMIFS(days!D:D,days!G:G,B43,days!F:F,D43)/F43,0)</f>
        <v>0</v>
      </c>
      <c r="I43" s="93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4"/>
    </row>
    <row r="44" spans="2:18" ht="15" customHeight="1" x14ac:dyDescent="0.3">
      <c r="B44" s="12">
        <f t="shared" si="2"/>
        <v>2018</v>
      </c>
      <c r="C44" s="69" t="s">
        <v>648</v>
      </c>
      <c r="D44" s="69">
        <v>6</v>
      </c>
      <c r="E44" s="77">
        <f>SUMIFS(days!C:C,days!G:G,B44,days!F:F,D44)</f>
        <v>9.2200956937799194</v>
      </c>
      <c r="F44" s="77">
        <f>SUMIFS(days!B:B,days!G:G,B44,days!F:F,D44)</f>
        <v>3.6880382775119647</v>
      </c>
      <c r="G44" s="77">
        <f>SUMIFS(days!E:E,days!F:F,progression!D44,days!G:G,progression!B44)</f>
        <v>1</v>
      </c>
      <c r="H44" s="72">
        <f>IF(F44&gt;0,SUMIFS(days!D:D,days!G:G,B44,days!F:F,D44)/F44,0)</f>
        <v>0</v>
      </c>
      <c r="I44" s="93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4"/>
    </row>
    <row r="45" spans="2:18" ht="15" customHeight="1" x14ac:dyDescent="0.3">
      <c r="B45" s="12">
        <f t="shared" si="2"/>
        <v>2018</v>
      </c>
      <c r="C45" s="69" t="s">
        <v>649</v>
      </c>
      <c r="D45" s="69">
        <v>7</v>
      </c>
      <c r="E45" s="77">
        <f>SUMIFS(days!C:C,days!G:G,B45,days!F:F,D45)</f>
        <v>0.97894736842105234</v>
      </c>
      <c r="F45" s="77">
        <f>SUMIFS(days!B:B,days!G:G,B45,days!F:F,D45)</f>
        <v>0.39157894736842114</v>
      </c>
      <c r="G45" s="77">
        <f>SUMIFS(days!E:E,days!F:F,progression!D45,days!G:G,progression!B45)</f>
        <v>0</v>
      </c>
      <c r="H45" s="72">
        <f>IF(F45&gt;0,SUMIFS(days!D:D,days!G:G,B45,days!F:F,D45)/F45,0)</f>
        <v>0</v>
      </c>
      <c r="I45" s="93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4"/>
    </row>
    <row r="46" spans="2:18" ht="15" customHeight="1" x14ac:dyDescent="0.3">
      <c r="B46" s="12">
        <f t="shared" si="2"/>
        <v>2018</v>
      </c>
      <c r="C46" s="69" t="s">
        <v>650</v>
      </c>
      <c r="D46" s="69">
        <v>8</v>
      </c>
      <c r="E46" s="77">
        <f>SUMIFS(days!C:C,days!G:G,B46,days!F:F,D46)</f>
        <v>0.97894736842105234</v>
      </c>
      <c r="F46" s="77">
        <f>SUMIFS(days!B:B,days!G:G,B46,days!F:F,D46)</f>
        <v>0.39157894736842114</v>
      </c>
      <c r="G46" s="77">
        <f>SUMIFS(days!E:E,days!F:F,progression!D46,days!G:G,progression!B46)</f>
        <v>0</v>
      </c>
      <c r="H46" s="72">
        <f>IF(F46&gt;0,SUMIFS(days!D:D,days!G:G,B46,days!F:F,D46)/F46,0)</f>
        <v>0</v>
      </c>
      <c r="I46" s="93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4"/>
    </row>
    <row r="47" spans="2:18" ht="15" customHeight="1" x14ac:dyDescent="0.3">
      <c r="B47" s="12">
        <f t="shared" ref="B47:B78" si="4">B35+1</f>
        <v>2018</v>
      </c>
      <c r="C47" s="69" t="s">
        <v>651</v>
      </c>
      <c r="D47" s="69">
        <v>9</v>
      </c>
      <c r="E47" s="77">
        <f>SUMIFS(days!C:C,days!G:G,B47,days!F:F,D47)</f>
        <v>13.94736842105263</v>
      </c>
      <c r="F47" s="77">
        <f>SUMIFS(days!B:B,days!G:G,B47,days!F:F,D47)</f>
        <v>5.3622807017543819</v>
      </c>
      <c r="G47" s="77">
        <f>SUMIFS(days!E:E,days!F:F,progression!D47,days!G:G,progression!B47)</f>
        <v>1</v>
      </c>
      <c r="H47" s="72">
        <f>IF(F47&gt;0,SUMIFS(days!D:D,days!G:G,B47,days!F:F,D47)/F47,0)</f>
        <v>0</v>
      </c>
      <c r="I47" s="93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4"/>
    </row>
    <row r="48" spans="2:18" ht="15" customHeight="1" x14ac:dyDescent="0.3">
      <c r="B48" s="12">
        <f t="shared" si="4"/>
        <v>2018</v>
      </c>
      <c r="C48" s="69" t="s">
        <v>652</v>
      </c>
      <c r="D48" s="69">
        <v>10</v>
      </c>
      <c r="E48" s="77">
        <f>SUMIFS(days!C:C,days!G:G,B48,days!F:F,D48)</f>
        <v>48.978947368421025</v>
      </c>
      <c r="F48" s="77">
        <f>SUMIFS(days!B:B,days!G:G,B48,days!F:F,D48)</f>
        <v>20.124912280701757</v>
      </c>
      <c r="G48" s="77">
        <f>SUMIFS(days!E:E,days!F:F,progression!D48,days!G:G,progression!B48)</f>
        <v>2</v>
      </c>
      <c r="H48" s="72">
        <f>IF(F48&gt;0,SUMIFS(days!D:D,days!G:G,B48,days!F:F,D48)/F48,0)</f>
        <v>0</v>
      </c>
      <c r="I48" s="93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4"/>
    </row>
    <row r="49" spans="2:18" ht="15" customHeight="1" x14ac:dyDescent="0.3">
      <c r="B49" s="12">
        <f t="shared" si="4"/>
        <v>2018</v>
      </c>
      <c r="C49" s="69" t="s">
        <v>653</v>
      </c>
      <c r="D49" s="69">
        <v>11</v>
      </c>
      <c r="E49" s="77">
        <f>SUMIFS(days!C:C,days!G:G,B49,days!F:F,D49)</f>
        <v>39.353165522501911</v>
      </c>
      <c r="F49" s="77">
        <f>SUMIFS(days!B:B,days!G:G,B49,days!F:F,D49)</f>
        <v>15.314535130095773</v>
      </c>
      <c r="G49" s="77">
        <f>SUMIFS(days!E:E,days!F:F,progression!D49,days!G:G,progression!B49)</f>
        <v>0</v>
      </c>
      <c r="H49" s="72">
        <f>IF(F49&gt;0,SUMIFS(days!D:D,days!G:G,B49,days!F:F,D49)/F49,0)</f>
        <v>0</v>
      </c>
      <c r="I49" s="93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4"/>
    </row>
    <row r="50" spans="2:18" ht="15" customHeight="1" thickBot="1" x14ac:dyDescent="0.35">
      <c r="B50" s="95">
        <f t="shared" si="4"/>
        <v>2018</v>
      </c>
      <c r="C50" s="95" t="s">
        <v>654</v>
      </c>
      <c r="D50" s="95">
        <v>12</v>
      </c>
      <c r="E50" s="97">
        <f>SUMIFS(days!C:C,days!G:G,B50,days!F:F,D50)</f>
        <v>26.573150266971783</v>
      </c>
      <c r="F50" s="97">
        <f>SUMIFS(days!B:B,days!G:G,B50,days!F:F,D50)</f>
        <v>10.267102296804806</v>
      </c>
      <c r="G50" s="97">
        <f>SUMIFS(days!E:E,days!F:F,progression!D50,days!G:G,progression!B50)</f>
        <v>2</v>
      </c>
      <c r="H50" s="100">
        <f>IF(F50&gt;0,SUMIFS(days!D:D,days!G:G,B50,days!F:F,D50)/F50,0)</f>
        <v>0</v>
      </c>
      <c r="I50" s="97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4"/>
    </row>
    <row r="51" spans="2:18" ht="15" customHeight="1" x14ac:dyDescent="0.3">
      <c r="B51" s="12">
        <f t="shared" si="4"/>
        <v>2019</v>
      </c>
      <c r="C51" s="69" t="s">
        <v>643</v>
      </c>
      <c r="D51" s="69">
        <v>1</v>
      </c>
      <c r="E51" s="77">
        <f>SUMIFS(days!C:C,days!G:G,B51,days!F:F,D51)</f>
        <v>50.412280701754376</v>
      </c>
      <c r="F51" s="77">
        <f>SUMIFS(days!B:B,days!G:G,B51,days!F:F,D51)</f>
        <v>19.639541910331374</v>
      </c>
      <c r="G51" s="77">
        <f>SUMIFS(days!E:E,days!F:F,progression!D51,days!G:G,progression!B51)</f>
        <v>2</v>
      </c>
      <c r="H51" s="72">
        <f>IF(F51&gt;0,SUMIFS(days!D:D,days!G:G,B51,days!F:F,D51)/F51,0)</f>
        <v>0</v>
      </c>
      <c r="I51" s="93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4"/>
    </row>
    <row r="52" spans="2:18" ht="15" customHeight="1" x14ac:dyDescent="0.3">
      <c r="B52" s="12">
        <f t="shared" si="4"/>
        <v>2019</v>
      </c>
      <c r="C52" s="69" t="s">
        <v>644</v>
      </c>
      <c r="D52" s="69">
        <v>2</v>
      </c>
      <c r="E52" s="77">
        <f>SUMIFS(days!C:C,days!G:G,B52,days!F:F,D52)</f>
        <v>87.801857585139388</v>
      </c>
      <c r="F52" s="77">
        <f>SUMIFS(days!B:B,days!G:G,B52,days!F:F,D52)</f>
        <v>36.702529526430453</v>
      </c>
      <c r="G52" s="77">
        <f>SUMIFS(days!E:E,days!F:F,progression!D52,days!G:G,progression!B52)</f>
        <v>6</v>
      </c>
      <c r="H52" s="72">
        <f>IF(F52&gt;0,SUMIFS(days!D:D,days!G:G,B52,days!F:F,D52)/F52,0)</f>
        <v>0</v>
      </c>
      <c r="I52" s="93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4"/>
    </row>
    <row r="53" spans="2:18" ht="15" customHeight="1" x14ac:dyDescent="0.3">
      <c r="B53" s="12">
        <f t="shared" si="4"/>
        <v>2019</v>
      </c>
      <c r="C53" s="69" t="s">
        <v>645</v>
      </c>
      <c r="D53" s="69">
        <v>3</v>
      </c>
      <c r="E53" s="77">
        <f>SUMIFS(days!C:C,days!G:G,B53,days!F:F,D53)</f>
        <v>82.920322865988467</v>
      </c>
      <c r="F53" s="77">
        <f>SUMIFS(days!B:B,days!G:G,B53,days!F:F,D53)</f>
        <v>33.563839347142377</v>
      </c>
      <c r="G53" s="77">
        <f>SUMIFS(days!E:E,days!F:F,progression!D53,days!G:G,progression!B53)</f>
        <v>8</v>
      </c>
      <c r="H53" s="72">
        <f>IF(F53&gt;0,SUMIFS(days!D:D,days!G:G,B53,days!F:F,D53)/F53,0)</f>
        <v>0</v>
      </c>
      <c r="I53" s="93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4"/>
    </row>
    <row r="54" spans="2:18" ht="15" customHeight="1" x14ac:dyDescent="0.3">
      <c r="B54" s="12">
        <f t="shared" si="4"/>
        <v>2019</v>
      </c>
      <c r="C54" s="69" t="s">
        <v>646</v>
      </c>
      <c r="D54" s="69">
        <v>4</v>
      </c>
      <c r="E54" s="77">
        <f>SUMIFS(days!C:C,days!G:G,B54,days!F:F,D54)</f>
        <v>157.43643611290665</v>
      </c>
      <c r="F54" s="77">
        <f>SUMIFS(days!B:B,days!G:G,B54,days!F:F,D54)</f>
        <v>63.02757556441378</v>
      </c>
      <c r="G54" s="77">
        <f>SUMIFS(days!E:E,days!F:F,progression!D54,days!G:G,progression!B54)</f>
        <v>7</v>
      </c>
      <c r="H54" s="72">
        <f>IF(F54&gt;0,SUMIFS(days!D:D,days!G:G,B54,days!F:F,D54)/F54,0)</f>
        <v>0.5489480462960955</v>
      </c>
      <c r="I54" s="93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4"/>
    </row>
    <row r="55" spans="2:18" ht="15" customHeight="1" x14ac:dyDescent="0.3">
      <c r="B55" s="12">
        <f t="shared" si="4"/>
        <v>2019</v>
      </c>
      <c r="C55" s="69" t="s">
        <v>647</v>
      </c>
      <c r="D55" s="69">
        <v>5</v>
      </c>
      <c r="E55" s="77">
        <f>SUMIFS(days!C:C,days!G:G,B55,days!F:F,D55)</f>
        <v>190.57070674423611</v>
      </c>
      <c r="F55" s="77">
        <f>SUMIFS(days!B:B,days!G:G,B55,days!F:F,D55)</f>
        <v>74.974504462041239</v>
      </c>
      <c r="G55" s="77">
        <f>SUMIFS(days!E:E,days!F:F,progression!D55,days!G:G,progression!B55)</f>
        <v>9</v>
      </c>
      <c r="H55" s="72">
        <f>IF(F55&gt;0,SUMIFS(days!D:D,days!G:G,B55,days!F:F,D55)/F55,0)</f>
        <v>0.20083896927155814</v>
      </c>
      <c r="I55" s="93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4"/>
    </row>
    <row r="56" spans="2:18" ht="15" customHeight="1" x14ac:dyDescent="0.3">
      <c r="B56" s="12">
        <f t="shared" si="4"/>
        <v>2019</v>
      </c>
      <c r="C56" s="69" t="s">
        <v>648</v>
      </c>
      <c r="D56" s="69">
        <v>6</v>
      </c>
      <c r="E56" s="77">
        <f>SUMIFS(days!C:C,days!G:G,B56,days!F:F,D56)</f>
        <v>137.08591458292955</v>
      </c>
      <c r="F56" s="77">
        <f>SUMIFS(days!B:B,days!G:G,B56,days!F:F,D56)</f>
        <v>54.257854046865276</v>
      </c>
      <c r="G56" s="77">
        <f>SUMIFS(days!E:E,days!F:F,progression!D56,days!G:G,progression!B56)</f>
        <v>5</v>
      </c>
      <c r="H56" s="72">
        <f>IF(F56&gt;0,SUMIFS(days!D:D,days!G:G,B56,days!F:F,D56)/F56,0)</f>
        <v>0.14870946995892245</v>
      </c>
      <c r="I56" s="93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4"/>
    </row>
    <row r="57" spans="2:18" ht="15" customHeight="1" x14ac:dyDescent="0.3">
      <c r="B57" s="12">
        <f t="shared" si="4"/>
        <v>2019</v>
      </c>
      <c r="C57" s="69" t="s">
        <v>649</v>
      </c>
      <c r="D57" s="69">
        <v>7</v>
      </c>
      <c r="E57" s="77">
        <f>SUMIFS(days!C:C,days!G:G,B57,days!F:F,D57)</f>
        <v>235.92561542934675</v>
      </c>
      <c r="F57" s="77">
        <f>SUMIFS(days!B:B,days!G:G,B57,days!F:F,D57)</f>
        <v>89.4064725748961</v>
      </c>
      <c r="G57" s="77">
        <f>SUMIFS(days!E:E,days!F:F,progression!D57,days!G:G,progression!B57)</f>
        <v>10</v>
      </c>
      <c r="H57" s="72">
        <f>IF(F57&gt;0,SUMIFS(days!D:D,days!G:G,B57,days!F:F,D57)/F57,0)</f>
        <v>0.40481654701452202</v>
      </c>
      <c r="I57" s="93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4"/>
    </row>
    <row r="58" spans="2:18" ht="15" customHeight="1" x14ac:dyDescent="0.3">
      <c r="B58" s="12">
        <f t="shared" si="4"/>
        <v>2019</v>
      </c>
      <c r="C58" s="69" t="s">
        <v>650</v>
      </c>
      <c r="D58" s="69">
        <v>8</v>
      </c>
      <c r="E58" s="77">
        <f>SUMIFS(days!C:C,days!G:G,B58,days!F:F,D58)</f>
        <v>126.26994284989361</v>
      </c>
      <c r="F58" s="77">
        <f>SUMIFS(days!B:B,days!G:G,B58,days!F:F,D58)</f>
        <v>48.476389426337299</v>
      </c>
      <c r="G58" s="77">
        <f>SUMIFS(days!E:E,days!F:F,progression!D58,days!G:G,progression!B58)</f>
        <v>4</v>
      </c>
      <c r="H58" s="72">
        <f>IF(F58&gt;0,SUMIFS(days!D:D,days!G:G,B58,days!F:F,D58)/F58,0)</f>
        <v>0.26074611679899279</v>
      </c>
      <c r="I58" s="93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4"/>
    </row>
    <row r="59" spans="2:18" ht="15" customHeight="1" x14ac:dyDescent="0.3">
      <c r="B59" s="12">
        <f t="shared" si="4"/>
        <v>2019</v>
      </c>
      <c r="C59" s="69" t="s">
        <v>651</v>
      </c>
      <c r="D59" s="69">
        <v>9</v>
      </c>
      <c r="E59" s="77">
        <f>SUMIFS(days!C:C,days!G:G,B59,days!F:F,D59)</f>
        <v>146.1820854643864</v>
      </c>
      <c r="F59" s="77">
        <f>SUMIFS(days!B:B,days!G:G,B59,days!F:F,D59)</f>
        <v>53.468157140961942</v>
      </c>
      <c r="G59" s="77">
        <f>SUMIFS(days!E:E,days!F:F,progression!D59,days!G:G,progression!B59)</f>
        <v>6</v>
      </c>
      <c r="H59" s="72">
        <f>IF(F59&gt;0,SUMIFS(days!D:D,days!G:G,B59,days!F:F,D59)/F59,0)</f>
        <v>0.5121201731591416</v>
      </c>
      <c r="I59" s="93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4"/>
    </row>
    <row r="60" spans="2:18" ht="15" customHeight="1" x14ac:dyDescent="0.3">
      <c r="B60" s="12">
        <f t="shared" si="4"/>
        <v>2019</v>
      </c>
      <c r="C60" s="69" t="s">
        <v>652</v>
      </c>
      <c r="D60" s="69">
        <v>10</v>
      </c>
      <c r="E60" s="77">
        <f>SUMIFS(days!C:C,days!G:G,B60,days!F:F,D60)</f>
        <v>138.2982063793259</v>
      </c>
      <c r="F60" s="77">
        <f>SUMIFS(days!B:B,days!G:G,B60,days!F:F,D60)</f>
        <v>52.545939486009424</v>
      </c>
      <c r="G60" s="77">
        <f>SUMIFS(days!E:E,days!F:F,progression!D60,days!G:G,progression!B60)</f>
        <v>8</v>
      </c>
      <c r="H60" s="72">
        <f>IF(F60&gt;0,SUMIFS(days!D:D,days!G:G,B60,days!F:F,D60)/F60,0)</f>
        <v>0.5001469963516556</v>
      </c>
      <c r="I60" s="93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4"/>
    </row>
    <row r="61" spans="2:18" ht="15" customHeight="1" x14ac:dyDescent="0.3">
      <c r="B61" s="12">
        <f t="shared" si="4"/>
        <v>2019</v>
      </c>
      <c r="C61" s="69" t="s">
        <v>653</v>
      </c>
      <c r="D61" s="69">
        <v>11</v>
      </c>
      <c r="E61" s="77">
        <f>SUMIFS(days!C:C,days!G:G,B61,days!F:F,D61)</f>
        <v>102.10672268907561</v>
      </c>
      <c r="F61" s="77">
        <f>SUMIFS(days!B:B,days!G:G,B61,days!F:F,D61)</f>
        <v>42.07020191409898</v>
      </c>
      <c r="G61" s="77">
        <f>SUMIFS(days!E:E,days!F:F,progression!D61,days!G:G,progression!B61)</f>
        <v>4</v>
      </c>
      <c r="H61" s="72">
        <f>IF(F61&gt;0,SUMIFS(days!D:D,days!G:G,B61,days!F:F,D61)/F61,0)</f>
        <v>0.35226833544227365</v>
      </c>
      <c r="I61" s="93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4"/>
    </row>
    <row r="62" spans="2:18" ht="15" customHeight="1" thickBot="1" x14ac:dyDescent="0.35">
      <c r="B62" s="95">
        <f t="shared" si="4"/>
        <v>2019</v>
      </c>
      <c r="C62" s="95" t="s">
        <v>654</v>
      </c>
      <c r="D62" s="95">
        <v>12</v>
      </c>
      <c r="E62" s="97">
        <f>SUMIFS(days!C:C,days!G:G,B62,days!F:F,D62)</f>
        <v>119.50207537560478</v>
      </c>
      <c r="F62" s="97">
        <f>SUMIFS(days!B:B,days!G:G,B62,days!F:F,D62)</f>
        <v>47.019402798998399</v>
      </c>
      <c r="G62" s="97">
        <f>SUMIFS(days!E:E,days!F:F,progression!D62,days!G:G,progression!B62)</f>
        <v>6</v>
      </c>
      <c r="H62" s="100">
        <f>IF(F62&gt;0,SUMIFS(days!D:D,days!G:G,B62,days!F:F,D62)/F62,0)</f>
        <v>0.42028104271848793</v>
      </c>
      <c r="I62" s="97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4"/>
    </row>
    <row r="63" spans="2:18" ht="15" customHeight="1" x14ac:dyDescent="0.3">
      <c r="B63" s="12">
        <f t="shared" si="4"/>
        <v>2020</v>
      </c>
      <c r="C63" s="69" t="s">
        <v>643</v>
      </c>
      <c r="D63" s="69">
        <v>1</v>
      </c>
      <c r="E63" s="77">
        <f>SUMIFS(days!C:C,days!G:G,B63,days!F:F,D63)</f>
        <v>169.68460563826417</v>
      </c>
      <c r="F63" s="77">
        <f>SUMIFS(days!B:B,days!G:G,B63,days!F:F,D63)</f>
        <v>61.077077966071847</v>
      </c>
      <c r="G63" s="77">
        <f>SUMIFS(days!E:E,days!F:F,progression!D63,days!G:G,progression!B63)</f>
        <v>9</v>
      </c>
      <c r="H63" s="72">
        <f>IF(F63&gt;0,SUMIFS(days!D:D,days!G:G,B63,days!F:F,D63)/F63,0)</f>
        <v>0.53940535676254919</v>
      </c>
      <c r="I63" s="93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4"/>
    </row>
    <row r="64" spans="2:18" ht="15" customHeight="1" x14ac:dyDescent="0.3">
      <c r="B64" s="12">
        <f t="shared" si="4"/>
        <v>2020</v>
      </c>
      <c r="C64" s="69" t="s">
        <v>644</v>
      </c>
      <c r="D64" s="69">
        <v>2</v>
      </c>
      <c r="E64" s="77">
        <f>SUMIFS(days!C:C,days!G:G,B64,days!F:F,D64)</f>
        <v>54.600939251628546</v>
      </c>
      <c r="F64" s="77">
        <f>SUMIFS(days!B:B,days!G:G,B64,days!F:F,D64)</f>
        <v>13.115709614704844</v>
      </c>
      <c r="G64" s="77">
        <f>SUMIFS(days!E:E,days!F:F,progression!D64,days!G:G,progression!B64)</f>
        <v>2</v>
      </c>
      <c r="H64" s="72">
        <f>IF(F64&gt;0,SUMIFS(days!D:D,days!G:G,B64,days!F:F,D64)/F64,0)</f>
        <v>0.51568040856673314</v>
      </c>
      <c r="I64" s="93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4"/>
    </row>
    <row r="65" spans="2:18" ht="15" customHeight="1" x14ac:dyDescent="0.3">
      <c r="B65" s="12">
        <f t="shared" si="4"/>
        <v>2020</v>
      </c>
      <c r="C65" s="69" t="s">
        <v>645</v>
      </c>
      <c r="D65" s="69">
        <v>3</v>
      </c>
      <c r="E65" s="77">
        <f>SUMIFS(days!C:C,days!G:G,B65,days!F:F,D65)</f>
        <v>81.339130434782646</v>
      </c>
      <c r="F65" s="77">
        <f>SUMIFS(days!B:B,days!G:G,B65,days!F:F,D65)</f>
        <v>32.898513285024151</v>
      </c>
      <c r="G65" s="77">
        <f>SUMIFS(days!E:E,days!F:F,progression!D65,days!G:G,progression!B65)</f>
        <v>8</v>
      </c>
      <c r="H65" s="72">
        <f>IF(F65&gt;0,SUMIFS(days!D:D,days!G:G,B65,days!F:F,D65)/F65,0)</f>
        <v>0.68226358847912072</v>
      </c>
      <c r="I65" s="93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4"/>
    </row>
    <row r="66" spans="2:18" ht="15" customHeight="1" x14ac:dyDescent="0.3">
      <c r="B66" s="12">
        <f t="shared" si="4"/>
        <v>2020</v>
      </c>
      <c r="C66" s="69" t="s">
        <v>646</v>
      </c>
      <c r="D66" s="69">
        <v>4</v>
      </c>
      <c r="E66" s="77">
        <f>SUMIFS(days!C:C,days!G:G,B66,days!F:F,D66)</f>
        <v>88.138461538461556</v>
      </c>
      <c r="F66" s="77">
        <f>SUMIFS(days!B:B,days!G:G,B66,days!F:F,D66)</f>
        <v>33.831318376068381</v>
      </c>
      <c r="G66" s="77">
        <f>SUMIFS(days!E:E,days!F:F,progression!D66,days!G:G,progression!B66)</f>
        <v>9</v>
      </c>
      <c r="H66" s="72">
        <f>IF(F66&gt;0,SUMIFS(days!D:D,days!G:G,B66,days!F:F,D66)/F66,0)</f>
        <v>0.59674243577851072</v>
      </c>
      <c r="I66" s="93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4"/>
    </row>
    <row r="67" spans="2:18" ht="15" customHeight="1" x14ac:dyDescent="0.3">
      <c r="B67" s="12">
        <f t="shared" si="4"/>
        <v>2020</v>
      </c>
      <c r="C67" s="69" t="s">
        <v>647</v>
      </c>
      <c r="D67" s="69">
        <v>5</v>
      </c>
      <c r="E67" s="77">
        <f>SUMIFS(days!C:C,days!G:G,B67,days!F:F,D67)</f>
        <v>146.49010989010992</v>
      </c>
      <c r="F67" s="77">
        <f>SUMIFS(days!B:B,days!G:G,B67,days!F:F,D67)</f>
        <v>58.564868131868124</v>
      </c>
      <c r="G67" s="77">
        <f>SUMIFS(days!E:E,days!F:F,progression!D67,days!G:G,progression!B67)</f>
        <v>15</v>
      </c>
      <c r="H67" s="72">
        <f>IF(F67&gt;0,SUMIFS(days!D:D,days!G:G,B67,days!F:F,D67)/F67,0)</f>
        <v>0.58054984978826152</v>
      </c>
      <c r="I67" s="93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4"/>
    </row>
    <row r="68" spans="2:18" ht="15" customHeight="1" x14ac:dyDescent="0.3">
      <c r="B68" s="12">
        <f t="shared" si="4"/>
        <v>2020</v>
      </c>
      <c r="C68" s="69" t="s">
        <v>648</v>
      </c>
      <c r="D68" s="69">
        <v>6</v>
      </c>
      <c r="E68" s="77">
        <f>SUMIFS(days!C:C,days!G:G,B68,days!F:F,D68)</f>
        <v>83.571428571428555</v>
      </c>
      <c r="F68" s="77">
        <f>SUMIFS(days!B:B,days!G:G,B68,days!F:F,D68)</f>
        <v>33.283452380952383</v>
      </c>
      <c r="G68" s="77">
        <f>SUMIFS(days!E:E,days!F:F,progression!D68,days!G:G,progression!B68)</f>
        <v>7</v>
      </c>
      <c r="H68" s="72">
        <f>IF(F68&gt;0,SUMIFS(days!D:D,days!G:G,B68,days!F:F,D68)/F68,0)</f>
        <v>0.82629840129813314</v>
      </c>
      <c r="I68" s="93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4"/>
    </row>
    <row r="69" spans="2:18" ht="15" customHeight="1" x14ac:dyDescent="0.3">
      <c r="B69" s="12">
        <f t="shared" si="4"/>
        <v>2020</v>
      </c>
      <c r="C69" s="69" t="s">
        <v>649</v>
      </c>
      <c r="D69" s="69">
        <v>7</v>
      </c>
      <c r="E69" s="77">
        <f>SUMIFS(days!C:C,days!G:G,B69,days!F:F,D69)</f>
        <v>144.70882849109654</v>
      </c>
      <c r="F69" s="77">
        <f>SUMIFS(days!B:B,days!G:G,B69,days!F:F,D69)</f>
        <v>41.688348849317926</v>
      </c>
      <c r="G69" s="77">
        <f>SUMIFS(days!E:E,days!F:F,progression!D69,days!G:G,progression!B69)</f>
        <v>20</v>
      </c>
      <c r="H69" s="72">
        <f>IF(F69&gt;0,SUMIFS(days!D:D,days!G:G,B69,days!F:F,D69)/F69,0)</f>
        <v>0.71713882076244584</v>
      </c>
      <c r="I69" s="93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4"/>
    </row>
    <row r="70" spans="2:18" ht="15" customHeight="1" x14ac:dyDescent="0.3">
      <c r="B70" s="12">
        <f t="shared" si="4"/>
        <v>2020</v>
      </c>
      <c r="C70" s="69" t="s">
        <v>650</v>
      </c>
      <c r="D70" s="69">
        <v>8</v>
      </c>
      <c r="E70" s="77">
        <f>SUMIFS(days!C:C,days!G:G,B70,days!F:F,D70)</f>
        <v>61.267975632614814</v>
      </c>
      <c r="F70" s="77">
        <f>SUMIFS(days!B:B,days!G:G,B70,days!F:F,D70)</f>
        <v>20.515780589399153</v>
      </c>
      <c r="G70" s="77">
        <f>SUMIFS(days!E:E,days!F:F,progression!D70,days!G:G,progression!B70)</f>
        <v>8</v>
      </c>
      <c r="H70" s="72">
        <f>IF(F70&gt;0,SUMIFS(days!D:D,days!G:G,B70,days!F:F,D70)/F70,0)</f>
        <v>0.68221467887498821</v>
      </c>
      <c r="I70" s="93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4"/>
    </row>
    <row r="71" spans="2:18" ht="15" customHeight="1" x14ac:dyDescent="0.3">
      <c r="B71" s="12">
        <f t="shared" si="4"/>
        <v>2020</v>
      </c>
      <c r="C71" s="69" t="s">
        <v>651</v>
      </c>
      <c r="D71" s="69">
        <v>9</v>
      </c>
      <c r="E71" s="77">
        <f>SUMIFS(days!C:C,days!G:G,B71,days!F:F,D71)</f>
        <v>110.1319119025305</v>
      </c>
      <c r="F71" s="77">
        <f>SUMIFS(days!B:B,days!G:G,B71,days!F:F,D71)</f>
        <v>44.641275122357591</v>
      </c>
      <c r="G71" s="77">
        <f>SUMIFS(days!E:E,days!F:F,progression!D71,days!G:G,progression!B71)</f>
        <v>14</v>
      </c>
      <c r="H71" s="72">
        <f>IF(F71&gt;0,SUMIFS(days!D:D,days!G:G,B71,days!F:F,D71)/F71,0)</f>
        <v>0.85868465165278529</v>
      </c>
      <c r="I71" s="93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4"/>
    </row>
    <row r="72" spans="2:18" ht="15" customHeight="1" x14ac:dyDescent="0.3">
      <c r="B72" s="12">
        <f t="shared" si="4"/>
        <v>2020</v>
      </c>
      <c r="C72" s="69" t="s">
        <v>652</v>
      </c>
      <c r="D72" s="69">
        <v>10</v>
      </c>
      <c r="E72" s="77">
        <f>SUMIFS(days!C:C,days!G:G,B72,days!F:F,D72)</f>
        <v>140.78871987119408</v>
      </c>
      <c r="F72" s="77">
        <f>SUMIFS(days!B:B,days!G:G,B72,days!F:F,D72)</f>
        <v>59.367230766560667</v>
      </c>
      <c r="G72" s="77">
        <f>SUMIFS(days!E:E,days!F:F,progression!D72,days!G:G,progression!B72)</f>
        <v>24</v>
      </c>
      <c r="H72" s="72">
        <f>IF(F72&gt;0,SUMIFS(days!D:D,days!G:G,B72,days!F:F,D72)/F72,0)</f>
        <v>0.64326305851976362</v>
      </c>
      <c r="I72" s="93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4"/>
    </row>
    <row r="73" spans="2:18" ht="15" customHeight="1" x14ac:dyDescent="0.3">
      <c r="B73" s="12">
        <f t="shared" si="4"/>
        <v>2020</v>
      </c>
      <c r="C73" s="69" t="s">
        <v>653</v>
      </c>
      <c r="D73" s="69">
        <v>11</v>
      </c>
      <c r="E73" s="77">
        <f>SUMIFS(days!C:C,days!G:G,B73,days!F:F,D73)</f>
        <v>113.20899028507714</v>
      </c>
      <c r="F73" s="77">
        <f>SUMIFS(days!B:B,days!G:G,B73,days!F:F,D73)</f>
        <v>45.39071393180091</v>
      </c>
      <c r="G73" s="77">
        <f>SUMIFS(days!E:E,days!F:F,progression!D73,days!G:G,progression!B73)</f>
        <v>12</v>
      </c>
      <c r="H73" s="72">
        <f>IF(F73&gt;0,SUMIFS(days!D:D,days!G:G,B73,days!F:F,D73)/F73,0)</f>
        <v>0.43570071207694083</v>
      </c>
      <c r="I73" s="93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4"/>
    </row>
    <row r="74" spans="2:18" ht="15" customHeight="1" thickBot="1" x14ac:dyDescent="0.35">
      <c r="B74" s="95">
        <f t="shared" si="4"/>
        <v>2020</v>
      </c>
      <c r="C74" s="95" t="s">
        <v>654</v>
      </c>
      <c r="D74" s="95">
        <v>12</v>
      </c>
      <c r="E74" s="97">
        <f>SUMIFS(days!C:C,days!G:G,B74,days!F:F,D74)</f>
        <v>54.108480649785001</v>
      </c>
      <c r="F74" s="97">
        <f>SUMIFS(days!B:B,days!G:G,B74,days!F:F,D74)</f>
        <v>19.616041699846054</v>
      </c>
      <c r="G74" s="97">
        <f>SUMIFS(days!E:E,days!F:F,progression!D74,days!G:G,progression!B74)</f>
        <v>7</v>
      </c>
      <c r="H74" s="100">
        <f>IF(F74&gt;0,SUMIFS(days!D:D,days!G:G,B74,days!F:F,D74)/F74,0)</f>
        <v>0.8884696151973307</v>
      </c>
      <c r="I74" s="97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4"/>
    </row>
    <row r="75" spans="2:18" ht="15" customHeight="1" x14ac:dyDescent="0.3">
      <c r="B75" s="12">
        <f t="shared" si="4"/>
        <v>2021</v>
      </c>
      <c r="C75" s="69" t="s">
        <v>643</v>
      </c>
      <c r="D75" s="69">
        <v>1</v>
      </c>
      <c r="E75" s="77">
        <f>SUMIFS(days!C:C,days!G:G,B75,days!F:F,D75)</f>
        <v>74.355366170735209</v>
      </c>
      <c r="F75" s="77">
        <f>SUMIFS(days!B:B,days!G:G,B75,days!F:F,D75)</f>
        <v>23.49371430978864</v>
      </c>
      <c r="G75" s="77">
        <f>SUMIFS(days!E:E,days!F:F,progression!D75,days!G:G,progression!B75)</f>
        <v>10</v>
      </c>
      <c r="H75" s="72">
        <f>IF(F75&gt;0,SUMIFS(days!D:D,days!G:G,B75,days!F:F,D75)/F75,0)</f>
        <v>0.65560293213279019</v>
      </c>
      <c r="I75" s="93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4"/>
    </row>
    <row r="76" spans="2:18" ht="15" customHeight="1" x14ac:dyDescent="0.3">
      <c r="B76" s="12">
        <f t="shared" si="4"/>
        <v>2021</v>
      </c>
      <c r="C76" s="69" t="s">
        <v>644</v>
      </c>
      <c r="D76" s="69">
        <v>2</v>
      </c>
      <c r="E76" s="77">
        <f>SUMIFS(days!C:C,days!G:G,B76,days!F:F,D76)</f>
        <v>39.125379170879654</v>
      </c>
      <c r="F76" s="77">
        <f>SUMIFS(days!B:B,days!G:G,B76,days!F:F,D76)</f>
        <v>15.504213571508824</v>
      </c>
      <c r="G76" s="77">
        <f>SUMIFS(days!E:E,days!F:F,progression!D76,days!G:G,progression!B76)</f>
        <v>5</v>
      </c>
      <c r="H76" s="72">
        <f>IF(F76&gt;0,SUMIFS(days!D:D,days!G:G,B76,days!F:F,D76)/F76,0)</f>
        <v>0.73149032153321558</v>
      </c>
      <c r="I76" s="93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4"/>
    </row>
    <row r="77" spans="2:18" ht="15" customHeight="1" x14ac:dyDescent="0.3">
      <c r="B77" s="12">
        <f t="shared" si="4"/>
        <v>2021</v>
      </c>
      <c r="C77" s="69" t="s">
        <v>645</v>
      </c>
      <c r="D77" s="69">
        <v>3</v>
      </c>
      <c r="E77" s="77">
        <f>SUMIFS(days!C:C,days!G:G,B77,days!F:F,D77)</f>
        <v>23.621118012422375</v>
      </c>
      <c r="F77" s="77">
        <f>SUMIFS(days!B:B,days!G:G,B77,days!F:F,D77)</f>
        <v>7.798340234644578</v>
      </c>
      <c r="G77" s="77">
        <f>SUMIFS(days!E:E,days!F:F,progression!D77,days!G:G,progression!B77)</f>
        <v>2</v>
      </c>
      <c r="H77" s="72">
        <f>IF(F77&gt;0,SUMIFS(days!D:D,days!G:G,B77,days!F:F,D77)/F77,0)</f>
        <v>0.93745019268048679</v>
      </c>
      <c r="I77" s="93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4"/>
    </row>
    <row r="78" spans="2:18" ht="15" customHeight="1" x14ac:dyDescent="0.3">
      <c r="B78" s="12">
        <f t="shared" si="4"/>
        <v>2021</v>
      </c>
      <c r="C78" s="69" t="s">
        <v>646</v>
      </c>
      <c r="D78" s="69">
        <v>4</v>
      </c>
      <c r="E78" s="77">
        <f>SUMIFS(days!C:C,days!G:G,B78,days!F:F,D78)</f>
        <v>35.683229813664596</v>
      </c>
      <c r="F78" s="77">
        <f>SUMIFS(days!B:B,days!G:G,B78,days!F:F,D78)</f>
        <v>13.151563146997933</v>
      </c>
      <c r="G78" s="77">
        <f>SUMIFS(days!E:E,days!F:F,progression!D78,days!G:G,progression!B78)</f>
        <v>7</v>
      </c>
      <c r="H78" s="72">
        <f>IF(F78&gt;0,SUMIFS(days!D:D,days!G:G,B78,days!F:F,D78)/F78,0)</f>
        <v>0.94564171024077481</v>
      </c>
      <c r="I78" s="93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4"/>
    </row>
    <row r="79" spans="2:18" ht="15" customHeight="1" x14ac:dyDescent="0.3">
      <c r="B79" s="12">
        <f t="shared" ref="B79:B110" si="6">B67+1</f>
        <v>2021</v>
      </c>
      <c r="C79" s="69" t="s">
        <v>647</v>
      </c>
      <c r="D79" s="69">
        <v>5</v>
      </c>
      <c r="E79" s="77">
        <f>SUMIFS(days!C:C,days!G:G,B79,days!F:F,D79)</f>
        <v>98.000000000000057</v>
      </c>
      <c r="F79" s="77">
        <f>SUMIFS(days!B:B,days!G:G,B79,days!F:F,D79)</f>
        <v>33.018611111111113</v>
      </c>
      <c r="G79" s="77">
        <f>SUMIFS(days!E:E,days!F:F,progression!D79,days!G:G,progression!B79)</f>
        <v>11</v>
      </c>
      <c r="H79" s="72">
        <f>IF(F79&gt;0,SUMIFS(days!D:D,days!G:G,B79,days!F:F,D79)/F79,0)</f>
        <v>0.97577124012551852</v>
      </c>
      <c r="I79" s="93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4"/>
    </row>
    <row r="80" spans="2:18" ht="15" customHeight="1" x14ac:dyDescent="0.3">
      <c r="B80" s="12">
        <f t="shared" si="6"/>
        <v>2021</v>
      </c>
      <c r="C80" s="69" t="s">
        <v>648</v>
      </c>
      <c r="D80" s="69">
        <v>6</v>
      </c>
      <c r="E80" s="77">
        <f>SUMIFS(days!C:C,days!G:G,B80,days!F:F,D80)</f>
        <v>148.40036892805904</v>
      </c>
      <c r="F80" s="77">
        <f>SUMIFS(days!B:B,days!G:G,B80,days!F:F,D80)</f>
        <v>49.736329097492671</v>
      </c>
      <c r="G80" s="77">
        <f>SUMIFS(days!E:E,days!F:F,progression!D80,days!G:G,progression!B80)</f>
        <v>14</v>
      </c>
      <c r="H80" s="72">
        <f>IF(F80&gt;0,SUMIFS(days!D:D,days!G:G,B80,days!F:F,D80)/F80,0)</f>
        <v>0.58616998893163896</v>
      </c>
      <c r="I80" s="93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4"/>
    </row>
    <row r="81" spans="2:18" ht="15" customHeight="1" x14ac:dyDescent="0.3">
      <c r="B81" s="12">
        <f t="shared" si="6"/>
        <v>2021</v>
      </c>
      <c r="C81" s="69" t="s">
        <v>649</v>
      </c>
      <c r="D81" s="69">
        <v>7</v>
      </c>
      <c r="E81" s="77">
        <f>SUMIFS(days!C:C,days!G:G,B81,days!F:F,D81)</f>
        <v>63.788945822231312</v>
      </c>
      <c r="F81" s="77">
        <f>SUMIFS(days!B:B,days!G:G,B81,days!F:F,D81)</f>
        <v>21.192908223451997</v>
      </c>
      <c r="G81" s="77">
        <f>SUMIFS(days!E:E,days!F:F,progression!D81,days!G:G,progression!B81)</f>
        <v>7</v>
      </c>
      <c r="H81" s="72">
        <f>IF(F81&gt;0,SUMIFS(days!D:D,days!G:G,B81,days!F:F,D81)/F81,0)</f>
        <v>0.92700110776597233</v>
      </c>
      <c r="I81" s="93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4"/>
    </row>
    <row r="82" spans="2:18" ht="15" customHeight="1" x14ac:dyDescent="0.3">
      <c r="B82" s="12">
        <f t="shared" si="6"/>
        <v>2021</v>
      </c>
      <c r="C82" s="69" t="s">
        <v>650</v>
      </c>
      <c r="D82" s="69">
        <v>8</v>
      </c>
      <c r="E82" s="77">
        <f>SUMIFS(days!C:C,days!G:G,B82,days!F:F,D82)</f>
        <v>85.186261286576041</v>
      </c>
      <c r="F82" s="77">
        <f>SUMIFS(days!B:B,days!G:G,B82,days!F:F,D82)</f>
        <v>28.863393887452688</v>
      </c>
      <c r="G82" s="77">
        <f>SUMIFS(days!E:E,days!F:F,progression!D82,days!G:G,progression!B82)</f>
        <v>6</v>
      </c>
      <c r="H82" s="72">
        <f>IF(F82&gt;0,SUMIFS(days!D:D,days!G:G,B82,days!F:F,D82)/F82,0)</f>
        <v>0.72059709400501226</v>
      </c>
      <c r="I82" s="93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4"/>
    </row>
    <row r="83" spans="2:18" ht="15" customHeight="1" x14ac:dyDescent="0.3">
      <c r="B83" s="12">
        <f t="shared" si="6"/>
        <v>2021</v>
      </c>
      <c r="C83" s="69" t="s">
        <v>651</v>
      </c>
      <c r="D83" s="69">
        <v>9</v>
      </c>
      <c r="E83" s="77">
        <f>SUMIFS(days!C:C,days!G:G,B83,days!F:F,D83)</f>
        <v>41.967945557818013</v>
      </c>
      <c r="F83" s="77">
        <f>SUMIFS(days!B:B,days!G:G,B83,days!F:F,D83)</f>
        <v>15.565247898284087</v>
      </c>
      <c r="G83" s="77">
        <f>SUMIFS(days!E:E,days!F:F,progression!D83,days!G:G,progression!B83)</f>
        <v>6</v>
      </c>
      <c r="H83" s="72">
        <f>IF(F83&gt;0,SUMIFS(days!D:D,days!G:G,B83,days!F:F,D83)/F83,0)</f>
        <v>0.84458358788198118</v>
      </c>
      <c r="I83" s="93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4"/>
    </row>
    <row r="84" spans="2:18" ht="15" customHeight="1" x14ac:dyDescent="0.3">
      <c r="B84" s="12">
        <f t="shared" si="6"/>
        <v>2021</v>
      </c>
      <c r="C84" s="69" t="s">
        <v>652</v>
      </c>
      <c r="D84" s="69">
        <v>10</v>
      </c>
      <c r="E84" s="77">
        <f>SUMIFS(days!C:C,days!G:G,B84,days!F:F,D84)</f>
        <v>47.585049833887034</v>
      </c>
      <c r="F84" s="77">
        <f>SUMIFS(days!B:B,days!G:G,B84,days!F:F,D84)</f>
        <v>20.500414544112214</v>
      </c>
      <c r="G84" s="77">
        <f>SUMIFS(days!E:E,days!F:F,progression!D84,days!G:G,progression!B84)</f>
        <v>6</v>
      </c>
      <c r="H84" s="72">
        <f>IF(F84&gt;0,SUMIFS(days!D:D,days!G:G,B84,days!F:F,D84)/F84,0)</f>
        <v>1</v>
      </c>
      <c r="I84" s="93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4"/>
    </row>
    <row r="85" spans="2:18" ht="15" customHeight="1" x14ac:dyDescent="0.3">
      <c r="B85" s="12">
        <f t="shared" si="6"/>
        <v>2021</v>
      </c>
      <c r="C85" s="69" t="s">
        <v>653</v>
      </c>
      <c r="D85" s="69">
        <v>11</v>
      </c>
      <c r="E85" s="77">
        <f>SUMIFS(days!C:C,days!G:G,B85,days!F:F,D85)</f>
        <v>45.359890109890095</v>
      </c>
      <c r="F85" s="77">
        <f>SUMIFS(days!B:B,days!G:G,B85,days!F:F,D85)</f>
        <v>19.225007631257633</v>
      </c>
      <c r="G85" s="77">
        <f>SUMIFS(days!E:E,days!F:F,progression!D85,days!G:G,progression!B85)</f>
        <v>6</v>
      </c>
      <c r="H85" s="72">
        <f>IF(F85&gt;0,SUMIFS(days!D:D,days!G:G,B85,days!F:F,D85)/F85,0)</f>
        <v>0.95318597436930497</v>
      </c>
      <c r="I85" s="93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4"/>
    </row>
    <row r="86" spans="2:18" ht="15" customHeight="1" thickBot="1" x14ac:dyDescent="0.35">
      <c r="B86" s="95">
        <f t="shared" si="6"/>
        <v>2021</v>
      </c>
      <c r="C86" s="95" t="s">
        <v>654</v>
      </c>
      <c r="D86" s="95">
        <v>12</v>
      </c>
      <c r="E86" s="97">
        <f>SUMIFS(days!C:C,days!G:G,B86,days!F:F,D86)</f>
        <v>98.140109890109855</v>
      </c>
      <c r="F86" s="97">
        <f>SUMIFS(days!B:B,days!G:G,B86,days!F:F,D86)</f>
        <v>36.296579670329656</v>
      </c>
      <c r="G86" s="97">
        <f>SUMIFS(days!E:E,days!F:F,progression!D86,days!G:G,progression!B86)</f>
        <v>15</v>
      </c>
      <c r="H86" s="100">
        <f>IF(F86&gt;0,SUMIFS(days!D:D,days!G:G,B86,days!F:F,D86)/F86,0)</f>
        <v>0.89454163966565847</v>
      </c>
      <c r="I86" s="97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4"/>
    </row>
    <row r="87" spans="2:18" ht="15" customHeight="1" x14ac:dyDescent="0.3">
      <c r="B87" s="12">
        <f t="shared" si="6"/>
        <v>2022</v>
      </c>
      <c r="C87" s="69" t="s">
        <v>643</v>
      </c>
      <c r="D87" s="69">
        <v>1</v>
      </c>
      <c r="E87" s="77">
        <f>SUMIFS(days!C:C,days!G:G,B87,days!F:F,D87)</f>
        <v>82.66453201970441</v>
      </c>
      <c r="F87" s="77">
        <f>SUMIFS(days!B:B,days!G:G,B87,days!F:F,D87)</f>
        <v>31.159324028461949</v>
      </c>
      <c r="G87" s="77">
        <f>SUMIFS(days!E:E,days!F:F,progression!D87,days!G:G,progression!B87)</f>
        <v>6</v>
      </c>
      <c r="H87" s="71">
        <f>IF(F87&gt;0,SUMIFS(days!D:D,days!G:G,B87,days!F:F,D87)/F87,0)</f>
        <v>1</v>
      </c>
      <c r="I87" s="93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644</v>
      </c>
      <c r="D88" s="69">
        <v>2</v>
      </c>
      <c r="E88" s="77">
        <f>SUMIFS(days!C:C,days!G:G,B88,days!F:F,D88)</f>
        <v>33.478325123152722</v>
      </c>
      <c r="F88" s="77">
        <f>SUMIFS(days!B:B,days!G:G,B88,days!F:F,D88)</f>
        <v>12.172025177887249</v>
      </c>
      <c r="G88" s="77">
        <f>SUMIFS(days!E:E,days!F:F,progression!D88,days!G:G,progression!B88)</f>
        <v>4</v>
      </c>
      <c r="H88" s="71">
        <f>IF(F88&gt;0,SUMIFS(days!D:D,days!G:G,B88,days!F:F,D88)/F88,0)</f>
        <v>1</v>
      </c>
      <c r="I88" s="93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645</v>
      </c>
      <c r="D89" s="69">
        <v>3</v>
      </c>
      <c r="E89" s="77">
        <f>SUMIFS(days!C:C,days!G:G,B89,days!F:F,D89)</f>
        <v>45.318475216173432</v>
      </c>
      <c r="F89" s="77">
        <f>SUMIFS(days!B:B,days!G:G,B89,days!F:F,D89)</f>
        <v>18.053959322859576</v>
      </c>
      <c r="G89" s="77">
        <f>SUMIFS(days!E:E,days!F:F,progression!D89,days!G:G,progression!B89)</f>
        <v>2</v>
      </c>
      <c r="H89" s="71">
        <f>IF(F89&gt;0,SUMIFS(days!D:D,days!G:G,B89,days!F:F,D89)/F89,0)</f>
        <v>0.70024499285150821</v>
      </c>
      <c r="I89" s="93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646</v>
      </c>
      <c r="D90" s="69">
        <v>4</v>
      </c>
      <c r="E90" s="77">
        <f>SUMIFS(days!C:C,days!G:G,B90,days!F:F,D90)</f>
        <v>46.350096212398014</v>
      </c>
      <c r="F90" s="77">
        <f>SUMIFS(days!B:B,days!G:G,B90,days!F:F,D90)</f>
        <v>18.373088296188044</v>
      </c>
      <c r="G90" s="77">
        <f>SUMIFS(days!E:E,days!F:F,progression!D90,days!G:G,progression!B90)</f>
        <v>5</v>
      </c>
      <c r="H90" s="71">
        <f>IF(F90&gt;0,SUMIFS(days!D:D,days!G:G,B90,days!F:F,D90)/F90,0)</f>
        <v>0.79381608398934156</v>
      </c>
      <c r="I90" s="93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647</v>
      </c>
      <c r="D91" s="69">
        <v>5</v>
      </c>
      <c r="E91" s="77">
        <f>SUMIFS(days!C:C,days!G:G,B91,days!F:F,D91)</f>
        <v>125.46833333333332</v>
      </c>
      <c r="F91" s="77">
        <f>SUMIFS(days!B:B,days!G:G,B91,days!F:F,D91)</f>
        <v>50.35488580246912</v>
      </c>
      <c r="G91" s="77">
        <f>SUMIFS(days!E:E,days!F:F,progression!D91,days!G:G,progression!B91)</f>
        <v>11</v>
      </c>
      <c r="H91" s="71">
        <f>IF(F91&gt;0,SUMIFS(days!D:D,days!G:G,B91,days!F:F,D91)/F91,0)</f>
        <v>0.8824840945283241</v>
      </c>
      <c r="I91" s="93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648</v>
      </c>
      <c r="D92" s="69">
        <v>6</v>
      </c>
      <c r="E92" s="77">
        <f>SUMIFS(days!C:C,days!G:G,B92,days!F:F,D92)</f>
        <v>119.031015037594</v>
      </c>
      <c r="F92" s="77">
        <f>SUMIFS(days!B:B,days!G:G,B92,days!F:F,D92)</f>
        <v>37.214976213682363</v>
      </c>
      <c r="G92" s="77">
        <f>SUMIFS(days!E:E,days!F:F,progression!D92,days!G:G,progression!B92)</f>
        <v>14</v>
      </c>
      <c r="H92" s="72">
        <f>IF(F92&gt;0,SUMIFS(days!D:D,days!G:G,B92,days!F:F,D92)/F92,0)</f>
        <v>0.9982086064953023</v>
      </c>
      <c r="I92" s="93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649</v>
      </c>
      <c r="D93" s="69">
        <v>7</v>
      </c>
      <c r="E93" s="77">
        <f>SUMIFS(days!C:C,days!G:G,B93,days!F:F,D93)</f>
        <v>106.72476646160854</v>
      </c>
      <c r="F93" s="77">
        <f>SUMIFS(days!B:B,days!G:G,B93,days!F:F,D93)</f>
        <v>39.975839472418414</v>
      </c>
      <c r="G93" s="77">
        <f>SUMIFS(days!E:E,days!F:F,progression!D93,days!G:G,progression!B93)</f>
        <v>10</v>
      </c>
      <c r="H93" s="72">
        <f>IF(F93&gt;0,SUMIFS(days!D:D,days!G:G,B93,days!F:F,D93)/F93,0)</f>
        <v>1</v>
      </c>
      <c r="I93" s="93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650</v>
      </c>
      <c r="D94" s="69">
        <v>8</v>
      </c>
      <c r="E94" s="77">
        <f>SUMIFS(days!C:C,days!G:G,B94,days!F:F,D94)</f>
        <v>168.86207209705219</v>
      </c>
      <c r="F94" s="77">
        <f>SUMIFS(days!B:B,days!G:G,B94,days!F:F,D94)</f>
        <v>55.361353467347143</v>
      </c>
      <c r="G94" s="77">
        <f>SUMIFS(days!E:E,days!F:F,progression!D94,days!G:G,progression!B94)</f>
        <v>20</v>
      </c>
      <c r="H94" s="72">
        <f>IF(F94&gt;0,SUMIFS(days!D:D,days!G:G,B94,days!F:F,D94)/F94,0)</f>
        <v>0.82467253539121499</v>
      </c>
      <c r="I94" s="93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651</v>
      </c>
      <c r="D95" s="69">
        <v>9</v>
      </c>
      <c r="E95" s="77">
        <f>SUMIFS(days!C:C,days!G:G,B95,days!F:F,D95)</f>
        <v>60.755605905183863</v>
      </c>
      <c r="F95" s="77">
        <f>SUMIFS(days!B:B,days!G:G,B95,days!F:F,D95)</f>
        <v>24.163295103283936</v>
      </c>
      <c r="G95" s="77">
        <f>SUMIFS(days!E:E,days!F:F,progression!D95,days!G:G,progression!B95)</f>
        <v>3</v>
      </c>
      <c r="H95" s="72">
        <f>IF(F95&gt;0,SUMIFS(days!D:D,days!G:G,B95,days!F:F,D95)/F95,0)</f>
        <v>0.50438104629987024</v>
      </c>
      <c r="I95" s="93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652</v>
      </c>
      <c r="D96" s="69">
        <v>10</v>
      </c>
      <c r="E96" s="77">
        <f>SUMIFS(days!C:C,days!G:G,B96,days!F:F,D96)</f>
        <v>67.111171068946774</v>
      </c>
      <c r="F96" s="77">
        <f>SUMIFS(days!B:B,days!G:G,B96,days!F:F,D96)</f>
        <v>21.507255152314229</v>
      </c>
      <c r="G96" s="77">
        <f>SUMIFS(days!E:E,days!F:F,progression!D96,days!G:G,progression!B96)</f>
        <v>4</v>
      </c>
      <c r="H96" s="72">
        <f>IF(F96&gt;0,SUMIFS(days!D:D,days!G:G,B96,days!F:F,D96)/F96,0)</f>
        <v>0.55332425546622599</v>
      </c>
      <c r="I96" s="93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653</v>
      </c>
      <c r="D97" s="69">
        <v>11</v>
      </c>
      <c r="E97" s="77">
        <f>SUMIFS(days!C:C,days!G:G,B97,days!F:F,D97)</f>
        <v>73.14202877674991</v>
      </c>
      <c r="F97" s="77">
        <f>SUMIFS(days!B:B,days!G:G,B97,days!F:F,D97)</f>
        <v>27.848047393867176</v>
      </c>
      <c r="G97" s="77">
        <f>SUMIFS(days!E:E,days!F:F,progression!D97,days!G:G,progression!B97)</f>
        <v>4</v>
      </c>
      <c r="H97" s="72">
        <f>IF(F97&gt;0,SUMIFS(days!D:D,days!G:G,B97,days!F:F,D97)/F97,0)</f>
        <v>0.71498626749864813</v>
      </c>
      <c r="I97" s="93">
        <f t="shared" si="5"/>
        <v>0.92826824646223927</v>
      </c>
    </row>
    <row r="98" spans="2:9" ht="15" customHeight="1" thickBot="1" x14ac:dyDescent="0.35">
      <c r="B98" s="95">
        <f t="shared" si="6"/>
        <v>2022</v>
      </c>
      <c r="C98" s="95" t="s">
        <v>654</v>
      </c>
      <c r="D98" s="95">
        <v>12</v>
      </c>
      <c r="E98" s="97">
        <f>SUMIFS(days!C:C,days!G:G,B98,days!F:F,D98)</f>
        <v>85.38025902358423</v>
      </c>
      <c r="F98" s="97">
        <f>SUMIFS(days!B:B,days!G:G,B98,days!F:F,D98)</f>
        <v>32.848033629017856</v>
      </c>
      <c r="G98" s="97">
        <f>SUMIFS(days!E:E,days!F:F,progression!D98,days!G:G,progression!B98)</f>
        <v>14</v>
      </c>
      <c r="H98" s="100">
        <f>IF(F98&gt;0,SUMIFS(days!D:D,days!G:G,B98,days!F:F,D98)/F98,0)</f>
        <v>0.78441797562722604</v>
      </c>
      <c r="I98" s="97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643</v>
      </c>
      <c r="D99" s="69">
        <v>1</v>
      </c>
      <c r="E99" s="77">
        <f>SUMIFS(days!C:C,days!G:G,B99,days!F:F,D99)</f>
        <v>23.840303851502554</v>
      </c>
      <c r="F99" s="77">
        <f>SUMIFS(days!B:B,days!G:G,B99,days!F:F,D99)</f>
        <v>10.179394012513333</v>
      </c>
      <c r="G99" s="77">
        <f>SUMIFS(days!E:E,days!F:F,progression!D99,days!G:G,progression!B99)</f>
        <v>4</v>
      </c>
      <c r="H99" s="72">
        <f>IF(F99&gt;0,SUMIFS(days!D:D,days!G:G,B99,days!F:F,D99)/F99,0)</f>
        <v>0.72050826466901963</v>
      </c>
      <c r="I99" s="93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644</v>
      </c>
      <c r="D100" s="69">
        <v>2</v>
      </c>
      <c r="E100" s="77">
        <f>SUMIFS(days!C:C,days!G:G,B100,days!F:F,D100)</f>
        <v>27.888888888888893</v>
      </c>
      <c r="F100" s="77">
        <f>SUMIFS(days!B:B,days!G:G,B100,days!F:F,D100)</f>
        <v>13.156172839506169</v>
      </c>
      <c r="G100" s="77">
        <f>SUMIFS(days!E:E,days!F:F,progression!D100,days!G:G,progression!B100)</f>
        <v>2</v>
      </c>
      <c r="H100" s="72">
        <f>IF(F100&gt;0,SUMIFS(days!D:D,days!G:G,B100,days!F:F,D100)/F100,0)</f>
        <v>0.87458358748181864</v>
      </c>
      <c r="I100" s="93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645</v>
      </c>
      <c r="D101" s="69">
        <v>3</v>
      </c>
      <c r="E101" s="77">
        <f>SUMIFS(days!C:C,days!G:G,B101,days!F:F,D101)</f>
        <v>91.04879970271277</v>
      </c>
      <c r="F101" s="77">
        <f>SUMIFS(days!B:B,days!G:G,B101,days!F:F,D101)</f>
        <v>24.93241116478799</v>
      </c>
      <c r="G101" s="77">
        <f>SUMIFS(days!E:E,days!F:F,progression!D101,days!G:G,progression!B101)</f>
        <v>31</v>
      </c>
      <c r="H101" s="72">
        <f>IF(F101&gt;0,SUMIFS(days!D:D,days!G:G,B101,days!F:F,D101)/F101,0)</f>
        <v>0.92399451511226849</v>
      </c>
      <c r="I101" s="93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646</v>
      </c>
      <c r="D102" s="69">
        <v>4</v>
      </c>
      <c r="E102" s="77">
        <f>SUMIFS(days!C:C,days!G:G,B102,days!F:F,D102)</f>
        <v>85.506755852842801</v>
      </c>
      <c r="F102" s="77">
        <f>SUMIFS(days!B:B,days!G:G,B102,days!F:F,D102)</f>
        <v>20.639502415458935</v>
      </c>
      <c r="G102" s="77">
        <f>SUMIFS(days!E:E,days!F:F,progression!D102,days!G:G,progression!B102)</f>
        <v>9</v>
      </c>
      <c r="H102" s="72">
        <f>IF(F102&gt;0,SUMIFS(days!D:D,days!G:G,B102,days!F:F,D102)/F102,0)</f>
        <v>0.71745119871209839</v>
      </c>
      <c r="I102" s="93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647</v>
      </c>
      <c r="D103" s="69">
        <v>5</v>
      </c>
      <c r="E103" s="77">
        <f>SUMIFS(days!C:C,days!G:G,B103,days!F:F,D103)</f>
        <v>0</v>
      </c>
      <c r="F103" s="77">
        <f>SUMIFS(days!B:B,days!G:G,B103,days!F:F,D103)</f>
        <v>0</v>
      </c>
      <c r="G103" s="77">
        <f>SUMIFS(days!E:E,days!F:F,progression!D103,days!G:G,progression!B103)</f>
        <v>0</v>
      </c>
      <c r="H103" s="72">
        <f>IF(F103&gt;0,SUMIFS(days!D:D,days!G:G,B103,days!F:F,D103)/F103,0)</f>
        <v>0</v>
      </c>
      <c r="I103" s="93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648</v>
      </c>
      <c r="D104" s="69">
        <v>6</v>
      </c>
      <c r="E104" s="77">
        <f>SUMIFS(days!C:C,days!G:G,B104,days!F:F,D104)</f>
        <v>0</v>
      </c>
      <c r="F104" s="77">
        <f>SUMIFS(days!B:B,days!G:G,B104,days!F:F,D104)</f>
        <v>0</v>
      </c>
      <c r="G104" s="77">
        <f>SUMIFS(days!E:E,days!F:F,progression!D104,days!G:G,progression!B104)</f>
        <v>0</v>
      </c>
      <c r="H104" s="72">
        <f>IF(F104&gt;0,SUMIFS(days!D:D,days!G:G,B104,days!F:F,D104)/F104,0)</f>
        <v>0</v>
      </c>
      <c r="I104" s="93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649</v>
      </c>
      <c r="D105" s="69">
        <v>7</v>
      </c>
      <c r="E105" s="77">
        <f>SUMIFS(days!C:C,days!G:G,B105,days!F:F,D105)</f>
        <v>0</v>
      </c>
      <c r="F105" s="77">
        <f>SUMIFS(days!B:B,days!G:G,B105,days!F:F,D105)</f>
        <v>0</v>
      </c>
      <c r="G105" s="77">
        <f>SUMIFS(days!E:E,days!F:F,progression!D105,days!G:G,progression!B105)</f>
        <v>0</v>
      </c>
      <c r="H105" s="72">
        <f>IF(F105&gt;0,SUMIFS(days!D:D,days!G:G,B105,days!F:F,D105)/F105,0)</f>
        <v>0</v>
      </c>
      <c r="I105" s="93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650</v>
      </c>
      <c r="D106" s="69">
        <v>8</v>
      </c>
      <c r="E106" s="77">
        <f>SUMIFS(days!C:C,days!G:G,B106,days!F:F,D106)</f>
        <v>0</v>
      </c>
      <c r="F106" s="77">
        <f>SUMIFS(days!B:B,days!G:G,B106,days!F:F,D106)</f>
        <v>0</v>
      </c>
      <c r="G106" s="77">
        <f>SUMIFS(days!E:E,days!F:F,progression!D106,days!G:G,progression!B106)</f>
        <v>0</v>
      </c>
      <c r="H106" s="72">
        <f>IF(F106&gt;0,SUMIFS(days!D:D,days!G:G,B106,days!F:F,D106)/F106,0)</f>
        <v>0</v>
      </c>
      <c r="I106" s="93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651</v>
      </c>
      <c r="D107" s="69">
        <v>9</v>
      </c>
      <c r="E107" s="77">
        <f>SUMIFS(days!C:C,days!G:G,B107,days!F:F,D107)</f>
        <v>0</v>
      </c>
      <c r="F107" s="77">
        <f>SUMIFS(days!B:B,days!G:G,B107,days!F:F,D107)</f>
        <v>0</v>
      </c>
      <c r="G107" s="77">
        <f>SUMIFS(days!E:E,days!F:F,progression!D107,days!G:G,progression!B107)</f>
        <v>0</v>
      </c>
      <c r="H107" s="72">
        <f>IF(F107&gt;0,SUMIFS(days!D:D,days!G:G,B107,days!F:F,D107)/F107,0)</f>
        <v>0</v>
      </c>
      <c r="I107" s="93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652</v>
      </c>
      <c r="D108" s="69">
        <v>10</v>
      </c>
      <c r="E108" s="77">
        <f>SUMIFS(days!C:C,days!G:G,B108,days!F:F,D108)</f>
        <v>0</v>
      </c>
      <c r="F108" s="77">
        <f>SUMIFS(days!B:B,days!G:G,B108,days!F:F,D108)</f>
        <v>0</v>
      </c>
      <c r="G108" s="77">
        <f>SUMIFS(days!E:E,days!F:F,progression!D108,days!G:G,progression!B108)</f>
        <v>0</v>
      </c>
      <c r="H108" s="72">
        <f>IF(F108&gt;0,SUMIFS(days!D:D,days!G:G,B108,days!F:F,D108)/F108,0)</f>
        <v>0</v>
      </c>
      <c r="I108" s="93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653</v>
      </c>
      <c r="D109" s="69">
        <v>11</v>
      </c>
      <c r="E109" s="77">
        <f>SUMIFS(days!C:C,days!G:G,B109,days!F:F,D109)</f>
        <v>0</v>
      </c>
      <c r="F109" s="77">
        <f>SUMIFS(days!B:B,days!G:G,B109,days!F:F,D109)</f>
        <v>0</v>
      </c>
      <c r="G109" s="77">
        <f>SUMIFS(days!E:E,days!F:F,progression!D109,days!G:G,progression!B109)</f>
        <v>0</v>
      </c>
      <c r="H109" s="72">
        <f>IF(F109&gt;0,SUMIFS(days!D:D,days!G:G,B109,days!F:F,D109)/F109,0)</f>
        <v>0</v>
      </c>
      <c r="I109" s="93">
        <f t="shared" si="7"/>
        <v>0</v>
      </c>
    </row>
    <row r="110" spans="2:9" ht="15" customHeight="1" thickBot="1" x14ac:dyDescent="0.35">
      <c r="B110" s="95">
        <f t="shared" si="6"/>
        <v>2023</v>
      </c>
      <c r="C110" s="95" t="s">
        <v>654</v>
      </c>
      <c r="D110" s="95">
        <v>12</v>
      </c>
      <c r="E110" s="97">
        <f>SUMIFS(days!C:C,days!G:G,B110,days!F:F,D110)</f>
        <v>0</v>
      </c>
      <c r="F110" s="97">
        <f>SUMIFS(days!B:B,days!G:G,B110,days!F:F,D110)</f>
        <v>0</v>
      </c>
      <c r="G110" s="97">
        <f>SUMIFS(days!E:E,days!F:F,progression!D110,days!G:G,progression!B110)</f>
        <v>0</v>
      </c>
      <c r="H110" s="100">
        <f>IF(F110&gt;0,SUMIFS(days!D:D,days!G:G,B110,days!F:F,D110)/F110,0)</f>
        <v>0</v>
      </c>
      <c r="I110" s="97">
        <f t="shared" si="7"/>
        <v>0</v>
      </c>
    </row>
    <row r="111" spans="2:9" ht="15" customHeight="1" x14ac:dyDescent="0.3">
      <c r="B111" s="69"/>
      <c r="C111" s="69"/>
      <c r="D111" s="69"/>
      <c r="E111" s="77"/>
      <c r="F111" s="77"/>
      <c r="G111" s="77"/>
      <c r="H111" s="72"/>
      <c r="I111" s="77"/>
    </row>
    <row r="112" spans="2:9" ht="15" customHeight="1" x14ac:dyDescent="0.3">
      <c r="B112" s="69"/>
      <c r="C112" s="69"/>
      <c r="D112" s="69"/>
      <c r="E112" s="77"/>
      <c r="F112" s="77"/>
      <c r="G112" s="77"/>
      <c r="H112" s="72"/>
      <c r="I112" s="77"/>
    </row>
    <row r="113" spans="2:9" ht="15" customHeight="1" x14ac:dyDescent="0.3">
      <c r="B113" s="69"/>
      <c r="C113" s="69"/>
      <c r="D113" s="69"/>
      <c r="E113" s="77"/>
      <c r="F113" s="77"/>
      <c r="G113" s="77"/>
      <c r="H113" s="72"/>
      <c r="I113" s="77"/>
    </row>
    <row r="114" spans="2:9" ht="15" customHeight="1" x14ac:dyDescent="0.3">
      <c r="B114" s="69"/>
      <c r="C114" s="69"/>
      <c r="D114" s="69"/>
      <c r="E114" s="77"/>
      <c r="F114" s="77"/>
      <c r="G114" s="77"/>
      <c r="H114" s="72"/>
      <c r="I114" s="77"/>
    </row>
    <row r="115" spans="2:9" ht="15" customHeight="1" x14ac:dyDescent="0.3">
      <c r="B115" s="69"/>
      <c r="C115" s="69"/>
      <c r="D115" s="69"/>
      <c r="E115" s="77"/>
      <c r="F115" s="77"/>
      <c r="G115" s="77"/>
      <c r="H115" s="72"/>
      <c r="I115" s="77"/>
    </row>
    <row r="116" spans="2:9" x14ac:dyDescent="0.3">
      <c r="B116" s="69"/>
      <c r="C116" s="69"/>
      <c r="D116" s="69"/>
      <c r="E116" s="77"/>
      <c r="F116" s="77"/>
      <c r="G116" s="77"/>
      <c r="H116" s="72"/>
      <c r="I116" s="77"/>
    </row>
    <row r="117" spans="2:9" x14ac:dyDescent="0.3">
      <c r="B117" s="69"/>
      <c r="C117" s="69"/>
      <c r="D117" s="69"/>
      <c r="H117" s="72"/>
    </row>
    <row r="118" spans="2:9" x14ac:dyDescent="0.3">
      <c r="B118" s="69"/>
      <c r="C118" s="69"/>
      <c r="D118" s="69"/>
      <c r="H118" s="72"/>
    </row>
    <row r="119" spans="2:9" x14ac:dyDescent="0.3">
      <c r="B119" s="69"/>
      <c r="C119" s="69"/>
      <c r="D119" s="69"/>
      <c r="H119" s="72"/>
    </row>
    <row r="120" spans="2:9" x14ac:dyDescent="0.3">
      <c r="B120" s="69"/>
      <c r="C120" s="69"/>
      <c r="D120" s="69"/>
      <c r="H120" s="72"/>
    </row>
    <row r="121" spans="2:9" x14ac:dyDescent="0.3">
      <c r="B121" s="69"/>
      <c r="C121" s="69"/>
      <c r="D121" s="69"/>
      <c r="H121" s="72"/>
    </row>
    <row r="122" spans="2:9" x14ac:dyDescent="0.3">
      <c r="B122" s="69"/>
      <c r="C122" s="69"/>
      <c r="D122" s="69"/>
      <c r="H122" s="72"/>
    </row>
    <row r="123" spans="2:9" x14ac:dyDescent="0.3">
      <c r="B123" s="69"/>
      <c r="C123" s="69"/>
      <c r="D123" s="69"/>
      <c r="H123" s="72"/>
    </row>
    <row r="124" spans="2:9" x14ac:dyDescent="0.3">
      <c r="B124" s="69"/>
      <c r="C124" s="69"/>
      <c r="D124" s="69"/>
      <c r="H124" s="72"/>
    </row>
    <row r="125" spans="2:9" x14ac:dyDescent="0.3">
      <c r="B125" s="69"/>
      <c r="C125" s="69"/>
      <c r="D125" s="69"/>
      <c r="H125" s="72"/>
    </row>
    <row r="126" spans="2:9" x14ac:dyDescent="0.3">
      <c r="B126" s="69"/>
      <c r="C126" s="69"/>
      <c r="D126" s="69"/>
      <c r="H126" s="72"/>
    </row>
    <row r="127" spans="2:9" x14ac:dyDescent="0.3">
      <c r="B127" s="69"/>
      <c r="C127" s="69"/>
      <c r="D127" s="69"/>
      <c r="H127" s="72"/>
    </row>
    <row r="128" spans="2:9" x14ac:dyDescent="0.3">
      <c r="B128" s="69"/>
      <c r="C128" s="69"/>
      <c r="D128" s="69"/>
      <c r="H128" s="72"/>
    </row>
    <row r="129" spans="2:8" x14ac:dyDescent="0.3">
      <c r="B129" s="69"/>
      <c r="C129" s="69"/>
      <c r="D129" s="69"/>
      <c r="H129" s="72"/>
    </row>
    <row r="130" spans="2:8" x14ac:dyDescent="0.3">
      <c r="B130" s="69"/>
      <c r="C130" s="69"/>
      <c r="D130" s="69"/>
      <c r="H130" s="72"/>
    </row>
    <row r="131" spans="2:8" x14ac:dyDescent="0.3">
      <c r="B131" s="69"/>
      <c r="C131" s="69"/>
      <c r="D131" s="69"/>
      <c r="H131" s="72"/>
    </row>
    <row r="132" spans="2:8" x14ac:dyDescent="0.3">
      <c r="B132" s="69"/>
      <c r="C132" s="69"/>
      <c r="D132" s="69"/>
      <c r="H132" s="72"/>
    </row>
    <row r="133" spans="2:8" x14ac:dyDescent="0.3">
      <c r="B133" s="69"/>
      <c r="C133" s="69"/>
      <c r="D133" s="69"/>
      <c r="H133" s="72"/>
    </row>
    <row r="134" spans="2:8" x14ac:dyDescent="0.3">
      <c r="B134" s="69"/>
      <c r="C134" s="69"/>
      <c r="D134" s="69"/>
      <c r="H134" s="72"/>
    </row>
    <row r="135" spans="2:8" x14ac:dyDescent="0.3">
      <c r="B135" s="69"/>
      <c r="C135" s="69"/>
      <c r="H135" s="72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9" sqref="A9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 t="s">
        <v>706</v>
      </c>
      <c r="B1" t="s">
        <v>655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E2" s="57"/>
      <c r="F2" s="57"/>
      <c r="G2" s="57"/>
      <c r="N2" t="s">
        <v>657</v>
      </c>
    </row>
    <row r="3" spans="1:17" x14ac:dyDescent="0.3">
      <c r="B3" s="19" t="s">
        <v>711</v>
      </c>
      <c r="C3" s="20" t="s">
        <v>659</v>
      </c>
      <c r="D3" t="s">
        <v>721</v>
      </c>
      <c r="E3" s="57"/>
      <c r="F3" s="57"/>
      <c r="G3" s="57"/>
      <c r="N3" t="s">
        <v>660</v>
      </c>
    </row>
    <row r="4" spans="1:17" x14ac:dyDescent="0.3">
      <c r="B4" s="21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64</v>
      </c>
      <c r="D4" s="38">
        <f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N4" t="s">
        <v>661</v>
      </c>
    </row>
    <row r="5" spans="1:17" x14ac:dyDescent="0.3">
      <c r="B5" s="21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38">
        <f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662</v>
      </c>
    </row>
    <row r="6" spans="1:17" x14ac:dyDescent="0.3">
      <c r="B6" s="21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38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24.299166666666665</v>
      </c>
      <c r="N6" t="s">
        <v>663</v>
      </c>
    </row>
    <row r="7" spans="1:17" x14ac:dyDescent="0.3">
      <c r="B7" s="21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38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115.87416666666667</v>
      </c>
      <c r="N7" t="s">
        <v>660</v>
      </c>
    </row>
    <row r="8" spans="1:17" x14ac:dyDescent="0.3">
      <c r="B8" s="21">
        <v>4</v>
      </c>
      <c r="C8">
        <f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53</v>
      </c>
      <c r="D8" s="38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188.78916666666669</v>
      </c>
      <c r="N8" t="s">
        <v>664</v>
      </c>
    </row>
    <row r="9" spans="1:17" x14ac:dyDescent="0.3">
      <c r="B9" s="21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118</v>
      </c>
      <c r="D9" s="38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433.71722222222212</v>
      </c>
      <c r="N9" t="s">
        <v>665</v>
      </c>
    </row>
    <row r="10" spans="1:17" x14ac:dyDescent="0.3">
      <c r="B10" s="21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123</v>
      </c>
      <c r="D10" s="38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385.91527777777787</v>
      </c>
      <c r="N10" t="s">
        <v>666</v>
      </c>
    </row>
    <row r="11" spans="1:17" x14ac:dyDescent="0.3">
      <c r="B11" s="21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106</v>
      </c>
      <c r="D11" s="38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630.84361111111116</v>
      </c>
      <c r="N11" t="s">
        <v>655</v>
      </c>
    </row>
    <row r="12" spans="1:17" x14ac:dyDescent="0.3">
      <c r="B12" s="21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46</v>
      </c>
      <c r="D12" s="38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13" s="38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4" s="38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23.317500000000003</v>
      </c>
    </row>
    <row r="15" spans="1:17" x14ac:dyDescent="0.3">
      <c r="B15" t="s">
        <v>667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668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7"/>
    </row>
    <row r="18" spans="2:8" x14ac:dyDescent="0.3">
      <c r="B18" t="s">
        <v>712</v>
      </c>
      <c r="C18" t="s">
        <v>726</v>
      </c>
      <c r="D18" s="77" t="s">
        <v>721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77">
        <f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77">
        <f>SUMPRODUCT((tb_list[Year]=B20)*ISNUMBER(tb_list[Show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77">
        <f>SUMPRODUCT((tb_list[Year]=B21)*ISNUMBER(tb_list[Show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2" s="77">
        <f>SUMPRODUCT((tb_list[Year]=B22)*ISNUMBER(tb_list[Show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77">
        <f>SUMPRODUCT((tb_list[Year]=B23)*ISNUMBER(tb_list[Show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4" s="77">
        <f>SUMPRODUCT((tb_list[Year]=B24)*ISNUMBER(tb_list[Show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33</v>
      </c>
      <c r="D25" s="77">
        <f>SUMPRODUCT((tb_list[Year]=B25)*ISNUMBER(tb_list[Show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30</v>
      </c>
      <c r="D26" s="77">
        <f>SUMPRODUCT((tb_list[Year]=B26)*ISNUMBER(tb_list[Show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31</v>
      </c>
      <c r="D27" s="77">
        <f>SUMPRODUCT((tb_list[Year]=B27)*ISNUMBER(tb_list[Show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28" s="77">
        <f>SUMPRODUCT((tb_list[Year]=B28)*ISNUMBER(tb_list[Show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9" s="77">
        <f>SUMPRODUCT((tb_list[Year]=B29)*ISNUMBER(tb_list[Show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0" s="77">
        <f>SUMPRODUCT((tb_list[Year]=B30)*ISNUMBER(tb_list[Show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1" s="77">
        <f>SUMPRODUCT((tb_list[Year]=B31)*ISNUMBER(tb_list[Show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2" s="77">
        <f>SUMPRODUCT((tb_list[Year]=B32)*ISNUMBER(tb_list[Show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3" s="77">
        <f>SUMPRODUCT((tb_list[Year]=B33)*ISNUMBER(tb_list[Show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4" s="77">
        <f>SUMPRODUCT((tb_list[Year]=B34)*ISNUMBER(tb_list[Show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5" s="77">
        <f>SUMPRODUCT((tb_list[Year]=B35)*ISNUMBER(tb_list[Show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6" s="77">
        <f>SUMPRODUCT((tb_list[Year]=B36)*ISNUMBER(tb_list[Show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77">
        <f>SUMPRODUCT((tb_list[Year]=B37)*ISNUMBER(tb_list[Show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8" s="77">
        <f>SUMPRODUCT((tb_list[Year]=B38)*ISNUMBER(tb_list[Show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108</v>
      </c>
      <c r="D39" s="77">
        <f>SUMPRODUCT((tb_list[Year]=B39)*ISNUMBER(tb_list[Show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92</v>
      </c>
      <c r="D40" s="77">
        <f>SUMPRODUCT((tb_list[Year]=B40)*ISNUMBER(tb_list[Show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117</v>
      </c>
      <c r="D41" s="77">
        <f>SUMPRODUCT((tb_list[Year]=B41)*ISNUMBER(tb_list[Show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42" s="77">
        <f>SUMPRODUCT((tb_list[Year]=B42)*ISNUMBER(tb_list[Show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88.858611111111117</v>
      </c>
    </row>
    <row r="43" spans="2:4" x14ac:dyDescent="0.3">
      <c r="B43" s="105" t="e">
        <f t="array" ref="B43">_xlfn.AGGREGATE(15,6,(tb_list[Year]&gt;geral!B42)/(tb_list[Year]&gt;geral!B42)*tb_list[Year],1)</f>
        <v>#NUM!</v>
      </c>
      <c r="C43" s="105" t="e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77" t="e">
        <f>SUMPRODUCT((tb_list[Year]=B43)*ISNUMBER(tb_list[Show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_xlfn.AGGREGATE(15,6,(tb_list[Year]&gt;geral!B43)/(tb_list[Year]&gt;geral!B43)*tb_list[Year],1)</f>
        <v>#NUM!</v>
      </c>
      <c r="C44" s="105" t="e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77" t="e">
        <f>SUMPRODUCT((tb_list[Year]=B44)*ISNUMBER(tb_list[Show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5" spans="2:4" x14ac:dyDescent="0.3">
      <c r="B45" s="105" t="e">
        <f t="array" ref="B45">_xlfn.AGGREGATE(15,6,(tb_list[Year]&gt;geral!B44)/(tb_list[Year]&gt;geral!B44)*tb_list[Year],1)</f>
        <v>#NUM!</v>
      </c>
      <c r="C45" s="105" t="e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5" s="77" t="e">
        <f>SUMPRODUCT((tb_list[Year]=B45)*ISNUMBER(tb_list[Show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6" spans="2:4" x14ac:dyDescent="0.3">
      <c r="B46" s="105"/>
      <c r="C46" s="106"/>
      <c r="D46" s="77"/>
    </row>
    <row r="47" spans="2:4" x14ac:dyDescent="0.3">
      <c r="B47" s="105"/>
      <c r="C47" s="106"/>
      <c r="D47" s="77"/>
    </row>
    <row r="48" spans="2:4" x14ac:dyDescent="0.3">
      <c r="B48" s="105"/>
      <c r="C48" s="106"/>
      <c r="D48" s="77"/>
    </row>
    <row r="49" spans="2:4" x14ac:dyDescent="0.3">
      <c r="B49" s="105"/>
      <c r="C49" s="106"/>
      <c r="D49" s="77"/>
    </row>
    <row r="50" spans="2:4" x14ac:dyDescent="0.3">
      <c r="B50" s="105"/>
      <c r="C50" s="105"/>
      <c r="D50" s="77"/>
    </row>
    <row r="51" spans="2:4" x14ac:dyDescent="0.3">
      <c r="B51" s="105"/>
      <c r="C51" s="105"/>
      <c r="D51" s="77"/>
    </row>
    <row r="52" spans="2:4" x14ac:dyDescent="0.3">
      <c r="D52" s="77"/>
    </row>
    <row r="53" spans="2:4" x14ac:dyDescent="0.3">
      <c r="D53" s="77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26" sqref="G2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 t="s">
        <v>706</v>
      </c>
      <c r="B1" t="s">
        <v>661</v>
      </c>
      <c r="D1" s="114" t="s">
        <v>656</v>
      </c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</row>
    <row r="2" spans="1:17" ht="15" customHeight="1" thickBot="1" x14ac:dyDescent="0.35">
      <c r="A2" t="s">
        <v>1</v>
      </c>
      <c r="B2">
        <v>2023</v>
      </c>
      <c r="N2" t="s">
        <v>660</v>
      </c>
    </row>
    <row r="3" spans="1:17" x14ac:dyDescent="0.3">
      <c r="B3" s="19" t="s">
        <v>711</v>
      </c>
      <c r="C3" s="20" t="s">
        <v>659</v>
      </c>
      <c r="D3" s="70" t="s">
        <v>721</v>
      </c>
      <c r="N3" t="s">
        <v>661</v>
      </c>
    </row>
    <row r="4" spans="1:17" x14ac:dyDescent="0.3">
      <c r="B4" s="21">
        <v>0</v>
      </c>
      <c r="C4">
        <f>SUMPRODUCT((tb_list[Score]='geral by year'!B4)*(YEAR(tb_list[Finish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" s="77">
        <f t="array" ref="D4">SUMPRODUCT((tb_list[Score]='geral by year'!B4)*ISNUMBER(tb_list[Show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5" spans="1:17" x14ac:dyDescent="0.3">
      <c r="B5" s="21">
        <v>1</v>
      </c>
      <c r="C5">
        <f t="array" ref="C5">SUMPRODUCT((tb_list[Score]='geral by year'!B5)*(YEAR(tb_list[Finish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77">
        <f t="array" ref="D5">SUMPRODUCT((tb_list[Score]='geral by year'!B5)*ISNUMBER(tb_list[Show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50"/>
      <c r="N5" t="s">
        <v>662</v>
      </c>
    </row>
    <row r="6" spans="1:17" x14ac:dyDescent="0.3">
      <c r="B6" s="21">
        <v>2</v>
      </c>
      <c r="C6">
        <f t="array" ref="C6">SUMPRODUCT((tb_list[Score]='geral by year'!B6)*(YEAR(tb_list[Finish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6" s="77">
        <f t="array" ref="D6">SUMPRODUCT((tb_list[Score]='geral by year'!B6)*ISNUMBER(tb_list[Show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6" s="50"/>
      <c r="N6" t="s">
        <v>663</v>
      </c>
    </row>
    <row r="7" spans="1:17" x14ac:dyDescent="0.3">
      <c r="B7" s="21">
        <v>3</v>
      </c>
      <c r="C7">
        <f t="array" ref="C7">SUMPRODUCT((tb_list[Score]='geral by year'!B7)*(YEAR(tb_list[Finish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7" s="77">
        <f t="array" ref="D7">SUMPRODUCT((tb_list[Score]='geral by year'!B7)*ISNUMBER(tb_list[Show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7" s="50"/>
      <c r="N7" t="s">
        <v>660</v>
      </c>
    </row>
    <row r="8" spans="1:17" x14ac:dyDescent="0.3">
      <c r="B8" s="21">
        <v>4</v>
      </c>
      <c r="C8">
        <f t="array" ref="C8">SUMPRODUCT((tb_list[Score]='geral by year'!B8)*(YEAR(tb_list[Finish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8" s="77">
        <f t="array" ref="D8">SUMPRODUCT((tb_list[Score]='geral by year'!B8)*ISNUMBER(tb_list[Show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9.4666666666666668</v>
      </c>
      <c r="E8" s="50"/>
      <c r="N8" t="s">
        <v>664</v>
      </c>
    </row>
    <row r="9" spans="1:17" x14ac:dyDescent="0.3">
      <c r="B9" s="21">
        <v>5</v>
      </c>
      <c r="C9">
        <f t="array" ref="C9">SUMPRODUCT((tb_list[Score]='geral by year'!B9)*(YEAR(tb_list[Finish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9" s="77">
        <f t="array" ref="D9">SUMPRODUCT((tb_list[Score]='geral by year'!B9)*ISNUMBER(tb_list[Show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19.451111111111111</v>
      </c>
      <c r="E9" s="50"/>
      <c r="N9" t="s">
        <v>665</v>
      </c>
    </row>
    <row r="10" spans="1:17" x14ac:dyDescent="0.3">
      <c r="B10" s="21">
        <v>6</v>
      </c>
      <c r="C10">
        <f t="array" ref="C10">SUMPRODUCT((tb_list[Score]='geral by year'!B10)*(YEAR(tb_list[Finish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0" s="77">
        <f t="array" ref="D10">SUMPRODUCT((tb_list[Score]='geral by year'!B10)*ISNUMBER(tb_list[Show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17.627777777777776</v>
      </c>
      <c r="E10" s="50"/>
      <c r="N10" t="s">
        <v>666</v>
      </c>
    </row>
    <row r="11" spans="1:17" x14ac:dyDescent="0.3">
      <c r="B11" s="21">
        <v>7</v>
      </c>
      <c r="C11">
        <f t="array" ref="C11">SUMPRODUCT((tb_list[Score]='geral by year'!B11)*(YEAR(tb_list[Finish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11" s="77">
        <f t="array" ref="D11">SUMPRODUCT((tb_list[Score]='geral by year'!B11)*ISNUMBER(tb_list[Show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19.666666666666664</v>
      </c>
      <c r="E11" s="50"/>
      <c r="N11" t="s">
        <v>655</v>
      </c>
    </row>
    <row r="12" spans="1:17" x14ac:dyDescent="0.3">
      <c r="B12" s="21">
        <v>8</v>
      </c>
      <c r="C12">
        <f t="array" ref="C12">SUMPRODUCT((tb_list[Score]='geral by year'!B12)*(YEAR(tb_list[Finish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2" s="77">
        <f t="array" ref="D12">SUMPRODUCT((tb_list[Score]='geral by year'!B12)*ISNUMBER(tb_list[Show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SUMPRODUCT((tb_list[Score]='geral by year'!B13)*(YEAR(tb_list[Finish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3" s="77">
        <f t="array" ref="D13">SUMPRODUCT((tb_list[Score]='geral by year'!B13)*ISNUMBER(tb_list[Show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SUMPRODUCT((tb_list[Score]='geral by year'!B14)*(YEAR(tb_list[Finish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77">
        <f t="array" ref="D14">SUMPRODUCT((tb_list[Score]='geral by year'!B14)*ISNUMBER(tb_list[Show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50"/>
    </row>
    <row r="15" spans="1:17" x14ac:dyDescent="0.3">
      <c r="B15" t="s">
        <v>669</v>
      </c>
      <c r="C15">
        <f>SUM(C4:C14)</f>
        <v>13</v>
      </c>
      <c r="D15" s="77">
        <f>SUM(D4:D14)</f>
        <v>66.212222222222209</v>
      </c>
    </row>
    <row r="16" spans="1:17" x14ac:dyDescent="0.3">
      <c r="B16" t="s">
        <v>670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712</v>
      </c>
      <c r="C18" t="s">
        <v>726</v>
      </c>
      <c r="D18" t="s">
        <v>721</v>
      </c>
    </row>
    <row r="19" spans="2:8" x14ac:dyDescent="0.3">
      <c r="B19">
        <v>1907</v>
      </c>
      <c r="C19">
        <f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38">
        <f t="array" ref="D19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1984</v>
      </c>
      <c r="C20">
        <f>SUMPRODUCT((tb_list[Year]=B20)*(YEAR(tb_list[Finish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38">
        <f t="array" ref="D20">SUMPRODUCT((tb_list[Year]=B20)*ISNUMBER(tb_list[Show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38">
        <f t="array" ref="D21">SUMPRODUCT((tb_list[Year]=B21)*ISNUMBER(tb_list[Show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2" s="38">
        <f t="array" ref="D22">SUMPRODUCT((tb_list[Year]=B22)*ISNUMBER(tb_list[Show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38">
        <f t="array" ref="D23">SUMPRODUCT((tb_list[Year]=B23)*ISNUMBER(tb_list[Show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38">
        <f t="array" ref="D24">SUMPRODUCT((tb_list[Year]=B24)*ISNUMBER(tb_list[Show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38">
        <f t="array" ref="D25">SUMPRODUCT((tb_list[Year]=B25)*ISNUMBER(tb_list[Show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38">
        <f t="array" ref="D26">SUMPRODUCT((tb_list[Year]=B26)*ISNUMBER(tb_list[Show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7" s="38">
        <f t="array" ref="D27">SUMPRODUCT((tb_list[Year]=B27)*ISNUMBER(tb_list[Show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38">
        <f t="array" ref="D28">SUMPRODUCT((tb_list[Year]=B28)*ISNUMBER(tb_list[Show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38">
        <f t="array" ref="D29">SUMPRODUCT((tb_list[Year]=B29)*ISNUMBER(tb_list[Show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38">
        <f t="array" ref="D30">SUMPRODUCT((tb_list[Year]=B30)*ISNUMBER(tb_list[Show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1" s="38">
        <f t="array" ref="D31">SUMPRODUCT((tb_list[Year]=B31)*ISNUMBER(tb_list[Show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2" s="38">
        <f t="array" ref="D32">SUMPRODUCT((tb_list[Year]=B32)*ISNUMBER(tb_list[Show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3" s="38">
        <f t="array" ref="D33">SUMPRODUCT((tb_list[Year]=B33)*ISNUMBER(tb_list[Show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4" s="38">
        <f t="array" ref="D34">SUMPRODUCT((tb_list[Year]=B34)*ISNUMBER(tb_list[Show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5" s="38">
        <f t="array" ref="D35">SUMPRODUCT((tb_list[Year]=B35)*ISNUMBER(tb_list[Show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6" s="38">
        <f t="array" ref="D36">SUMPRODUCT((tb_list[Year]=B36)*ISNUMBER(tb_list[Show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7" s="38">
        <f t="array" ref="D37">SUMPRODUCT((tb_list[Year]=B37)*ISNUMBER(tb_list[Show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8" s="38">
        <f t="array" ref="D38">SUMPRODUCT((tb_list[Year]=B38)*ISNUMBER(tb_list[Show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38">
        <f t="array" ref="D39">SUMPRODUCT((tb_list[Year]=B39)*ISNUMBER(tb_list[Show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40" s="38">
        <f t="array" ref="D40">SUMPRODUCT((tb_list[Year]=B40)*ISNUMBER(tb_list[Show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41" s="38">
        <f t="array" ref="D41">SUMPRODUCT((tb_list[Year]=B41)*ISNUMBER(tb_list[Show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38">
        <f t="array" ref="D42">SUMPRODUCT((tb_list[Year]=B42)*ISNUMBER(tb_list[Show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51.278888888888893</v>
      </c>
    </row>
    <row r="43" spans="2:4" x14ac:dyDescent="0.3">
      <c r="B43" s="105" t="e">
        <f t="array" ref="B43">_xlfn.AGGREGATE(15,6,(tb_list[Year]&gt;'geral by year'!B42)/(tb_list[Year]&gt;'geral by year'!B42)*tb_list[Year],1)</f>
        <v>#NUM!</v>
      </c>
      <c r="C43" s="106" t="e">
        <f>SUMPRODUCT((tb_list[Year]=B43)*(YEAR(tb_list[Finish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38" t="e">
        <f t="array" ref="D43">SUMPRODUCT((tb_list[Year]=B43)*ISNUMBER(tb_list[Show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5" t="e">
        <f t="array" ref="B44">_xlfn.AGGREGATE(15,6,(tb_list[Year]&gt;'geral by year'!B43)/(tb_list[Year]&gt;'geral by year'!B43)*tb_list[Year],1)</f>
        <v>#NUM!</v>
      </c>
      <c r="C44" s="106" t="e">
        <f>SUMPRODUCT((tb_list[Year]=B44)*(YEAR(tb_list[Finish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38" t="e">
        <f t="array" ref="D44">SUMPRODUCT((tb_list[Year]=B44)*ISNUMBER(tb_list[Show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2" sqref="E2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671</v>
      </c>
      <c r="B1">
        <v>2021</v>
      </c>
    </row>
    <row r="2" spans="1:8" x14ac:dyDescent="0.3">
      <c r="A2" t="s">
        <v>706</v>
      </c>
      <c r="B2" t="s">
        <v>655</v>
      </c>
      <c r="D2" s="1" t="s">
        <v>627</v>
      </c>
      <c r="E2" s="1" t="s">
        <v>628</v>
      </c>
      <c r="F2" s="1" t="s">
        <v>638</v>
      </c>
      <c r="G2" s="1" t="s">
        <v>639</v>
      </c>
      <c r="H2" s="51" t="s">
        <v>669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S18" sqref="S18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706</v>
      </c>
      <c r="B1" t="s">
        <v>665</v>
      </c>
      <c r="D1" t="s">
        <v>672</v>
      </c>
      <c r="I1" s="69">
        <f>COUNTIF(tb_list[Score],"&gt;"&amp;1)</f>
        <v>496</v>
      </c>
      <c r="M1" t="s">
        <v>621</v>
      </c>
      <c r="U1" t="s">
        <v>673</v>
      </c>
    </row>
    <row r="2" spans="1:33" x14ac:dyDescent="0.3">
      <c r="D2" t="s">
        <v>0</v>
      </c>
      <c r="E2" t="s">
        <v>627</v>
      </c>
      <c r="F2" t="s">
        <v>628</v>
      </c>
      <c r="G2" t="s">
        <v>638</v>
      </c>
      <c r="H2" t="s">
        <v>639</v>
      </c>
      <c r="I2" t="s">
        <v>667</v>
      </c>
      <c r="M2" t="s">
        <v>0</v>
      </c>
      <c r="N2" t="s">
        <v>627</v>
      </c>
      <c r="O2" t="s">
        <v>628</v>
      </c>
      <c r="P2" t="s">
        <v>638</v>
      </c>
      <c r="Q2" t="s">
        <v>639</v>
      </c>
      <c r="R2" t="s">
        <v>667</v>
      </c>
      <c r="U2" t="s">
        <v>0</v>
      </c>
      <c r="V2" t="s">
        <v>627</v>
      </c>
      <c r="W2" t="s">
        <v>628</v>
      </c>
      <c r="X2" t="s">
        <v>638</v>
      </c>
      <c r="Y2" t="s">
        <v>639</v>
      </c>
      <c r="Z2" t="s">
        <v>667</v>
      </c>
      <c r="AB2" t="s">
        <v>0</v>
      </c>
      <c r="AC2" t="s">
        <v>627</v>
      </c>
      <c r="AD2" t="s">
        <v>628</v>
      </c>
      <c r="AE2" t="s">
        <v>638</v>
      </c>
      <c r="AF2" t="s">
        <v>639</v>
      </c>
      <c r="AG2" t="s">
        <v>667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7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7"/>
      <c r="U3">
        <f>Tabela6[[#This Row],[Coluna1]]</f>
        <v>2000</v>
      </c>
      <c r="V3" s="77">
        <f>AVERAGEIFS(user_list!$H:$H,user_list!$I:$I,'animes por ano'!$M3,user_list!$J:$J,'animes por ano'!V$2)</f>
        <v>5.8888888888888893</v>
      </c>
      <c r="W3" s="77">
        <f>AVERAGEIFS(user_list!$H:$H,user_list!$I:$I,'animes por ano'!$M3,user_list!$J:$J,'animes por ano'!W$2)</f>
        <v>5.8181818181818183</v>
      </c>
      <c r="X3" s="77">
        <f>AVERAGEIFS(user_list!$H:$H,user_list!$I:$I,'animes por ano'!$M3,user_list!$J:$J,'animes por ano'!X$2)</f>
        <v>4.5</v>
      </c>
      <c r="Y3" s="77">
        <f>AVERAGEIFS(user_list!$H:$H,user_list!$I:$I,'animes por ano'!$M3,user_list!$J:$J,'animes por ano'!Y$2)</f>
        <v>5</v>
      </c>
      <c r="Z3" s="77">
        <f>AVERAGEIFS(user_list!$H:$H,user_list!$I:$I,'animes por ano'!$M3)</f>
        <v>5.3939393939393936</v>
      </c>
      <c r="AA3" s="77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7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7"/>
      <c r="U4">
        <f>Tabela6[[#This Row],[Coluna1]]</f>
        <v>2001</v>
      </c>
      <c r="V4" s="77">
        <f>AVERAGEIFS(user_list!$H:$H,user_list!$I:$I,'animes por ano'!$M4,user_list!$J:$J,'animes por ano'!V$2)</f>
        <v>4.8888888888888893</v>
      </c>
      <c r="W4" s="77">
        <f>AVERAGEIFS(user_list!$H:$H,user_list!$I:$I,'animes por ano'!$M4,user_list!$J:$J,'animes por ano'!W$2)</f>
        <v>6</v>
      </c>
      <c r="X4" s="77">
        <f>AVERAGEIFS(user_list!$H:$H,user_list!$I:$I,'animes por ano'!$M4,user_list!$J:$J,'animes por ano'!X$2)</f>
        <v>6.5</v>
      </c>
      <c r="Y4" s="77">
        <f>AVERAGEIFS(user_list!$H:$H,user_list!$I:$I,'animes por ano'!$M4,user_list!$J:$J,'animes por ano'!Y$2)</f>
        <v>6.5</v>
      </c>
      <c r="Z4" s="77">
        <f>AVERAGEIFS(user_list!$H:$H,user_list!$I:$I,'animes por ano'!$M4)</f>
        <v>5.8666666666666663</v>
      </c>
      <c r="AA4" s="77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7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7"/>
      <c r="U5">
        <f>Tabela6[[#This Row],[Coluna1]]</f>
        <v>2002</v>
      </c>
      <c r="V5" s="77">
        <f>AVERAGEIFS(user_list!$H:$H,user_list!$I:$I,'animes por ano'!$M5,user_list!$J:$J,'animes por ano'!V$2)</f>
        <v>5.7272727272727275</v>
      </c>
      <c r="W5" s="77">
        <f>AVERAGEIFS(user_list!$H:$H,user_list!$I:$I,'animes por ano'!$M5,user_list!$J:$J,'animes por ano'!W$2)</f>
        <v>4.9000000000000004</v>
      </c>
      <c r="X5" s="77">
        <f>AVERAGEIFS(user_list!$H:$H,user_list!$I:$I,'animes por ano'!$M5,user_list!$J:$J,'animes por ano'!X$2)</f>
        <v>5.25</v>
      </c>
      <c r="Y5" s="77">
        <f>AVERAGEIFS(user_list!$H:$H,user_list!$I:$I,'animes por ano'!$M5,user_list!$J:$J,'animes por ano'!Y$2)</f>
        <v>5.666666666666667</v>
      </c>
      <c r="Z5" s="77">
        <f>AVERAGEIFS(user_list!$H:$H,user_list!$I:$I,'animes por ano'!$M5)</f>
        <v>5.387096774193548</v>
      </c>
      <c r="AA5" s="77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7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7"/>
      <c r="U6">
        <f>Tabela6[[#This Row],[Coluna1]]</f>
        <v>2003</v>
      </c>
      <c r="V6" s="77">
        <f>AVERAGEIFS(user_list!$H:$H,user_list!$I:$I,'animes por ano'!$M6,user_list!$J:$J,'animes por ano'!V$2)</f>
        <v>5</v>
      </c>
      <c r="W6" s="77">
        <f>AVERAGEIFS(user_list!$H:$H,user_list!$I:$I,'animes por ano'!$M6,user_list!$J:$J,'animes por ano'!W$2)</f>
        <v>5.75</v>
      </c>
      <c r="X6" s="77">
        <f>AVERAGEIFS(user_list!$H:$H,user_list!$I:$I,'animes por ano'!$M6,user_list!$J:$J,'animes por ano'!X$2)</f>
        <v>3</v>
      </c>
      <c r="Y6" s="77">
        <f>AVERAGEIFS(user_list!$H:$H,user_list!$I:$I,'animes por ano'!$M6,user_list!$J:$J,'animes por ano'!Y$2)</f>
        <v>5.4</v>
      </c>
      <c r="Z6" s="77">
        <f>AVERAGEIFS(user_list!$H:$H,user_list!$I:$I,'animes por ano'!$M6)</f>
        <v>5.2</v>
      </c>
      <c r="AA6" s="77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7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7"/>
      <c r="U7">
        <f>Tabela6[[#This Row],[Coluna1]]</f>
        <v>2004</v>
      </c>
      <c r="V7" s="77">
        <f>AVERAGEIFS(user_list!$H:$H,user_list!$I:$I,'animes por ano'!$M7,user_list!$J:$J,'animes por ano'!V$2)</f>
        <v>7</v>
      </c>
      <c r="W7" s="77">
        <f>AVERAGEIFS(user_list!$H:$H,user_list!$I:$I,'animes por ano'!$M7,user_list!$J:$J,'animes por ano'!W$2)</f>
        <v>7</v>
      </c>
      <c r="X7" s="77" t="e">
        <f>AVERAGEIFS(user_list!$H:$H,user_list!$I:$I,'animes por ano'!$M7,user_list!$J:$J,'animes por ano'!X$2)</f>
        <v>#DIV/0!</v>
      </c>
      <c r="Y7" s="77" t="e">
        <f>AVERAGEIFS(user_list!$H:$H,user_list!$I:$I,'animes por ano'!$M7,user_list!$J:$J,'animes por ano'!Y$2)</f>
        <v>#DIV/0!</v>
      </c>
      <c r="Z7" s="77">
        <f>AVERAGEIFS(user_list!$H:$H,user_list!$I:$I,'animes por ano'!$M7)</f>
        <v>7</v>
      </c>
      <c r="AA7" s="77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7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7"/>
      <c r="U8">
        <f>Tabela6[[#This Row],[Coluna1]]</f>
        <v>2005</v>
      </c>
      <c r="V8" s="77" t="e">
        <f>AVERAGEIFS(user_list!$H:$H,user_list!$I:$I,'animes por ano'!$M8,user_list!$J:$J,'animes por ano'!V$2)</f>
        <v>#DIV/0!</v>
      </c>
      <c r="W8" s="77">
        <f>AVERAGEIFS(user_list!$H:$H,user_list!$I:$I,'animes por ano'!$M8,user_list!$J:$J,'animes por ano'!W$2)</f>
        <v>6</v>
      </c>
      <c r="X8" s="77">
        <f>AVERAGEIFS(user_list!$H:$H,user_list!$I:$I,'animes por ano'!$M8,user_list!$J:$J,'animes por ano'!X$2)</f>
        <v>4</v>
      </c>
      <c r="Y8" s="77" t="e">
        <f>AVERAGEIFS(user_list!$H:$H,user_list!$I:$I,'animes por ano'!$M8,user_list!$J:$J,'animes por ano'!Y$2)</f>
        <v>#DIV/0!</v>
      </c>
      <c r="Z8" s="77">
        <f>AVERAGEIFS(user_list!$H:$H,user_list!$I:$I,'animes por ano'!$M8)</f>
        <v>5</v>
      </c>
      <c r="AA8" s="77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7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7"/>
      <c r="U9">
        <f>Tabela6[[#This Row],[Coluna1]]</f>
        <v>2006</v>
      </c>
      <c r="V9" s="77" t="e">
        <f>AVERAGEIFS(user_list!$H:$H,user_list!$I:$I,'animes por ano'!$M9,user_list!$J:$J,'animes por ano'!V$2)</f>
        <v>#DIV/0!</v>
      </c>
      <c r="W9" s="77" t="e">
        <f>AVERAGEIFS(user_list!$H:$H,user_list!$I:$I,'animes por ano'!$M9,user_list!$J:$J,'animes por ano'!W$2)</f>
        <v>#DIV/0!</v>
      </c>
      <c r="X9" s="77" t="e">
        <f>AVERAGEIFS(user_list!$H:$H,user_list!$I:$I,'animes por ano'!$M9,user_list!$J:$J,'animes por ano'!X$2)</f>
        <v>#DIV/0!</v>
      </c>
      <c r="Y9" s="77" t="e">
        <f>AVERAGEIFS(user_list!$H:$H,user_list!$I:$I,'animes por ano'!$M9,user_list!$J:$J,'animes por ano'!Y$2)</f>
        <v>#DIV/0!</v>
      </c>
      <c r="Z9" s="77" t="e">
        <f>AVERAGEIFS(user_list!$H:$H,user_list!$I:$I,'animes por ano'!$M9)</f>
        <v>#DIV/0!</v>
      </c>
      <c r="AA9" s="77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7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7"/>
      <c r="U10">
        <f>Tabela6[[#This Row],[Coluna1]]</f>
        <v>2007</v>
      </c>
      <c r="V10" s="77">
        <f>AVERAGEIFS(user_list!$H:$H,user_list!$I:$I,'animes por ano'!$M10,user_list!$J:$J,'animes por ano'!V$2)</f>
        <v>9</v>
      </c>
      <c r="W10" s="77">
        <f>AVERAGEIFS(user_list!$H:$H,user_list!$I:$I,'animes por ano'!$M10,user_list!$J:$J,'animes por ano'!W$2)</f>
        <v>8</v>
      </c>
      <c r="X10" s="77" t="e">
        <f>AVERAGEIFS(user_list!$H:$H,user_list!$I:$I,'animes por ano'!$M10,user_list!$J:$J,'animes por ano'!X$2)</f>
        <v>#DIV/0!</v>
      </c>
      <c r="Y10" s="77" t="e">
        <f>AVERAGEIFS(user_list!$H:$H,user_list!$I:$I,'animes por ano'!$M10,user_list!$J:$J,'animes por ano'!Y$2)</f>
        <v>#DIV/0!</v>
      </c>
      <c r="Z10" s="77">
        <f>AVERAGEIFS(user_list!$H:$H,user_list!$I:$I,'animes por ano'!$M10)</f>
        <v>8.5</v>
      </c>
      <c r="AA10" s="77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7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7"/>
      <c r="U11">
        <f>Tabela6[[#This Row],[Coluna1]]</f>
        <v>2008</v>
      </c>
      <c r="V11" s="77" t="e">
        <f>AVERAGEIFS(user_list!$H:$H,user_list!$I:$I,'animes por ano'!$M11,user_list!$J:$J,'animes por ano'!V$2)</f>
        <v>#DIV/0!</v>
      </c>
      <c r="W11" s="77" t="e">
        <f>AVERAGEIFS(user_list!$H:$H,user_list!$I:$I,'animes por ano'!$M11,user_list!$J:$J,'animes por ano'!W$2)</f>
        <v>#DIV/0!</v>
      </c>
      <c r="X11" s="77" t="e">
        <f>AVERAGEIFS(user_list!$H:$H,user_list!$I:$I,'animes por ano'!$M11,user_list!$J:$J,'animes por ano'!X$2)</f>
        <v>#DIV/0!</v>
      </c>
      <c r="Y11" s="77" t="e">
        <f>AVERAGEIFS(user_list!$H:$H,user_list!$I:$I,'animes por ano'!$M11,user_list!$J:$J,'animes por ano'!Y$2)</f>
        <v>#DIV/0!</v>
      </c>
      <c r="Z11" s="77" t="e">
        <f>AVERAGEIFS(user_list!$H:$H,user_list!$I:$I,'animes por ano'!$M11)</f>
        <v>#DIV/0!</v>
      </c>
      <c r="AA11" s="77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7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7"/>
      <c r="U12">
        <f>Tabela6[[#This Row],[Coluna1]]</f>
        <v>2009</v>
      </c>
      <c r="V12" s="77" t="e">
        <f>AVERAGEIFS(user_list!$H:$H,user_list!$I:$I,'animes por ano'!$M12,user_list!$J:$J,'animes por ano'!V$2)</f>
        <v>#DIV/0!</v>
      </c>
      <c r="W12" s="77" t="e">
        <f>AVERAGEIFS(user_list!$H:$H,user_list!$I:$I,'animes por ano'!$M12,user_list!$J:$J,'animes por ano'!W$2)</f>
        <v>#DIV/0!</v>
      </c>
      <c r="X12" s="77">
        <f>AVERAGEIFS(user_list!$H:$H,user_list!$I:$I,'animes por ano'!$M12,user_list!$J:$J,'animes por ano'!X$2)</f>
        <v>10</v>
      </c>
      <c r="Y12" s="77" t="e">
        <f>AVERAGEIFS(user_list!$H:$H,user_list!$I:$I,'animes por ano'!$M12,user_list!$J:$J,'animes por ano'!Y$2)</f>
        <v>#DIV/0!</v>
      </c>
      <c r="Z12" s="77">
        <f>AVERAGEIFS(user_list!$H:$H,user_list!$I:$I,'animes por ano'!$M12)</f>
        <v>10</v>
      </c>
      <c r="AA12" s="77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7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7"/>
      <c r="U13">
        <f>Tabela6[[#This Row],[Coluna1]]</f>
        <v>2010</v>
      </c>
      <c r="V13" s="77" t="e">
        <f>AVERAGEIFS(user_list!$H:$H,user_list!$I:$I,'animes por ano'!$M13,user_list!$J:$J,'animes por ano'!V$2)</f>
        <v>#DIV/0!</v>
      </c>
      <c r="W13" s="77" t="e">
        <f>AVERAGEIFS(user_list!$H:$H,user_list!$I:$I,'animes por ano'!$M13,user_list!$J:$J,'animes por ano'!W$2)</f>
        <v>#DIV/0!</v>
      </c>
      <c r="X13" s="77" t="e">
        <f>AVERAGEIFS(user_list!$H:$H,user_list!$I:$I,'animes por ano'!$M13,user_list!$J:$J,'animes por ano'!X$2)</f>
        <v>#DIV/0!</v>
      </c>
      <c r="Y13" s="77" t="e">
        <f>AVERAGEIFS(user_list!$H:$H,user_list!$I:$I,'animes por ano'!$M13,user_list!$J:$J,'animes por ano'!Y$2)</f>
        <v>#DIV/0!</v>
      </c>
      <c r="Z13" s="77" t="e">
        <f>AVERAGEIFS(user_list!$H:$H,user_list!$I:$I,'animes por ano'!$M13)</f>
        <v>#DIV/0!</v>
      </c>
      <c r="AA13" s="77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7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7"/>
      <c r="U14">
        <f>Tabela6[[#This Row],[Coluna1]]</f>
        <v>2011</v>
      </c>
      <c r="V14" s="77" t="e">
        <f>AVERAGEIFS(user_list!$H:$H,user_list!$I:$I,'animes por ano'!$M14,user_list!$J:$J,'animes por ano'!V$2)</f>
        <v>#DIV/0!</v>
      </c>
      <c r="W14" s="77" t="e">
        <f>AVERAGEIFS(user_list!$H:$H,user_list!$I:$I,'animes por ano'!$M14,user_list!$J:$J,'animes por ano'!W$2)</f>
        <v>#DIV/0!</v>
      </c>
      <c r="X14" s="77" t="e">
        <f>AVERAGEIFS(user_list!$H:$H,user_list!$I:$I,'animes por ano'!$M14,user_list!$J:$J,'animes por ano'!X$2)</f>
        <v>#DIV/0!</v>
      </c>
      <c r="Y14" s="77" t="e">
        <f>AVERAGEIFS(user_list!$H:$H,user_list!$I:$I,'animes por ano'!$M14,user_list!$J:$J,'animes por ano'!Y$2)</f>
        <v>#DIV/0!</v>
      </c>
      <c r="Z14" s="77" t="e">
        <f>AVERAGEIFS(user_list!$H:$H,user_list!$I:$I,'animes por ano'!$M14)</f>
        <v>#DIV/0!</v>
      </c>
      <c r="AA14" s="77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7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7"/>
      <c r="U15">
        <f>Tabela6[[#This Row],[Coluna1]]</f>
        <v>2012</v>
      </c>
      <c r="V15" s="77">
        <f>AVERAGEIFS(user_list!$H:$H,user_list!$I:$I,'animes por ano'!$M15,user_list!$J:$J,'animes por ano'!V$2)</f>
        <v>9</v>
      </c>
      <c r="W15" s="77" t="e">
        <f>AVERAGEIFS(user_list!$H:$H,user_list!$I:$I,'animes por ano'!$M15,user_list!$J:$J,'animes por ano'!W$2)</f>
        <v>#DIV/0!</v>
      </c>
      <c r="X15" s="77">
        <f>AVERAGEIFS(user_list!$H:$H,user_list!$I:$I,'animes por ano'!$M15,user_list!$J:$J,'animes por ano'!X$2)</f>
        <v>7</v>
      </c>
      <c r="Y15" s="77">
        <f>AVERAGEIFS(user_list!$H:$H,user_list!$I:$I,'animes por ano'!$M15,user_list!$J:$J,'animes por ano'!Y$2)</f>
        <v>7.5</v>
      </c>
      <c r="Z15" s="77">
        <f>AVERAGEIFS(user_list!$H:$H,user_list!$I:$I,'animes por ano'!$M15)</f>
        <v>7.75</v>
      </c>
      <c r="AA15" s="77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7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7"/>
      <c r="U16">
        <f>Tabela6[[#This Row],[Coluna1]]</f>
        <v>2013</v>
      </c>
      <c r="V16" s="77">
        <f>AVERAGEIFS(user_list!$H:$H,user_list!$I:$I,'animes por ano'!$M16,user_list!$J:$J,'animes por ano'!V$2)</f>
        <v>4</v>
      </c>
      <c r="W16" s="77">
        <f>AVERAGEIFS(user_list!$H:$H,user_list!$I:$I,'animes por ano'!$M16,user_list!$J:$J,'animes por ano'!W$2)</f>
        <v>8.6666666666666661</v>
      </c>
      <c r="X16" s="77">
        <f>AVERAGEIFS(user_list!$H:$H,user_list!$I:$I,'animes por ano'!$M16,user_list!$J:$J,'animes por ano'!X$2)</f>
        <v>9</v>
      </c>
      <c r="Y16" s="77" t="e">
        <f>AVERAGEIFS(user_list!$H:$H,user_list!$I:$I,'animes por ano'!$M16,user_list!$J:$J,'animes por ano'!Y$2)</f>
        <v>#DIV/0!</v>
      </c>
      <c r="Z16" s="77">
        <f>AVERAGEIFS(user_list!$H:$H,user_list!$I:$I,'animes por ano'!$M16)</f>
        <v>7.8</v>
      </c>
      <c r="AA16" s="77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7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7"/>
      <c r="U17">
        <f>Tabela6[[#This Row],[Coluna1]]</f>
        <v>2014</v>
      </c>
      <c r="V17" s="77" t="e">
        <f>AVERAGEIFS(user_list!$H:$H,user_list!$I:$I,'animes por ano'!$M17,user_list!$J:$J,'animes por ano'!V$2)</f>
        <v>#DIV/0!</v>
      </c>
      <c r="W17" s="77" t="e">
        <f>AVERAGEIFS(user_list!$H:$H,user_list!$I:$I,'animes por ano'!$M17,user_list!$J:$J,'animes por ano'!W$2)</f>
        <v>#DIV/0!</v>
      </c>
      <c r="X17" s="77" t="e">
        <f>AVERAGEIFS(user_list!$H:$H,user_list!$I:$I,'animes por ano'!$M17,user_list!$J:$J,'animes por ano'!X$2)</f>
        <v>#DIV/0!</v>
      </c>
      <c r="Y17" s="77" t="e">
        <f>AVERAGEIFS(user_list!$H:$H,user_list!$I:$I,'animes por ano'!$M17,user_list!$J:$J,'animes por ano'!Y$2)</f>
        <v>#DIV/0!</v>
      </c>
      <c r="Z17" s="77" t="e">
        <f>AVERAGEIFS(user_list!$H:$H,user_list!$I:$I,'animes por ano'!$M17)</f>
        <v>#DIV/0!</v>
      </c>
      <c r="AA17" s="77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7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7"/>
      <c r="U18">
        <f>Tabela6[[#This Row],[Coluna1]]</f>
        <v>2015</v>
      </c>
      <c r="V18" s="77" t="e">
        <f>AVERAGEIFS(user_list!$H:$H,user_list!$I:$I,'animes por ano'!$M18,user_list!$J:$J,'animes por ano'!V$2)</f>
        <v>#DIV/0!</v>
      </c>
      <c r="W18" s="77">
        <f>AVERAGEIFS(user_list!$H:$H,user_list!$I:$I,'animes por ano'!$M18,user_list!$J:$J,'animes por ano'!W$2)</f>
        <v>8</v>
      </c>
      <c r="X18" s="77" t="e">
        <f>AVERAGEIFS(user_list!$H:$H,user_list!$I:$I,'animes por ano'!$M18,user_list!$J:$J,'animes por ano'!X$2)</f>
        <v>#DIV/0!</v>
      </c>
      <c r="Y18" s="77">
        <f>AVERAGEIFS(user_list!$H:$H,user_list!$I:$I,'animes por ano'!$M18,user_list!$J:$J,'animes por ano'!Y$2)</f>
        <v>7.75</v>
      </c>
      <c r="Z18" s="77">
        <f>AVERAGEIFS(user_list!$H:$H,user_list!$I:$I,'animes por ano'!$M18)</f>
        <v>7.8</v>
      </c>
      <c r="AA18" s="77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7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7"/>
      <c r="U19">
        <f>Tabela6[[#This Row],[Coluna1]]</f>
        <v>2016</v>
      </c>
      <c r="V19" s="77" t="e">
        <f>AVERAGEIFS(user_list!$H:$H,user_list!$I:$I,'animes por ano'!$M19,user_list!$J:$J,'animes por ano'!V$2)</f>
        <v>#DIV/0!</v>
      </c>
      <c r="W19" s="77" t="e">
        <f>AVERAGEIFS(user_list!$H:$H,user_list!$I:$I,'animes por ano'!$M19,user_list!$J:$J,'animes por ano'!W$2)</f>
        <v>#DIV/0!</v>
      </c>
      <c r="X19" s="77">
        <f>AVERAGEIFS(user_list!$H:$H,user_list!$I:$I,'animes por ano'!$M19,user_list!$J:$J,'animes por ano'!X$2)</f>
        <v>8</v>
      </c>
      <c r="Y19" s="77">
        <f>AVERAGEIFS(user_list!$H:$H,user_list!$I:$I,'animes por ano'!$M19,user_list!$J:$J,'animes por ano'!Y$2)</f>
        <v>9</v>
      </c>
      <c r="Z19" s="77">
        <f>AVERAGEIFS(user_list!$H:$H,user_list!$I:$I,'animes por ano'!$M19)</f>
        <v>8.25</v>
      </c>
      <c r="AA19" s="77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7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7"/>
      <c r="U20">
        <f>Tabela6[[#This Row],[Coluna1]]</f>
        <v>2017</v>
      </c>
      <c r="V20" s="77">
        <f>AVERAGEIFS(user_list!$H:$H,user_list!$I:$I,'animes por ano'!$M20,user_list!$J:$J,'animes por ano'!V$2)</f>
        <v>6</v>
      </c>
      <c r="W20" s="77">
        <f>AVERAGEIFS(user_list!$H:$H,user_list!$I:$I,'animes por ano'!$M20,user_list!$J:$J,'animes por ano'!W$2)</f>
        <v>4</v>
      </c>
      <c r="X20" s="77" t="e">
        <f>AVERAGEIFS(user_list!$H:$H,user_list!$I:$I,'animes por ano'!$M20,user_list!$J:$J,'animes por ano'!X$2)</f>
        <v>#DIV/0!</v>
      </c>
      <c r="Y20" s="77">
        <f>AVERAGEIFS(user_list!$H:$H,user_list!$I:$I,'animes por ano'!$M20,user_list!$J:$J,'animes por ano'!Y$2)</f>
        <v>8</v>
      </c>
      <c r="Z20" s="77">
        <f>AVERAGEIFS(user_list!$H:$H,user_list!$I:$I,'animes por ano'!$M20)</f>
        <v>6</v>
      </c>
      <c r="AA20" s="77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7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7"/>
      <c r="U21">
        <f>Tabela6[[#This Row],[Coluna1]]</f>
        <v>2018</v>
      </c>
      <c r="V21" s="77">
        <f>AVERAGEIFS(user_list!$H:$H,user_list!$I:$I,'animes por ano'!$M21,user_list!$J:$J,'animes por ano'!V$2)</f>
        <v>7</v>
      </c>
      <c r="W21" s="77">
        <f>AVERAGEIFS(user_list!$H:$H,user_list!$I:$I,'animes por ano'!$M21,user_list!$J:$J,'animes por ano'!W$2)</f>
        <v>5</v>
      </c>
      <c r="X21" s="77">
        <f>AVERAGEIFS(user_list!$H:$H,user_list!$I:$I,'animes por ano'!$M21,user_list!$J:$J,'animes por ano'!X$2)</f>
        <v>4.8571428571428568</v>
      </c>
      <c r="Y21" s="77">
        <f>AVERAGEIFS(user_list!$H:$H,user_list!$I:$I,'animes por ano'!$M21,user_list!$J:$J,'animes por ano'!Y$2)</f>
        <v>5.5</v>
      </c>
      <c r="Z21" s="77">
        <f>AVERAGEIFS(user_list!$H:$H,user_list!$I:$I,'animes por ano'!$M21)</f>
        <v>5.333333333333333</v>
      </c>
      <c r="AA21" s="77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7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7"/>
      <c r="U22">
        <f>Tabela6[[#This Row],[Coluna1]]</f>
        <v>2019</v>
      </c>
      <c r="V22" s="77">
        <f>AVERAGEIFS(user_list!$H:$H,user_list!$I:$I,'animes por ano'!$M22,user_list!$J:$J,'animes por ano'!V$2)</f>
        <v>6.166666666666667</v>
      </c>
      <c r="W22" s="77">
        <f>AVERAGEIFS(user_list!$H:$H,user_list!$I:$I,'animes por ano'!$M22,user_list!$J:$J,'animes por ano'!W$2)</f>
        <v>5.8928571428571432</v>
      </c>
      <c r="X22" s="77">
        <f>AVERAGEIFS(user_list!$H:$H,user_list!$I:$I,'animes por ano'!$M22,user_list!$J:$J,'animes por ano'!X$2)</f>
        <v>6.2307692307692308</v>
      </c>
      <c r="Y22" s="77">
        <f>AVERAGEIFS(user_list!$H:$H,user_list!$I:$I,'animes por ano'!$M22,user_list!$J:$J,'animes por ano'!Y$2)</f>
        <v>5.8</v>
      </c>
      <c r="Z22" s="77">
        <f>AVERAGEIFS(user_list!$H:$H,user_list!$I:$I,'animes por ano'!$M22)</f>
        <v>6.0092592592592595</v>
      </c>
      <c r="AA22" s="77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7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7"/>
      <c r="U23">
        <f>Tabela6[[#This Row],[Coluna1]]</f>
        <v>2020</v>
      </c>
      <c r="V23" s="77">
        <f>AVERAGEIFS(user_list!$H:$H,user_list!$I:$I,'animes por ano'!$M23,user_list!$J:$J,'animes por ano'!V$2)</f>
        <v>5.7878787878787881</v>
      </c>
      <c r="W23" s="77">
        <f>AVERAGEIFS(user_list!$H:$H,user_list!$I:$I,'animes por ano'!$M23,user_list!$J:$J,'animes por ano'!W$2)</f>
        <v>6.0526315789473681</v>
      </c>
      <c r="X23" s="77">
        <f>AVERAGEIFS(user_list!$H:$H,user_list!$I:$I,'animes por ano'!$M23,user_list!$J:$J,'animes por ano'!X$2)</f>
        <v>5.8666666666666663</v>
      </c>
      <c r="Y23" s="77">
        <f>AVERAGEIFS(user_list!$H:$H,user_list!$I:$I,'animes por ano'!$M23,user_list!$J:$J,'animes por ano'!Y$2)</f>
        <v>5.6</v>
      </c>
      <c r="Z23" s="77">
        <f>AVERAGEIFS(user_list!$H:$H,user_list!$I:$I,'animes por ano'!$M23)</f>
        <v>5.8043478260869561</v>
      </c>
      <c r="AA23" s="77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7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7">
        <f>AVERAGEIFS(user_list!$H:$H,user_list!$I:$I,'animes por ano'!$M24,user_list!$J:$J,'animes por ano'!V$2)</f>
        <v>5.7142857142857144</v>
      </c>
      <c r="W24" s="77">
        <f>AVERAGEIFS(user_list!$H:$H,user_list!$I:$I,'animes por ano'!$M24,user_list!$J:$J,'animes por ano'!W$2)</f>
        <v>5.67741935483871</v>
      </c>
      <c r="X24" s="77">
        <f>AVERAGEIFS(user_list!$H:$H,user_list!$I:$I,'animes por ano'!$M24,user_list!$J:$J,'animes por ano'!X$2)</f>
        <v>5.875</v>
      </c>
      <c r="Y24" s="77">
        <f>AVERAGEIFS(user_list!$H:$H,user_list!$I:$I,'animes por ano'!$M24,user_list!$J:$J,'animes por ano'!Y$2)</f>
        <v>5.9230769230769234</v>
      </c>
      <c r="Z24" s="77">
        <f>AVERAGEIFS(user_list!$H:$H,user_list!$I:$I,'animes por ano'!$M24)</f>
        <v>5.7948717948717947</v>
      </c>
      <c r="AA24" s="77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7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7">
        <f>AVERAGEIFS(user_list!$H:$H,user_list!$I:$I,'animes por ano'!$M25,user_list!$J:$J,'animes por ano'!V$2)</f>
        <v>5.2857142857142856</v>
      </c>
      <c r="W25" s="77">
        <f>AVERAGEIFS(user_list!$H:$H,user_list!$I:$I,'animes por ano'!$M25,user_list!$J:$J,'animes por ano'!W$2)</f>
        <v>5.4</v>
      </c>
      <c r="X25" s="77" t="e">
        <f>AVERAGEIFS(user_list!$H:$H,user_list!$I:$I,'animes por ano'!$M25,user_list!$J:$J,'animes por ano'!X$2)</f>
        <v>#DIV/0!</v>
      </c>
      <c r="Y25" s="77" t="e">
        <f>AVERAGEIFS(user_list!$H:$H,user_list!$I:$I,'animes por ano'!$M25,user_list!$J:$J,'animes por ano'!Y$2)</f>
        <v>#DIV/0!</v>
      </c>
      <c r="Z25" s="77">
        <f>AVERAGEIFS(user_list!$H:$H,user_list!$I:$I,'animes por ano'!$M25)</f>
        <v>5.3157894736842106</v>
      </c>
      <c r="AA25" s="77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7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7" t="e">
        <f>AVERAGEIFS(user_list!$H:$H,user_list!$I:$I,'animes por ano'!$M26,user_list!$J:$J,'animes por ano'!V$2)</f>
        <v>#DIV/0!</v>
      </c>
      <c r="W26" s="77" t="e">
        <f>AVERAGEIFS(user_list!$H:$H,user_list!$I:$I,'animes por ano'!$M26,user_list!$J:$J,'animes por ano'!W$2)</f>
        <v>#DIV/0!</v>
      </c>
      <c r="X26" s="77" t="e">
        <f>AVERAGEIFS(user_list!$H:$H,user_list!$I:$I,'animes por ano'!$M26,user_list!$J:$J,'animes por ano'!X$2)</f>
        <v>#DIV/0!</v>
      </c>
      <c r="Y26" s="77" t="e">
        <f>AVERAGEIFS(user_list!$H:$H,user_list!$I:$I,'animes por ano'!$M26,user_list!$J:$J,'animes por ano'!Y$2)</f>
        <v>#DIV/0!</v>
      </c>
      <c r="Z26" s="77" t="e">
        <f>AVERAGEIFS(user_list!$H:$H,user_list!$I:$I,'animes por ano'!$M26)</f>
        <v>#DIV/0!</v>
      </c>
      <c r="AA26" s="77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7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7" t="e">
        <f>AVERAGEIFS(user_list!$H:$H,user_list!$I:$I,'animes por ano'!$M27,user_list!$J:$J,'animes por ano'!V$2)</f>
        <v>#DIV/0!</v>
      </c>
      <c r="W27" s="77" t="e">
        <f>AVERAGEIFS(user_list!$H:$H,user_list!$I:$I,'animes por ano'!$M27,user_list!$J:$J,'animes por ano'!W$2)</f>
        <v>#DIV/0!</v>
      </c>
      <c r="X27" s="77" t="e">
        <f>AVERAGEIFS(user_list!$H:$H,user_list!$I:$I,'animes por ano'!$M27,user_list!$J:$J,'animes por ano'!X$2)</f>
        <v>#DIV/0!</v>
      </c>
      <c r="Y27" s="77" t="e">
        <f>AVERAGEIFS(user_list!$H:$H,user_list!$I:$I,'animes por ano'!$M27,user_list!$J:$J,'animes por ano'!Y$2)</f>
        <v>#DIV/0!</v>
      </c>
      <c r="Z27" s="77" t="e">
        <f>AVERAGEIFS(user_list!$H:$H,user_list!$I:$I,'animes por ano'!$M27)</f>
        <v>#DIV/0!</v>
      </c>
      <c r="AA27" s="77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7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7" t="e">
        <f>AVERAGEIFS(user_list!$H:$H,user_list!$I:$I,'animes por ano'!$M28,user_list!$J:$J,'animes por ano'!V$2)</f>
        <v>#DIV/0!</v>
      </c>
      <c r="W28" s="77" t="e">
        <f>AVERAGEIFS(user_list!$H:$H,user_list!$I:$I,'animes por ano'!$M28,user_list!$J:$J,'animes por ano'!W$2)</f>
        <v>#DIV/0!</v>
      </c>
      <c r="X28" s="77" t="e">
        <f>AVERAGEIFS(user_list!$H:$H,user_list!$I:$I,'animes por ano'!$M28,user_list!$J:$J,'animes por ano'!X$2)</f>
        <v>#DIV/0!</v>
      </c>
      <c r="Y28" s="77" t="e">
        <f>AVERAGEIFS(user_list!$H:$H,user_list!$I:$I,'animes por ano'!$M28,user_list!$J:$J,'animes por ano'!Y$2)</f>
        <v>#DIV/0!</v>
      </c>
      <c r="Z28" s="77" t="e">
        <f>AVERAGEIFS(user_list!$H:$H,user_list!$I:$I,'animes por ano'!$M28)</f>
        <v>#DIV/0!</v>
      </c>
      <c r="AA28" s="77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7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7" t="e">
        <f>AVERAGEIFS(user_list!$H:$H,user_list!$I:$I,'animes por ano'!$M29,user_list!$J:$J,'animes por ano'!V$2)</f>
        <v>#DIV/0!</v>
      </c>
      <c r="W29" s="77" t="e">
        <f>AVERAGEIFS(user_list!$H:$H,user_list!$I:$I,'animes por ano'!$M29,user_list!$J:$J,'animes por ano'!W$2)</f>
        <v>#DIV/0!</v>
      </c>
      <c r="X29" s="77" t="e">
        <f>AVERAGEIFS(user_list!$H:$H,user_list!$I:$I,'animes por ano'!$M29,user_list!$J:$J,'animes por ano'!X$2)</f>
        <v>#DIV/0!</v>
      </c>
      <c r="Y29" s="77" t="e">
        <f>AVERAGEIFS(user_list!$H:$H,user_list!$I:$I,'animes por ano'!$M29,user_list!$J:$J,'animes por ano'!Y$2)</f>
        <v>#DIV/0!</v>
      </c>
      <c r="Z29" s="77" t="e">
        <f>AVERAGEIFS(user_list!$H:$H,user_list!$I:$I,'animes por ano'!$M29)</f>
        <v>#DIV/0!</v>
      </c>
      <c r="AA29" s="77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7">
        <f t="shared" si="4"/>
        <v>0</v>
      </c>
    </row>
    <row r="31" spans="4:33" x14ac:dyDescent="0.3">
      <c r="J31" s="77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40" priority="1" operator="greaterThan">
      <formula>$Z$3</formula>
    </cfRule>
  </conditionalFormatting>
  <dataValidations disablePrompts="1"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tabSelected="1" zoomScale="90" zoomScaleNormal="90" workbookViewId="0">
      <selection activeCell="K9" sqref="K8:K9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38" customWidth="1"/>
    <col min="14" max="14" width="15.5546875" style="38" bestFit="1" customWidth="1"/>
    <col min="15" max="15" width="15.5546875" style="38" customWidth="1"/>
    <col min="16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674</v>
      </c>
      <c r="B1" s="107">
        <v>41931</v>
      </c>
      <c r="C1"/>
      <c r="K1"/>
      <c r="R1">
        <v>2</v>
      </c>
    </row>
    <row r="2" spans="1:22" ht="15" customHeight="1" thickBot="1" x14ac:dyDescent="0.35">
      <c r="A2" t="s">
        <v>675</v>
      </c>
      <c r="B2" s="107">
        <v>45414</v>
      </c>
      <c r="I2" t="s">
        <v>0</v>
      </c>
      <c r="J2" t="s">
        <v>676</v>
      </c>
      <c r="K2" t="s">
        <v>677</v>
      </c>
      <c r="L2" s="60" t="s">
        <v>678</v>
      </c>
      <c r="M2" s="38" t="s">
        <v>668</v>
      </c>
      <c r="N2" s="38" t="s">
        <v>679</v>
      </c>
      <c r="O2" s="38" t="s">
        <v>680</v>
      </c>
      <c r="P2" t="s">
        <v>681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682</v>
      </c>
      <c r="G3" s="20" t="s">
        <v>659</v>
      </c>
      <c r="I3" t="str">
        <f t="array" ref="I3">INDEX(tb_anime_genres[Genres],MATCH(0,COUNTIF($I$2:I2,tb_anime_genres[Genres]),0))</f>
        <v>Slice of Life</v>
      </c>
      <c r="J3" t="s">
        <v>7</v>
      </c>
      <c r="K3">
        <f>COUNTIFS(tb_anime_genres[Genres],J3, tb_anime_genres[Start Date],
        "&gt;=" &amp; $B$1,tb_anime_genres[Finish Date],"&lt;="&amp;$B$2)</f>
        <v>53</v>
      </c>
      <c r="L3" s="60">
        <f t="shared" ref="L3:L6" si="0">K3/$C$7</f>
        <v>0.10685483870967742</v>
      </c>
      <c r="M3" s="38">
        <f>IF(K3=0,0,AVERAGEIFS(tb_anime_genres[Score],tb_anime_genres[Genres],J3,
        tb_anime_genres[Start Date],"&gt;=" &amp; $B$1,tb_anime_genres[Finish Date],"&lt;="&amp;$B$2))</f>
        <v>5.6037735849056602</v>
      </c>
      <c r="N3" s="38">
        <f>SUMIFS(tb_anime_genres[Show Duration (hours)],tb_anime_genres[Genres],J3, tb_anime_genres[Start Date],
        "&gt;=" &amp; $B$1,tb_anime_genres[Finish 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16" t="s">
        <v>683</v>
      </c>
      <c r="B4" s="5" t="s">
        <v>661</v>
      </c>
      <c r="C4" s="20">
        <f>COUNTIFS(tb_list[Type],"TV",tb_list[Start Date],"&gt;="&amp;challenge!B1,tb_list[Finish Date],"&lt;="&amp;challenge!B2)+COUNTIFS(tb_list[Type],"TV_SHORT",tb_list[Start Date],"&gt;="&amp;challenge!B1,tb_list[Finish Date],"&lt;="&amp;challenge!B2)</f>
        <v>302</v>
      </c>
      <c r="F4" s="27" t="s">
        <v>684</v>
      </c>
      <c r="G4" s="25">
        <f>COUNTIFS(tb_list[Start Date],"&gt;=" &amp; challenge!$B$1,tb_list[Finish Date],"&lt;=" &amp; challenge!$B$2,tb_list[Year],"&lt;" &amp; challenge!F5)</f>
        <v>0</v>
      </c>
      <c r="J4" t="s">
        <v>11</v>
      </c>
      <c r="K4">
        <f>COUNTIFS(tb_anime_genres[Genres],J4, tb_anime_genres[Start Date],
        "&gt;=" &amp; $B$1,tb_anime_genres[Finish Date],"&lt;="&amp;$B$2)</f>
        <v>80</v>
      </c>
      <c r="L4" s="60">
        <f t="shared" si="0"/>
        <v>0.16129032258064516</v>
      </c>
      <c r="M4" s="38">
        <f>IF(K4=0,0,AVERAGEIFS(tb_anime_genres[Score],tb_anime_genres[Genres],J4,
        tb_anime_genres[Start Date],"&gt;=" &amp; $B$1,tb_anime_genres[Finish Date],"&lt;="&amp;$B$2))</f>
        <v>5.875</v>
      </c>
      <c r="N4" s="38">
        <f>SUMIFS(tb_anime_genres[Show Duration (hours)],tb_anime_genres[Genres],J4, tb_anime_genres[Start Date],
        "&gt;=" &amp; $B$1,tb_anime_genres[Finish Date],"&lt;="&amp;$B$2)</f>
        <v>929.00722222222203</v>
      </c>
      <c r="O4" s="38">
        <f t="shared" si="1"/>
        <v>6.7140309573361092</v>
      </c>
    </row>
    <row r="5" spans="1:22" x14ac:dyDescent="0.3">
      <c r="A5" s="117"/>
      <c r="B5" t="s">
        <v>685</v>
      </c>
      <c r="C5" s="22">
        <f>COUNTIFS(tb_list[Type],"MOVIE",tb_list[Start Date],"&gt;="&amp;challenge!B1,tb_list[Finish Date],"&lt;="&amp;challenge!B2)</f>
        <v>48</v>
      </c>
      <c r="F5" s="27">
        <v>1980</v>
      </c>
      <c r="G5" s="25">
        <f>COUNTIFS(tb_list[Start Date],"&gt;=" &amp; challenge!$B$1,tb_list[Finish Date],"&lt;=" &amp; challenge!$B$2,tb_list[Year],"&lt;" &amp; challenge!F6,tb_list[Year],"&gt;="&amp;F5)</f>
        <v>4</v>
      </c>
      <c r="I5" t="str">
        <f t="array" ref="I5">INDEX(tb_anime_genres[Genres],MATCH(0,COUNTIF($I$2:I4,tb_anime_genres[Genres]),0))</f>
        <v>Adventure</v>
      </c>
      <c r="J5" t="s">
        <v>12</v>
      </c>
      <c r="K5">
        <f>COUNTIFS(tb_anime_genres[Genres],J5, tb_anime_genres[Start Date],
        "&gt;=" &amp; $B$1,tb_anime_genres[Finish Date],"&lt;="&amp;$B$2)</f>
        <v>134</v>
      </c>
      <c r="L5" s="60">
        <f t="shared" si="0"/>
        <v>0.27016129032258063</v>
      </c>
      <c r="M5" s="38">
        <f>IF(K5=0,0,AVERAGEIFS(tb_anime_genres[Score],tb_anime_genres[Genres],J5,
        tb_anime_genres[Start Date],"&gt;=" &amp; $B$1,tb_anime_genres[Finish Date],"&lt;="&amp;$B$2))</f>
        <v>5.6268656716417906</v>
      </c>
      <c r="N5" s="38">
        <f>SUMIFS(tb_anime_genres[Show Duration (hours)],tb_anime_genres[Genres],J5, tb_anime_genres[Start Date],
        "&gt;=" &amp; $B$1,tb_anime_genres[Finish 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7"/>
      <c r="B6" t="s">
        <v>686</v>
      </c>
      <c r="C6" s="22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146</v>
      </c>
      <c r="F6" s="27">
        <v>1990</v>
      </c>
      <c r="G6" s="25">
        <f>COUNTIFS(tb_list[Start Date],"&gt;=" &amp; challenge!$B$1,tb_list[Finish Date],"&lt;=" &amp; challenge!$B$2,tb_list[Year],"&lt;" &amp; challenge!F7,tb_list[Year],"&gt;="&amp;F6)</f>
        <v>5</v>
      </c>
      <c r="J6" t="s">
        <v>13</v>
      </c>
      <c r="K6">
        <f>COUNTIFS(tb_anime_genres[Genres],J6, tb_anime_genres[Start Date],
        "&gt;=" &amp; $B$1,tb_anime_genres[Finish Date],"&lt;="&amp;$B$2)</f>
        <v>43</v>
      </c>
      <c r="L6" s="60">
        <f t="shared" si="0"/>
        <v>8.669354838709678E-2</v>
      </c>
      <c r="M6" s="38">
        <f>IF(K6=0,0,AVERAGEIFS(tb_anime_genres[Score],tb_anime_genres[Genres],J6,
        tb_anime_genres[Start Date],"&gt;=" &amp; $B$1,tb_anime_genres[Finish Date],"&lt;="&amp;$B$2))</f>
        <v>6.1860465116279073</v>
      </c>
      <c r="N6" s="38">
        <f>SUMIFS(tb_anime_genres[Show Duration (hours)],tb_anime_genres[Genres],J6, tb_anime_genres[Start Date],
        "&gt;=" &amp; $B$1,tb_anime_genres[Finish 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8"/>
      <c r="B7" s="6" t="s">
        <v>669</v>
      </c>
      <c r="C7" s="24">
        <f>SUM(C4:C6)</f>
        <v>496</v>
      </c>
      <c r="F7" s="27">
        <v>2000</v>
      </c>
      <c r="G7" s="25">
        <f>COUNTIFS(tb_list[Start Date],"&gt;=" &amp; challenge!$B$1,tb_list[Finish Date],"&lt;=" &amp; challenge!$B$2,tb_list[Year],"&lt;" &amp; challenge!F8,tb_list[Year],"&gt;="&amp;F7)</f>
        <v>116</v>
      </c>
      <c r="I7" t="str">
        <f t="array" ref="I7">INDEX(tb_anime_genres[Genres],MATCH(0,COUNTIF($I$2:I6,tb_anime_genres[Genres]),0))</f>
        <v>Fantasy</v>
      </c>
      <c r="J7"/>
      <c r="K7"/>
      <c r="P7"/>
    </row>
    <row r="8" spans="1:22" ht="15" customHeight="1" thickBot="1" x14ac:dyDescent="0.35">
      <c r="F8" s="27">
        <v>2010</v>
      </c>
      <c r="G8" s="25">
        <f>COUNTIFS(tb_list[Start Date],"&gt;=" &amp; challenge!$B$1,tb_list[Finish Date],"&lt;=" &amp; challenge!$B$2,tb_list[Year],"&lt;" &amp; challenge!F9,tb_list[Year],"&gt;="&amp;F8)</f>
        <v>141</v>
      </c>
      <c r="J8"/>
      <c r="K8"/>
    </row>
    <row r="9" spans="1:22" ht="15" customHeight="1" thickBot="1" x14ac:dyDescent="0.35">
      <c r="A9" s="116" t="s">
        <v>687</v>
      </c>
      <c r="B9" s="5" t="s">
        <v>661</v>
      </c>
      <c r="C9" s="79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2287.4024999999997</v>
      </c>
      <c r="D9" s="20" t="s">
        <v>688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</row>
    <row r="10" spans="1:22" x14ac:dyDescent="0.3">
      <c r="A10" s="117"/>
      <c r="B10" t="s">
        <v>685</v>
      </c>
      <c r="C10" s="77">
        <f>SUMIFS(tb_list[Show Duration (hours)],tb_list[Type],"MOVIE",tb_list[Start Date],"&gt;="&amp;challenge!B1,tb_list[Finish Date],"&lt;="&amp;challenge!B2)</f>
        <v>60.733333333333341</v>
      </c>
      <c r="D10" s="22" t="s">
        <v>688</v>
      </c>
      <c r="J10"/>
      <c r="K10"/>
    </row>
    <row r="11" spans="1:22" ht="15" customHeight="1" thickBot="1" x14ac:dyDescent="0.35">
      <c r="A11" s="117"/>
      <c r="B11" t="s">
        <v>689</v>
      </c>
      <c r="C11" s="77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94.348888888888894</v>
      </c>
      <c r="D11" s="22" t="s">
        <v>688</v>
      </c>
      <c r="J11"/>
      <c r="K11"/>
      <c r="R11" t="e">
        <f>COUNTIF(#REF!,MATCH(challenge!#REF!,tb_anime_genres[anime ID],0))</f>
        <v>#REF!</v>
      </c>
      <c r="T11" t="e">
        <f>MATCH(challenge!#REF!,tb_anime_genres[anime ID],0)</f>
        <v>#REF!</v>
      </c>
      <c r="U11" t="e">
        <f t="array" aca="1" ref="U11" ca="1">OFFSET(#REF!,MATCH(challenge!$I$6,tb_anime_genres[anime ID],0),0)</f>
        <v>#REF!</v>
      </c>
      <c r="V11" t="e">
        <f t="array" ref="V11">MATCH(challenge!$I$6,tb_anime_genres[anime ID],0)</f>
        <v>#N/A</v>
      </c>
    </row>
    <row r="12" spans="1:22" x14ac:dyDescent="0.3">
      <c r="A12" s="117"/>
      <c r="B12" t="s">
        <v>669</v>
      </c>
      <c r="C12" s="77">
        <f>SUM(C9:C11)</f>
        <v>2442.4847222222215</v>
      </c>
      <c r="D12" s="22" t="s">
        <v>688</v>
      </c>
      <c r="F12" s="19" t="s">
        <v>658</v>
      </c>
      <c r="G12" s="20" t="s">
        <v>659</v>
      </c>
      <c r="J12"/>
      <c r="K12"/>
      <c r="T12" t="e">
        <f t="array" ref="T12">MATCH(challenge!I3,tb_anime_genres[anime ID],0)</f>
        <v>#N/A</v>
      </c>
      <c r="U12" t="e">
        <f t="array" aca="1" ref="U12" ca="1">OFFSET(#REF!,MATCH(challenge!$I$6,tb_anime_genres[anime ID],0),0)</f>
        <v>#REF!</v>
      </c>
      <c r="V12" t="e">
        <f t="array" ref="V12">MATCH(challenge!$I$6,tb_anime_genres[anime ID],0)</f>
        <v>#N/A</v>
      </c>
    </row>
    <row r="13" spans="1:22" ht="15" customHeight="1" thickBot="1" x14ac:dyDescent="0.35">
      <c r="A13" s="118"/>
      <c r="B13" s="6" t="s">
        <v>690</v>
      </c>
      <c r="C13" s="103">
        <f ca="1">IF(TODAY()&gt;B2,C12/(B2-B1+1),C12/(TODAY()-B1+19))</f>
        <v>0.77588460045178576</v>
      </c>
      <c r="D13" s="24" t="s">
        <v>700</v>
      </c>
      <c r="F13" s="21">
        <v>0</v>
      </c>
      <c r="G13" s="22">
        <f>SUMPRODUCT((tb_list[Score]=F13)*(tb_list[Start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</v>
      </c>
      <c r="J13"/>
      <c r="K13"/>
      <c r="T13" t="e">
        <f t="array" ref="T13">MATCH(challenge!I4,tb_anime_genres[anime ID],0)</f>
        <v>#N/A</v>
      </c>
      <c r="U13" t="e">
        <f t="array" aca="1" ref="U13" ca="1">OFFSET(#REF!,MATCH(challenge!$I$6,tb_anime_genres[anime ID],0),0)</f>
        <v>#REF!</v>
      </c>
      <c r="V13" t="e">
        <f t="array" ref="V13">MATCH(challenge!$I$6,tb_anime_genres[anime ID],0)</f>
        <v>#N/A</v>
      </c>
    </row>
    <row r="14" spans="1:22" ht="15" customHeight="1" thickBot="1" x14ac:dyDescent="0.35">
      <c r="F14" s="21">
        <v>1</v>
      </c>
      <c r="G14" s="22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/>
      <c r="K14"/>
      <c r="P14"/>
      <c r="T14" t="e">
        <f t="array" ref="T14">MATCH(challenge!I5,tb_anime_genres[anime ID],0)</f>
        <v>#N/A</v>
      </c>
      <c r="U14" t="e">
        <f ca="1">OFFSET(#REF!,MATCH(challenge!$I$6,tb_anime_genres[anime ID],0),0)</f>
        <v>#REF!</v>
      </c>
      <c r="V14" t="e">
        <f t="array" ref="V14">MATCH(challenge!$I$6,tb_anime_genres[anime ID],0)</f>
        <v>#N/A</v>
      </c>
    </row>
    <row r="15" spans="1:22" ht="15" customHeight="1" thickBot="1" x14ac:dyDescent="0.35">
      <c r="A15" s="116" t="s">
        <v>658</v>
      </c>
      <c r="B15" s="5" t="s">
        <v>703</v>
      </c>
      <c r="C15" s="79">
        <f>AVERAGEIFS(tb_list[Score],tb_list[Start Date],"&gt;="&amp;challenge!B1,tb_list[Finish Date],"&lt;="&amp;challenge!B2)</f>
        <v>5.856854838709677</v>
      </c>
      <c r="D15" s="20"/>
      <c r="F15" s="21">
        <v>2</v>
      </c>
      <c r="G15" s="22">
        <f>SUMPRODUCT((tb_list[Score]=F15)*(tb_list[Start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I15" t="str">
        <f t="array" ref="I15">INDEX(tb_anime_genres[Genres],MATCH(0,COUNTIF($I$2:I14,tb_anime_genres[Genres]),0))</f>
        <v>Sci-Fi</v>
      </c>
      <c r="J15"/>
      <c r="K15"/>
      <c r="P15"/>
      <c r="R15" t="e">
        <f t="array" ref="R15:R911">INDEX(tb_list[Start Date],(MATCH(((tb_anime_genres[anime ID]=#REF!)*1*#REF!),#REF!,0)))</f>
        <v>#REF!</v>
      </c>
      <c r="S15" t="e">
        <f t="array" ref="S15:S911">COUNTIF(INDEX(tb_list[Start Date],(MATCH(((tb_anime_genres[anime 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COUNTIFS(user_list!F:F,"&gt;="&amp;challenge!B1,user_list!G:G,"&lt;="&amp;challenge!B2,user_list!#REF!,INDEX(#REF!,MATCH(challenge!#REF!,tb_anime_genres[anime ID],0)))</f>
        <v>#REF!</v>
      </c>
      <c r="U15" t="e">
        <f t="array" aca="1" ref="U15" ca="1">OFFSET(#REF!,MATCH(challenge!I10,tb_anime_genres[anime ID],0),0)</f>
        <v>#REF!</v>
      </c>
      <c r="V15" t="e">
        <f t="array" ref="V15">MATCH(challenge!$I$6,tb_anime_genres[anime ID],0)</f>
        <v>#N/A</v>
      </c>
    </row>
    <row r="16" spans="1:22" ht="15" customHeight="1" thickBot="1" x14ac:dyDescent="0.35">
      <c r="A16" s="117"/>
      <c r="B16" t="s">
        <v>691</v>
      </c>
      <c r="C16" s="77">
        <f>AVERAGEIFS(tb_list[Mean Score],tb_list[Start Date],"&gt;="&amp;challenge!B1,tb_list[Finish Date],"&lt;="&amp;challenge!B2)</f>
        <v>6.8753830645161313</v>
      </c>
      <c r="D16" s="22"/>
      <c r="F16" s="21">
        <v>3</v>
      </c>
      <c r="G16" s="22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27</v>
      </c>
      <c r="J16"/>
      <c r="K16"/>
      <c r="R16" t="e">
        <v>#REF!</v>
      </c>
      <c r="S16" t="e">
        <v>#REF!</v>
      </c>
    </row>
    <row r="17" spans="1:32" ht="15" customHeight="1" thickBot="1" x14ac:dyDescent="0.35">
      <c r="A17" s="118"/>
      <c r="B17" s="6" t="s">
        <v>692</v>
      </c>
      <c r="C17" s="88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53</v>
      </c>
      <c r="J17"/>
      <c r="K17"/>
      <c r="R17" t="e">
        <v>#REF!</v>
      </c>
      <c r="S17" t="e">
        <v>#REF!</v>
      </c>
      <c r="T17" t="e">
        <f t="array" ref="T17:T913">tb_anime_genres[anime ID] =#REF!</f>
        <v>#REF!</v>
      </c>
      <c r="U17" t="e">
        <f t="array" ref="U17:U913">(tb_anime_genres[anime ID] =#REF!)*1*#REF!</f>
        <v>#REF!</v>
      </c>
      <c r="V17" t="e">
        <f t="array" ref="V17">MATCH(1,(tb_anime_genres[anime 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118</v>
      </c>
      <c r="J18"/>
      <c r="K1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9" t="s">
        <v>702</v>
      </c>
      <c r="C19" s="120"/>
      <c r="D19" s="68" t="s">
        <v>701</v>
      </c>
      <c r="F19" s="21">
        <v>6</v>
      </c>
      <c r="G19" s="22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123</v>
      </c>
      <c r="J19"/>
      <c r="K19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693</v>
      </c>
      <c r="F20" s="21">
        <v>7</v>
      </c>
      <c r="G20" s="22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106</v>
      </c>
      <c r="J20"/>
      <c r="K20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694</v>
      </c>
      <c r="F21" s="21">
        <v>8</v>
      </c>
      <c r="G21" s="22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46</v>
      </c>
      <c r="J21"/>
      <c r="K21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695</v>
      </c>
      <c r="F22" s="21">
        <v>9</v>
      </c>
      <c r="G22" s="22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14</v>
      </c>
      <c r="I22" t="str">
        <f t="array" ref="I22">INDEX(tb_anime_genres[Genres],MATCH(0,COUNTIF($I$2:I21,tb_anime_genres[Genres]),0))</f>
        <v>Video Game</v>
      </c>
      <c r="J22"/>
      <c r="K22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696</v>
      </c>
      <c r="F23" s="21">
        <v>10</v>
      </c>
      <c r="G23" s="22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J23"/>
      <c r="K23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697</v>
      </c>
      <c r="G24">
        <f>SUM(G13:G23)</f>
        <v>496</v>
      </c>
      <c r="J24"/>
      <c r="K24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INDEX(tb_anime_genres[Genres],MATCH(0,COUNTIF($I$2:I24,tb_anime_genres[Genres]),0))</f>
        <v>Comedy</v>
      </c>
      <c r="J25"/>
      <c r="K25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INDEX(tb_anime_genres[Genres],MATCH(0,COUNTIF($I$2:I30,tb_anime_genres[Genres]),0))</f>
        <v>Action</v>
      </c>
      <c r="J31"/>
      <c r="K31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INDEX(tb_anime_genres[Genres],MATCH(0,COUNTIF($I$2:I32,tb_anime_genres[Genres]),0))</f>
        <v>Drama</v>
      </c>
      <c r="J33"/>
      <c r="K33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INDEX(tb_anime_genres[Genres],MATCH(0,COUNTIF($I$2:I34,tb_anime_genres[Genres]),0))</f>
        <v>Isekai</v>
      </c>
      <c r="J35"/>
      <c r="K35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INDEX(tb_anime_genres[Genres],MATCH(0,COUNTIF($I$2:I35,tb_anime_genres[Genres]),0))</f>
        <v>Shounen</v>
      </c>
      <c r="J36"/>
      <c r="K36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INDEX(tb_anime_genres[Genres],MATCH(0,COUNTIF($I$2:I36,tb_anime_genres[Genres]),0))</f>
        <v>Survival</v>
      </c>
      <c r="J37"/>
      <c r="K37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INDEX(tb_anime_genres[Genres],MATCH(0,COUNTIF($I$2:I38,tb_anime_genres[Genres]),0))</f>
        <v>School</v>
      </c>
      <c r="J39"/>
      <c r="K39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INDEX(tb_anime_genres[Genres],MATCH(0,COUNTIF($I$2:I40,tb_anime_genres[Genres]),0))</f>
        <v>Sports</v>
      </c>
      <c r="J41"/>
      <c r="K41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INDEX(tb_anime_genres[Genres],MATCH(0,COUNTIF($I$2:I43,tb_anime_genres[Genres]),0))</f>
        <v>Team Sports</v>
      </c>
      <c r="J44"/>
      <c r="K44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INDEX(tb_anime_genres[Genres],MATCH(0,COUNTIF($I$2:I44,tb_anime_genres[Genres]),0))</f>
        <v>Idols (Female)</v>
      </c>
      <c r="J45"/>
      <c r="K45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INDEX(tb_anime_genres[Genres],MATCH(0,COUNTIF($I$2:I45,tb_anime_genres[Genres]),0))</f>
        <v>Music</v>
      </c>
      <c r="J46"/>
      <c r="K46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INDEX(tb_anime_genres[Genres],MATCH(0,COUNTIF($I$2:I49,tb_anime_genres[Genres]),0))</f>
        <v>Romance</v>
      </c>
      <c r="J50"/>
      <c r="K50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INDEX(tb_anime_genres[Genres],MATCH(0,COUNTIF($I$2:I50,tb_anime_genres[Genres]),0))</f>
        <v>Shoujo</v>
      </c>
      <c r="J51"/>
      <c r="K51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INDEX(tb_anime_genres[Genres],MATCH(0,COUNTIF($I$2:I51,tb_anime_genres[Genres]),0))</f>
        <v>Harem</v>
      </c>
      <c r="J52"/>
      <c r="K52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INDEX(tb_anime_genres[Genres],MATCH(0,COUNTIF($I$2:I53,tb_anime_genres[Genres]),0))</f>
        <v>Psychological</v>
      </c>
      <c r="J54"/>
      <c r="K54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INDEX(tb_anime_genres[Genres],MATCH(0,COUNTIF($I$2:I54,tb_anime_genres[Genres]),0))</f>
        <v>Time Travel</v>
      </c>
      <c r="J55"/>
      <c r="K55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INDEX(tb_anime_genres[Genres],MATCH(0,COUNTIF($I$2:I55,tb_anime_genres[Genres]),0))</f>
        <v>Detective</v>
      </c>
      <c r="J56"/>
      <c r="K56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INDEX(tb_anime_genres[Genres],MATCH(0,COUNTIF($I$2:I56,tb_anime_genres[Genres]),0))</f>
        <v>Gore</v>
      </c>
      <c r="J57"/>
      <c r="K57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INDEX(tb_anime_genres[Genres],MATCH(0,COUNTIF($I$2:I58,tb_anime_genres[Genres]),0))</f>
        <v>Hentai</v>
      </c>
      <c r="J59"/>
      <c r="K59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INDEX(tb_anime_genres[Genres],MATCH(0,COUNTIF($I$2:I59,tb_anime_genres[Genres]),0))</f>
        <v>Award Winning</v>
      </c>
      <c r="J60"/>
      <c r="K60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INDEX(tb_anime_genres[Genres],MATCH(0,COUNTIF($I$2:I60,tb_anime_genres[Genres]),0))</f>
        <v>Ecchi</v>
      </c>
      <c r="J61"/>
      <c r="K61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INDEX(tb_anime_genres[Genres],MATCH(0,COUNTIF($I$2:I61,tb_anime_genres[Genres]),0))</f>
        <v>Parody</v>
      </c>
      <c r="J62"/>
      <c r="K62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INDEX(tb_anime_genres[Genres],MATCH(0,COUNTIF($I$2:I62,tb_anime_genres[Genres]),0))</f>
        <v>Girls Love</v>
      </c>
      <c r="J63"/>
      <c r="K63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INDEX(tb_anime_genres[Genres],MATCH(0,COUNTIF($I$2:I63,tb_anime_genres[Genres]),0))</f>
        <v>Anthropomorphic</v>
      </c>
      <c r="J64"/>
      <c r="K64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INDEX(tb_anime_genres[Genres],MATCH(0,COUNTIF($I$2:I64,tb_anime_genres[Genres]),0))</f>
        <v>Workplace</v>
      </c>
      <c r="J65"/>
      <c r="K65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INDEX(tb_anime_genres[Genres],MATCH(0,COUNTIF($I$2:I65,tb_anime_genres[Genres]),0))</f>
        <v>Seinen</v>
      </c>
      <c r="J66"/>
      <c r="K66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INDEX(tb_anime_genres[Genres],MATCH(0,COUNTIF($I$2:I66,tb_anime_genres[Genres]),0))</f>
        <v>Avant Garde</v>
      </c>
      <c r="J67"/>
      <c r="K67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INDEX(tb_anime_genres[Genres],MATCH(0,COUNTIF($I$2:I68,tb_anime_genres[Genres]),0))</f>
        <v>CGDCT</v>
      </c>
      <c r="J69"/>
      <c r="K69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INDEX(tb_anime_genres[Genres],MATCH(0,COUNTIF($I$2:I69,tb_anime_genres[Genres]),0))</f>
        <v>Adult Cast</v>
      </c>
      <c r="J70"/>
      <c r="K70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INDEX(tb_anime_genres[Genres],MATCH(0,COUNTIF($I$2:I70,tb_anime_genres[Genres]),0))</f>
        <v>Horror</v>
      </c>
      <c r="J71"/>
      <c r="K71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INDEX(tb_anime_genres[Genres],MATCH(0,COUNTIF($I$2:I71,tb_anime_genres[Genres]),0))</f>
        <v>Historical</v>
      </c>
      <c r="J72"/>
      <c r="K72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INDEX(tb_anime_genres[Genres],MATCH(0,COUNTIF($I$2:I72,tb_anime_genres[Genres]),0))</f>
        <v>Racing</v>
      </c>
      <c r="J73"/>
      <c r="K73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INDEX(tb_anime_genres[Genres],MATCH(0,COUNTIF($I$2:I73,tb_anime_genres[Genres]),0))</f>
        <v>Mecha</v>
      </c>
      <c r="J74"/>
      <c r="K74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INDEX(tb_anime_genres[Genres],MATCH(0,COUNTIF($I$2:I74,tb_anime_genres[Genres]),0))</f>
        <v>Military</v>
      </c>
      <c r="J75"/>
      <c r="K75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INDEX(tb_anime_genres[Genres],MATCH(0,COUNTIF($I$2:I75,tb_anime_genres[Genres]),0))</f>
        <v>Suspense</v>
      </c>
      <c r="J76"/>
      <c r="K76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INDEX(tb_anime_genres[Genres],MATCH(0,COUNTIF($I$2:I76,tb_anime_genres[Genres]),0))</f>
        <v>Reincarnation</v>
      </c>
      <c r="J77"/>
      <c r="K77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16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698</v>
      </c>
      <c r="B1" s="49" t="s">
        <v>677</v>
      </c>
      <c r="C1" s="55" t="s">
        <v>678</v>
      </c>
      <c r="D1" s="49" t="s">
        <v>668</v>
      </c>
      <c r="E1" s="49" t="s">
        <v>609</v>
      </c>
      <c r="F1" s="104" t="s">
        <v>699</v>
      </c>
    </row>
    <row r="2" spans="1:6" x14ac:dyDescent="0.3">
      <c r="A2" s="56" t="s">
        <v>7</v>
      </c>
      <c r="B2" s="54">
        <f>COUNTIF(tb_anime_genres[Genres],A2)</f>
        <v>53</v>
      </c>
      <c r="C2" s="64">
        <f>B2/COUNTIF(tb_list[Title],"&lt;&gt;"&amp;"")</f>
        <v>0.10663983903420524</v>
      </c>
      <c r="D2" s="62">
        <f>AVERAGEIFS(tb_anime_genres[Score],tb_anime_genres[Genres],A2)</f>
        <v>5.6037735849056602</v>
      </c>
      <c r="E2" s="66">
        <f>SUMIFS(tb_anime_genres[Show Duration (hours)],tb_anime_genres[Genres],A2)</f>
        <v>148.38388888888892</v>
      </c>
      <c r="F2" s="38">
        <f>D2*(B2/COUNTIF(tb_list[Title], "&lt;&gt;"&amp;""))+
        AVERAGEIF(tb_list[Score],"&lt;&gt;"&amp;0,tb_list[Score])*(COUNTIF(tb_list[Title],"&lt;&gt;"&amp;"")-
        B2)/COUNTIF(tb_list[Title],"&lt;&gt;"&amp;"")</f>
        <v>5.8460764587525151</v>
      </c>
    </row>
    <row r="3" spans="1:6" x14ac:dyDescent="0.3">
      <c r="A3" s="56" t="s">
        <v>11</v>
      </c>
      <c r="B3" s="53">
        <f>COUNTIF(tb_anime_genres[Genres],A3)</f>
        <v>80</v>
      </c>
      <c r="C3" s="65">
        <f>B3/COUNTIF(tb_list[Title],"&lt;&gt;"&amp;"")</f>
        <v>0.16096579476861167</v>
      </c>
      <c r="D3" s="62">
        <f>AVERAGEIFS(tb_anime_genres[Score],tb_anime_genres[Genres],A3)</f>
        <v>5.875</v>
      </c>
      <c r="E3" s="66">
        <f>SUMIFS(tb_anime_genres[Show Duration (hours)],tb_anime_genres[Genres],A3)</f>
        <v>929.00722222222203</v>
      </c>
      <c r="F3" s="38">
        <f>D3*(B3/COUNTIF(tb_list[Title], "&lt;&gt;"&amp;""))+
        AVERAGEIF(tb_list[Score],"&lt;&gt;"&amp;0,tb_list[Score])*(COUNTIF(tb_list[Title],"&lt;&gt;"&amp;"")-
        B3)/COUNTIF(tb_list[Title],"&lt;&gt;"&amp;"")</f>
        <v>5.875</v>
      </c>
    </row>
    <row r="4" spans="1:6" x14ac:dyDescent="0.3">
      <c r="A4" s="53" t="s">
        <v>12</v>
      </c>
      <c r="B4" s="54">
        <f>COUNTIF(tb_anime_genres[Genres],A4)</f>
        <v>134</v>
      </c>
      <c r="C4" s="64">
        <f>B4/COUNTIF(tb_list[Title],"&lt;&gt;"&amp;"")</f>
        <v>0.26961770623742454</v>
      </c>
      <c r="D4" s="62">
        <f>AVERAGEIFS(tb_anime_genres[Score],tb_anime_genres[Genres],A4)</f>
        <v>5.6268656716417906</v>
      </c>
      <c r="E4" s="66">
        <f>SUMIFS(tb_anime_genres[Show Duration (hours)],tb_anime_genres[Genres],A4)</f>
        <v>1027.3572222222219</v>
      </c>
      <c r="F4" s="38">
        <f>D4*(B4/COUNTIF(tb_list[Title], "&lt;&gt;"&amp;""))+
        AVERAGEIF(tb_list[Score],"&lt;&gt;"&amp;0,tb_list[Score])*(COUNTIF(tb_list[Title],"&lt;&gt;"&amp;"")-
        B4)/COUNTIF(tb_list[Title],"&lt;&gt;"&amp;"")</f>
        <v>5.8080985915492951</v>
      </c>
    </row>
    <row r="5" spans="1:6" x14ac:dyDescent="0.3">
      <c r="A5" s="54" t="s">
        <v>13</v>
      </c>
      <c r="B5" s="54">
        <f>COUNTIF(tb_anime_genres[Genres],A5)</f>
        <v>43</v>
      </c>
      <c r="C5" s="64">
        <f>B5/COUNTIF(tb_list[Title],"&lt;&gt;"&amp;"")</f>
        <v>8.651911468812877E-2</v>
      </c>
      <c r="D5" s="63">
        <f>AVERAGEIFS(tb_anime_genres[Score],tb_anime_genres[Genres],A5)</f>
        <v>6.1860465116279073</v>
      </c>
      <c r="E5" s="67">
        <f>SUMIFS(tb_anime_genres[Show Duration (hours)],tb_anime_genres[Genres],A5)</f>
        <v>248.82083333333338</v>
      </c>
      <c r="F5" s="38">
        <f>D5*(B5/COUNTIF(tb_list[Title], "&lt;&gt;"&amp;""))+
        AVERAGEIF(tb_list[Score],"&lt;&gt;"&amp;0,tb_list[Score])*(COUNTIF(tb_list[Title],"&lt;&gt;"&amp;"")-
        B5)/COUNTIF(tb_list[Title],"&lt;&gt;"&amp;"")</f>
        <v>5.9019114688128775</v>
      </c>
    </row>
    <row r="6" spans="1:6" x14ac:dyDescent="0.3">
      <c r="A6" s="53" t="s">
        <v>14</v>
      </c>
      <c r="B6" s="54">
        <f>COUNTIF(tb_anime_genres[Genres],A6)</f>
        <v>77</v>
      </c>
      <c r="C6" s="64">
        <f>B6/COUNTIF(tb_list[Title],"&lt;&gt;"&amp;"")</f>
        <v>0.15492957746478872</v>
      </c>
      <c r="D6" s="62">
        <f>AVERAGEIFS(tb_anime_genres[Score],tb_anime_genres[Genres],A6)</f>
        <v>5.3766233766233764</v>
      </c>
      <c r="E6" s="66">
        <f>SUMIFS(tb_anime_genres[Show Duration (hours)],tb_anime_genres[Genres],A6)</f>
        <v>361.16055555555567</v>
      </c>
      <c r="F6" s="38">
        <f>D6*(B6/COUNTIF(tb_list[Title], "&lt;&gt;"&amp;""))+
        AVERAGEIF(tb_list[Score],"&lt;&gt;"&amp;0,tb_list[Score])*(COUNTIF(tb_list[Title],"&lt;&gt;"&amp;"")-
        B6)/COUNTIF(tb_list[Title],"&lt;&gt;"&amp;"")</f>
        <v>5.7977867203219313</v>
      </c>
    </row>
    <row r="7" spans="1:6" x14ac:dyDescent="0.3">
      <c r="A7" s="53" t="s">
        <v>15</v>
      </c>
      <c r="B7" s="54">
        <f>COUNTIF(tb_anime_genres[Genres],A7)</f>
        <v>7</v>
      </c>
      <c r="C7" s="64">
        <f>B7/COUNTIF(tb_list[Title],"&lt;&gt;"&amp;"")</f>
        <v>1.4084507042253521E-2</v>
      </c>
      <c r="D7" s="62">
        <f>AVERAGEIFS(tb_anime_genres[Score],tb_anime_genres[Genres],A7)</f>
        <v>4.5714285714285712</v>
      </c>
      <c r="E7" s="66">
        <f>SUMIFS(tb_anime_genres[Show Duration (hours)],tb_anime_genres[Genres],A7)</f>
        <v>26.24805555555556</v>
      </c>
      <c r="F7" s="38">
        <f>D7*(B7/COUNTIF(tb_list[Title], "&lt;&gt;"&amp;""))+
        AVERAGEIF(tb_list[Score],"&lt;&gt;"&amp;0,tb_list[Score])*(COUNTIF(tb_list[Title],"&lt;&gt;"&amp;"")-
        B7)/COUNTIF(tb_list[Title],"&lt;&gt;"&amp;"")</f>
        <v>5.856639839034206</v>
      </c>
    </row>
    <row r="8" spans="1:6" x14ac:dyDescent="0.3">
      <c r="A8" s="53" t="s">
        <v>21</v>
      </c>
      <c r="B8" s="53">
        <f>COUNTIF(tb_anime_genres[Genres],A8)</f>
        <v>158</v>
      </c>
      <c r="C8" s="65">
        <f>B8/COUNTIF(tb_list[Title],"&lt;&gt;"&amp;"")</f>
        <v>0.31790744466800802</v>
      </c>
      <c r="D8" s="62">
        <f>AVERAGEIFS(tb_anime_genres[Score],tb_anime_genres[Genres],A8)</f>
        <v>6.0316455696202533</v>
      </c>
      <c r="E8" s="66">
        <f>SUMIFS(tb_anime_genres[Show Duration (hours)],tb_anime_genres[Genres],A8)</f>
        <v>946.16249999999968</v>
      </c>
      <c r="F8" s="38">
        <f>D8*(B8/COUNTIF(tb_list[Title], "&lt;&gt;"&amp;""))+
        AVERAGEIF(tb_list[Score],"&lt;&gt;"&amp;0,tb_list[Score])*(COUNTIF(tb_list[Title],"&lt;&gt;"&amp;"")-
        B8)/COUNTIF(tb_list[Title],"&lt;&gt;"&amp;"")</f>
        <v>5.9247987927565386</v>
      </c>
    </row>
    <row r="9" spans="1:6" x14ac:dyDescent="0.3">
      <c r="A9" s="53" t="s">
        <v>24</v>
      </c>
      <c r="B9" s="53">
        <f>COUNTIF(tb_anime_genres[Genres],A9)</f>
        <v>132</v>
      </c>
      <c r="C9" s="65">
        <f>B9/COUNTIF(tb_list[Title],"&lt;&gt;"&amp;"")</f>
        <v>0.26559356136820927</v>
      </c>
      <c r="D9" s="62">
        <f>AVERAGEIFS(tb_anime_genres[Score],tb_anime_genres[Genres],A9)</f>
        <v>6.0606060606060606</v>
      </c>
      <c r="E9" s="66">
        <f>SUMIFS(tb_anime_genres[Show Duration (hours)],tb_anime_genres[Genres],A9)</f>
        <v>1186.8505555555557</v>
      </c>
      <c r="F9" s="38">
        <f>D9*(B9/COUNTIF(tb_list[Title], "&lt;&gt;"&amp;""))+
        AVERAGEIF(tb_list[Score],"&lt;&gt;"&amp;0,tb_list[Score])*(COUNTIF(tb_list[Title],"&lt;&gt;"&amp;"")-
        B9)/COUNTIF(tb_list[Title],"&lt;&gt;"&amp;"")</f>
        <v>5.924295774647887</v>
      </c>
    </row>
    <row r="10" spans="1:6" x14ac:dyDescent="0.3">
      <c r="A10" s="53" t="s">
        <v>25</v>
      </c>
      <c r="B10" s="53">
        <f>COUNTIF(tb_anime_genres[Genres],A10)</f>
        <v>105</v>
      </c>
      <c r="C10" s="65">
        <f>B10/COUNTIF(tb_list[Title],"&lt;&gt;"&amp;"")</f>
        <v>0.21126760563380281</v>
      </c>
      <c r="D10" s="62">
        <f>AVERAGEIFS(tb_anime_genres[Score],tb_anime_genres[Genres],A10)</f>
        <v>6.0952380952380949</v>
      </c>
      <c r="E10" s="66">
        <f>SUMIFS(tb_anime_genres[Show Duration (hours)],tb_anime_genres[Genres],A10)</f>
        <v>570.08638888888879</v>
      </c>
      <c r="F10" s="38">
        <f>D10*(B10/COUNTIF(tb_list[Title], "&lt;&gt;"&amp;""))+
        AVERAGEIF(tb_list[Score],"&lt;&gt;"&amp;0,tb_list[Score])*(COUNTIF(tb_list[Title],"&lt;&gt;"&amp;"")-
        B10)/COUNTIF(tb_list[Title],"&lt;&gt;"&amp;"")</f>
        <v>5.921529175050301</v>
      </c>
    </row>
    <row r="11" spans="1:6" x14ac:dyDescent="0.3">
      <c r="A11" s="53" t="s">
        <v>26</v>
      </c>
      <c r="B11" s="54">
        <f>COUNTIF(tb_anime_genres[Genres],A11)</f>
        <v>32</v>
      </c>
      <c r="C11" s="64">
        <f>B11/COUNTIF(tb_list[Title],"&lt;&gt;"&amp;"")</f>
        <v>6.4386317907444673E-2</v>
      </c>
      <c r="D11" s="62">
        <f>AVERAGEIFS(tb_anime_genres[Score],tb_anime_genres[Genres],A11)</f>
        <v>5.375</v>
      </c>
      <c r="E11" s="66">
        <f>SUMIFS(tb_anime_genres[Show Duration (hours)],tb_anime_genres[Genres],A11)</f>
        <v>189.60166666666666</v>
      </c>
      <c r="F11" s="38">
        <f>D11*(B11/COUNTIF(tb_list[Title], "&lt;&gt;"&amp;""))+
        AVERAGEIF(tb_list[Score],"&lt;&gt;"&amp;0,tb_list[Score])*(COUNTIF(tb_list[Title],"&lt;&gt;"&amp;"")-
        B11)/COUNTIF(tb_list[Title],"&lt;&gt;"&amp;"")</f>
        <v>5.8428068410462775</v>
      </c>
    </row>
    <row r="12" spans="1:6" x14ac:dyDescent="0.3">
      <c r="A12" s="54" t="s">
        <v>27</v>
      </c>
      <c r="B12" s="54">
        <f>COUNTIF(tb_anime_genres[Genres],A12)</f>
        <v>68</v>
      </c>
      <c r="C12" s="64">
        <f>B12/COUNTIF(tb_list[Title],"&lt;&gt;"&amp;"")</f>
        <v>0.13682092555331993</v>
      </c>
      <c r="D12" s="63">
        <f>AVERAGEIFS(tb_anime_genres[Score],tb_anime_genres[Genres],A12)</f>
        <v>6.6470588235294121</v>
      </c>
      <c r="E12" s="67">
        <f>SUMIFS(tb_anime_genres[Show Duration (hours)],tb_anime_genres[Genres],A12)</f>
        <v>882.06583333333322</v>
      </c>
      <c r="F12" s="38">
        <f>D12*(B12/COUNTIF(tb_list[Title], "&lt;&gt;"&amp;""))+
        AVERAGEIF(tb_list[Score],"&lt;&gt;"&amp;0,tb_list[Score])*(COUNTIF(tb_list[Title],"&lt;&gt;"&amp;"")-
        B12)/COUNTIF(tb_list[Title],"&lt;&gt;"&amp;"")</f>
        <v>5.9806338028169019</v>
      </c>
    </row>
    <row r="13" spans="1:6" x14ac:dyDescent="0.3">
      <c r="A13" s="54" t="s">
        <v>28</v>
      </c>
      <c r="B13" s="54">
        <f>COUNTIF(tb_anime_genres[Genres],A13)</f>
        <v>6</v>
      </c>
      <c r="C13" s="64">
        <f>B13/COUNTIF(tb_list[Title],"&lt;&gt;"&amp;"")</f>
        <v>1.2072434607645875E-2</v>
      </c>
      <c r="D13" s="63">
        <f>AVERAGEIFS(tb_anime_genres[Score],tb_anime_genres[Genres],A13)</f>
        <v>5.333333333333333</v>
      </c>
      <c r="E13" s="67">
        <f>SUMIFS(tb_anime_genres[Show Duration (hours)],tb_anime_genres[Genres],A13)</f>
        <v>28.033333333333331</v>
      </c>
      <c r="F13" s="38">
        <f t="array" ref="F13">D13*(B13/COUNTIF(tb_list[Title], "&lt;&gt;"&amp;""))+
        AVERAGEIF(tb_list[Score],"&lt;&gt;"&amp;0,tb_list[Score])*(COUNTIF(tb_list[Title],"&lt;&gt;"&amp;"")-
        B13)/COUNTIF(tb_list[Title],"&lt;&gt;"&amp;"")</f>
        <v>5.8684607645875255</v>
      </c>
    </row>
    <row r="14" spans="1:6" x14ac:dyDescent="0.3">
      <c r="A14" s="53" t="s">
        <v>33</v>
      </c>
      <c r="B14" s="53">
        <f>COUNTIF(tb_anime_genres[Genres],A14)</f>
        <v>75</v>
      </c>
      <c r="C14" s="65">
        <f>B14/COUNTIF(tb_list[Title],"&lt;&gt;"&amp;"")</f>
        <v>0.15090543259557343</v>
      </c>
      <c r="D14" s="62">
        <f>AVERAGEIFS(tb_anime_genres[Score],tb_anime_genres[Genres],A14)</f>
        <v>6.16</v>
      </c>
      <c r="E14" s="66">
        <f>SUMIFS(tb_anime_genres[Show Duration (hours)],tb_anime_genres[Genres],A14)</f>
        <v>341.64611111111111</v>
      </c>
      <c r="F14" s="38">
        <f>D14*(B14/COUNTIF(tb_list[Title], "&lt;&gt;"&amp;""))+
        AVERAGEIF(tb_list[Score],"&lt;&gt;"&amp;0,tb_list[Score])*(COUNTIF(tb_list[Title],"&lt;&gt;"&amp;"")-
        B14)/COUNTIF(tb_list[Title],"&lt;&gt;"&amp;"")</f>
        <v>5.9180080482897379</v>
      </c>
    </row>
    <row r="15" spans="1:6" x14ac:dyDescent="0.3">
      <c r="A15" s="53" t="s">
        <v>34</v>
      </c>
      <c r="B15" s="53">
        <f>COUNTIF(tb_anime_genres[Genres],A15)</f>
        <v>16</v>
      </c>
      <c r="C15" s="65">
        <f>B15/COUNTIF(tb_list[Title],"&lt;&gt;"&amp;"")</f>
        <v>3.2193158953722337E-2</v>
      </c>
      <c r="D15" s="62">
        <f>AVERAGEIFS(tb_anime_genres[Score],tb_anime_genres[Genres],A15)</f>
        <v>6.125</v>
      </c>
      <c r="E15" s="66">
        <f>SUMIFS(tb_anime_genres[Show Duration (hours)],tb_anime_genres[Genres],A15)</f>
        <v>84.069722222222211</v>
      </c>
      <c r="F15" s="38">
        <f>D15*(B15/COUNTIF(tb_list[Title], "&lt;&gt;"&amp;""))+
        AVERAGEIF(tb_list[Score],"&lt;&gt;"&amp;0,tb_list[Score])*(COUNTIF(tb_list[Title],"&lt;&gt;"&amp;"")-
        B15)/COUNTIF(tb_list[Title],"&lt;&gt;"&amp;"")</f>
        <v>5.8830482897384302</v>
      </c>
    </row>
    <row r="16" spans="1:6" x14ac:dyDescent="0.3">
      <c r="A16" s="53" t="s">
        <v>35</v>
      </c>
      <c r="B16" s="54">
        <f>COUNTIF(tb_anime_genres[Genres],A16)</f>
        <v>8</v>
      </c>
      <c r="C16" s="64">
        <f>B16/COUNTIF(tb_list[Title],"&lt;&gt;"&amp;"")</f>
        <v>1.6096579476861168E-2</v>
      </c>
      <c r="D16" s="62">
        <f>AVERAGEIFS(tb_anime_genres[Score],tb_anime_genres[Genres],A16)</f>
        <v>6</v>
      </c>
      <c r="E16" s="66">
        <f>SUMIFS(tb_anime_genres[Show Duration (hours)],tb_anime_genres[Genres],A16)</f>
        <v>40.371111111111112</v>
      </c>
      <c r="F16" s="38">
        <f>D16*(B16/COUNTIF(tb_list[Title], "&lt;&gt;"&amp;""))+
        AVERAGEIF(tb_list[Score],"&lt;&gt;"&amp;0,tb_list[Score])*(COUNTIF(tb_list[Title],"&lt;&gt;"&amp;"")-
        B16)/COUNTIF(tb_list[Title],"&lt;&gt;"&amp;"")</f>
        <v>5.8770120724346073</v>
      </c>
    </row>
    <row r="17" spans="1:6" x14ac:dyDescent="0.3">
      <c r="A17" s="53" t="s">
        <v>38</v>
      </c>
      <c r="B17" s="53">
        <f>COUNTIF(tb_anime_genres[Genres],A17)</f>
        <v>9</v>
      </c>
      <c r="C17" s="65">
        <f>B17/COUNTIF(tb_list[Title],"&lt;&gt;"&amp;"")</f>
        <v>1.8108651911468814E-2</v>
      </c>
      <c r="D17" s="62">
        <f>AVERAGEIFS(tb_anime_genres[Score],tb_anime_genres[Genres],A17)</f>
        <v>5.1111111111111107</v>
      </c>
      <c r="E17" s="66">
        <f>SUMIFS(tb_anime_genres[Show Duration (hours)],tb_anime_genres[Genres],A17)</f>
        <v>31.055555555555561</v>
      </c>
      <c r="F17" s="38">
        <f>D17*(B17/COUNTIF(tb_list[Title], "&lt;&gt;"&amp;""))+
        AVERAGEIF(tb_list[Score],"&lt;&gt;"&amp;0,tb_list[Score])*(COUNTIF(tb_list[Title],"&lt;&gt;"&amp;"")-
        B17)/COUNTIF(tb_list[Title],"&lt;&gt;"&amp;"")</f>
        <v>5.8611670020120732</v>
      </c>
    </row>
    <row r="18" spans="1:6" x14ac:dyDescent="0.3">
      <c r="A18" s="54" t="s">
        <v>39</v>
      </c>
      <c r="B18" s="54">
        <f>COUNTIF(tb_anime_genres[Genres],A18)</f>
        <v>52</v>
      </c>
      <c r="C18" s="64">
        <f>B18/COUNTIF(tb_list[Title],"&lt;&gt;"&amp;"")</f>
        <v>0.10462776659959759</v>
      </c>
      <c r="D18" s="63">
        <f>AVERAGEIFS(tb_anime_genres[Score],tb_anime_genres[Genres],A18)</f>
        <v>5.9230769230769234</v>
      </c>
      <c r="E18" s="67">
        <f>SUMIFS(tb_anime_genres[Show Duration (hours)],tb_anime_genres[Genres],A18)</f>
        <v>98.99972222222226</v>
      </c>
      <c r="F18" s="38">
        <f>D18*(B18/COUNTIF(tb_list[Title], "&lt;&gt;"&amp;""))+
        AVERAGEIF(tb_list[Score],"&lt;&gt;"&amp;0,tb_list[Score])*(COUNTIF(tb_list[Title],"&lt;&gt;"&amp;"")-
        B18)/COUNTIF(tb_list[Title],"&lt;&gt;"&amp;"")</f>
        <v>5.8800301810865188</v>
      </c>
    </row>
    <row r="19" spans="1:6" x14ac:dyDescent="0.3">
      <c r="A19" s="53" t="s">
        <v>42</v>
      </c>
      <c r="B19" s="53">
        <f>COUNTIF(tb_anime_genres[Genres],A19)</f>
        <v>76</v>
      </c>
      <c r="C19" s="65">
        <f>B19/COUNTIF(tb_list[Title],"&lt;&gt;"&amp;"")</f>
        <v>0.15291750503018109</v>
      </c>
      <c r="D19" s="62">
        <f>AVERAGEIFS(tb_anime_genres[Score],tb_anime_genres[Genres],A19)</f>
        <v>5.8552631578947372</v>
      </c>
      <c r="E19" s="66">
        <f>SUMIFS(tb_anime_genres[Show Duration (hours)],tb_anime_genres[Genres],A19)</f>
        <v>348.61333333333329</v>
      </c>
      <c r="F19" s="38">
        <f>D19*(B19/COUNTIF(tb_list[Title], "&lt;&gt;"&amp;""))+
        AVERAGEIF(tb_list[Score],"&lt;&gt;"&amp;0,tb_list[Score])*(COUNTIF(tb_list[Title],"&lt;&gt;"&amp;"")-
        B19)/COUNTIF(tb_list[Title],"&lt;&gt;"&amp;"")</f>
        <v>5.8719818913480886</v>
      </c>
    </row>
    <row r="20" spans="1:6" x14ac:dyDescent="0.3">
      <c r="A20" s="53" t="s">
        <v>43</v>
      </c>
      <c r="B20" s="54">
        <f>COUNTIF(tb_anime_genres[Genres],A20)</f>
        <v>19</v>
      </c>
      <c r="C20" s="64">
        <f>B20/COUNTIF(tb_list[Title],"&lt;&gt;"&amp;"")</f>
        <v>3.8229376257545272E-2</v>
      </c>
      <c r="D20" s="62">
        <f>AVERAGEIFS(tb_anime_genres[Score],tb_anime_genres[Genres],A20)</f>
        <v>5.2105263157894735</v>
      </c>
      <c r="E20" s="66">
        <f>SUMIFS(tb_anime_genres[Show Duration (hours)],tb_anime_genres[Genres],A20)</f>
        <v>146.13861111111109</v>
      </c>
      <c r="F20" s="38">
        <f>D20*(B20/COUNTIF(tb_list[Title], "&lt;&gt;"&amp;""))+
        AVERAGEIF(tb_list[Score],"&lt;&gt;"&amp;0,tb_list[Score])*(COUNTIF(tb_list[Title],"&lt;&gt;"&amp;"")-
        B20)/COUNTIF(tb_list[Title],"&lt;&gt;"&amp;"")</f>
        <v>5.8495975855130791</v>
      </c>
    </row>
    <row r="21" spans="1:6" x14ac:dyDescent="0.3">
      <c r="A21" s="53" t="s">
        <v>46</v>
      </c>
      <c r="B21" s="53">
        <f>COUNTIF(tb_anime_genres[Genres],A21)</f>
        <v>24</v>
      </c>
      <c r="C21" s="65">
        <f>B21/COUNTIF(tb_list[Title],"&lt;&gt;"&amp;"")</f>
        <v>4.8289738430583498E-2</v>
      </c>
      <c r="D21" s="62">
        <f>AVERAGEIFS(tb_anime_genres[Score],tb_anime_genres[Genres],A21)</f>
        <v>5.25</v>
      </c>
      <c r="E21" s="66">
        <f>SUMIFS(tb_anime_genres[Show Duration (hours)],tb_anime_genres[Genres],A21)</f>
        <v>108.47500000000002</v>
      </c>
      <c r="F21" s="38">
        <f>D21*(B21/COUNTIF(tb_list[Title], "&lt;&gt;"&amp;""))+
        AVERAGEIF(tb_list[Score],"&lt;&gt;"&amp;0,tb_list[Score])*(COUNTIF(tb_list[Title],"&lt;&gt;"&amp;"")-
        B21)/COUNTIF(tb_list[Title],"&lt;&gt;"&amp;"")</f>
        <v>5.8448189134808848</v>
      </c>
    </row>
    <row r="22" spans="1:6" x14ac:dyDescent="0.3">
      <c r="A22" s="54" t="s">
        <v>48</v>
      </c>
      <c r="B22" s="54">
        <f>COUNTIF(tb_anime_genres[Genres],A22)</f>
        <v>19</v>
      </c>
      <c r="C22" s="64">
        <f>B22/COUNTIF(tb_list[Title],"&lt;&gt;"&amp;"")</f>
        <v>3.8229376257545272E-2</v>
      </c>
      <c r="D22" s="63">
        <f>AVERAGEIFS(tb_anime_genres[Score],tb_anime_genres[Genres],A22)</f>
        <v>6.4736842105263159</v>
      </c>
      <c r="E22" s="67">
        <f>SUMIFS(tb_anime_genres[Show Duration (hours)],tb_anime_genres[Genres],A22)</f>
        <v>80.557500000000005</v>
      </c>
      <c r="F22" s="38">
        <f>D22*(B22/COUNTIF(tb_list[Title], "&lt;&gt;"&amp;""))+
        AVERAGEIF(tb_list[Score],"&lt;&gt;"&amp;0,tb_list[Score])*(COUNTIF(tb_list[Title],"&lt;&gt;"&amp;"")-
        B22)/COUNTIF(tb_list[Title],"&lt;&gt;"&amp;"")</f>
        <v>5.897887323943662</v>
      </c>
    </row>
    <row r="23" spans="1:6" x14ac:dyDescent="0.3">
      <c r="A23" s="54" t="s">
        <v>49</v>
      </c>
      <c r="B23" s="54">
        <f>COUNTIF(tb_anime_genres[Genres],A23)</f>
        <v>3</v>
      </c>
      <c r="C23" s="64">
        <f>B23/COUNTIF(tb_list[Title],"&lt;&gt;"&amp;"")</f>
        <v>6.0362173038229373E-3</v>
      </c>
      <c r="D23" s="63">
        <f>AVERAGEIFS(tb_anime_genres[Score],tb_anime_genres[Genres],A23)</f>
        <v>6</v>
      </c>
      <c r="E23" s="67">
        <f>SUMIFS(tb_anime_genres[Show Duration (hours)],tb_anime_genres[Genres],A23)</f>
        <v>14.533333333333335</v>
      </c>
      <c r="F23" s="38">
        <f>D23*(B23/COUNTIF(tb_list[Title], "&lt;&gt;"&amp;""))+
        AVERAGEIF(tb_list[Score],"&lt;&gt;"&amp;0,tb_list[Score])*(COUNTIF(tb_list[Title],"&lt;&gt;"&amp;"")-
        B23)/COUNTIF(tb_list[Title],"&lt;&gt;"&amp;"")</f>
        <v>5.8757545271629779</v>
      </c>
    </row>
    <row r="24" spans="1:6" x14ac:dyDescent="0.3">
      <c r="A24" s="53" t="s">
        <v>52</v>
      </c>
      <c r="B24" s="53">
        <f>COUNTIF(tb_anime_genres[Genres],A24)</f>
        <v>13</v>
      </c>
      <c r="C24" s="65">
        <f>B24/COUNTIF(tb_list[Title],"&lt;&gt;"&amp;"")</f>
        <v>2.6156941649899398E-2</v>
      </c>
      <c r="D24" s="62">
        <f>AVERAGEIFS(tb_anime_genres[Score],tb_anime_genres[Genres],A24)</f>
        <v>6.5384615384615383</v>
      </c>
      <c r="E24" s="66">
        <f>SUMIFS(tb_anime_genres[Show Duration (hours)],tb_anime_genres[Genres],A24)</f>
        <v>41.232222222222227</v>
      </c>
      <c r="F24" s="38">
        <f>D24*(B24/COUNTIF(tb_list[Title], "&lt;&gt;"&amp;""))+
        AVERAGEIF(tb_list[Score],"&lt;&gt;"&amp;0,tb_list[Score])*(COUNTIF(tb_list[Title],"&lt;&gt;"&amp;"")-
        B24)/COUNTIF(tb_list[Title],"&lt;&gt;"&amp;"")</f>
        <v>5.8923541247484916</v>
      </c>
    </row>
    <row r="25" spans="1:6" x14ac:dyDescent="0.3">
      <c r="A25" s="54" t="s">
        <v>53</v>
      </c>
      <c r="B25" s="54">
        <f>COUNTIF(tb_anime_genres[Genres],A25)</f>
        <v>9</v>
      </c>
      <c r="C25" s="64">
        <f>B25/COUNTIF(tb_list[Title],"&lt;&gt;"&amp;"")</f>
        <v>1.8108651911468814E-2</v>
      </c>
      <c r="D25" s="63">
        <f>AVERAGEIFS(tb_anime_genres[Score],tb_anime_genres[Genres],A25)</f>
        <v>6.333333333333333</v>
      </c>
      <c r="E25" s="67">
        <f>SUMIFS(tb_anime_genres[Show Duration (hours)],tb_anime_genres[Genres],A25)</f>
        <v>45.513333333333335</v>
      </c>
      <c r="F25" s="38">
        <f>D25*(B25/COUNTIF(tb_list[Title], "&lt;&gt;"&amp;""))+
        AVERAGEIF(tb_list[Score],"&lt;&gt;"&amp;0,tb_list[Score])*(COUNTIF(tb_list[Title],"&lt;&gt;"&amp;"")-
        B25)/COUNTIF(tb_list[Title],"&lt;&gt;"&amp;"")</f>
        <v>5.8832997987927573</v>
      </c>
    </row>
    <row r="26" spans="1:6" x14ac:dyDescent="0.3">
      <c r="A26" s="53" t="s">
        <v>54</v>
      </c>
      <c r="B26" s="53">
        <f>COUNTIF(tb_anime_genres[Genres],A26)</f>
        <v>1</v>
      </c>
      <c r="C26" s="65">
        <f>B26/COUNTIF(tb_list[Title],"&lt;&gt;"&amp;"")</f>
        <v>2.012072434607646E-3</v>
      </c>
      <c r="D26" s="62">
        <f>AVERAGEIFS(tb_anime_genres[Score],tb_anime_genres[Genres],A26)</f>
        <v>6</v>
      </c>
      <c r="E26" s="66">
        <f>SUMIFS(tb_anime_genres[Show Duration (hours)],tb_anime_genres[Genres],A26)</f>
        <v>0.8666666666666667</v>
      </c>
      <c r="F26" s="38">
        <f>D26*(B26/COUNTIF(tb_list[Title], "&lt;&gt;"&amp;""))+
        AVERAGEIF(tb_list[Score],"&lt;&gt;"&amp;0,tb_list[Score])*(COUNTIF(tb_list[Title],"&lt;&gt;"&amp;"")-
        B26)/COUNTIF(tb_list[Title],"&lt;&gt;"&amp;"")</f>
        <v>5.8752515090543262</v>
      </c>
    </row>
    <row r="27" spans="1:6" x14ac:dyDescent="0.3">
      <c r="A27" s="53" t="s">
        <v>56</v>
      </c>
      <c r="B27" s="53">
        <f>COUNTIF(tb_anime_genres[Genres],A27)</f>
        <v>19</v>
      </c>
      <c r="C27" s="65">
        <f>B27/COUNTIF(tb_list[Title],"&lt;&gt;"&amp;"")</f>
        <v>3.8229376257545272E-2</v>
      </c>
      <c r="D27" s="62">
        <f>AVERAGEIFS(tb_anime_genres[Score],tb_anime_genres[Genres],A27)</f>
        <v>7.1578947368421053</v>
      </c>
      <c r="E27" s="66">
        <f>SUMIFS(tb_anime_genres[Show Duration (hours)],tb_anime_genres[Genres],A27)</f>
        <v>88.486944444444447</v>
      </c>
      <c r="F27" s="38">
        <f>D27*(B27/COUNTIF(tb_list[Title], "&lt;&gt;"&amp;""))+
        AVERAGEIF(tb_list[Score],"&lt;&gt;"&amp;0,tb_list[Score])*(COUNTIF(tb_list[Title],"&lt;&gt;"&amp;"")-
        B27)/COUNTIF(tb_list[Title],"&lt;&gt;"&amp;"")</f>
        <v>5.9240442655935617</v>
      </c>
    </row>
    <row r="28" spans="1:6" x14ac:dyDescent="0.3">
      <c r="A28" s="53" t="s">
        <v>57</v>
      </c>
      <c r="B28" s="53">
        <f>COUNTIF(tb_anime_genres[Genres],A28)</f>
        <v>36</v>
      </c>
      <c r="C28" s="65">
        <f>B28/COUNTIF(tb_list[Title],"&lt;&gt;"&amp;"")</f>
        <v>7.2434607645875254E-2</v>
      </c>
      <c r="D28" s="62">
        <f>AVERAGEIFS(tb_anime_genres[Score],tb_anime_genres[Genres],A28)</f>
        <v>5.4444444444444446</v>
      </c>
      <c r="E28" s="66">
        <f>SUMIFS(tb_anime_genres[Show Duration (hours)],tb_anime_genres[Genres],A28)</f>
        <v>111.98166666666667</v>
      </c>
      <c r="F28" s="38">
        <f>D28*(B28/COUNTIF(tb_list[Title], "&lt;&gt;"&amp;""))+
        AVERAGEIF(tb_list[Score],"&lt;&gt;"&amp;0,tb_list[Score])*(COUNTIF(tb_list[Title],"&lt;&gt;"&amp;"")-
        B28)/COUNTIF(tb_list[Title],"&lt;&gt;"&amp;"")</f>
        <v>5.8438128772635816</v>
      </c>
    </row>
    <row r="29" spans="1:6" x14ac:dyDescent="0.3">
      <c r="A29" s="53" t="s">
        <v>58</v>
      </c>
      <c r="B29" s="53">
        <f>COUNTIF(tb_anime_genres[Genres],A29)</f>
        <v>8</v>
      </c>
      <c r="C29" s="65">
        <f>B29/COUNTIF(tb_list[Title],"&lt;&gt;"&amp;"")</f>
        <v>1.6096579476861168E-2</v>
      </c>
      <c r="D29" s="62">
        <f>AVERAGEIFS(tb_anime_genres[Score],tb_anime_genres[Genres],A29)</f>
        <v>7.75</v>
      </c>
      <c r="E29" s="66">
        <f>SUMIFS(tb_anime_genres[Show Duration (hours)],tb_anime_genres[Genres],A29)</f>
        <v>24.953055555555558</v>
      </c>
      <c r="F29" s="38">
        <f>D29*(B29/COUNTIF(tb_list[Title], "&lt;&gt;"&amp;""))+
        AVERAGEIF(tb_list[Score],"&lt;&gt;"&amp;0,tb_list[Score])*(COUNTIF(tb_list[Title],"&lt;&gt;"&amp;"")-
        B29)/COUNTIF(tb_list[Title],"&lt;&gt;"&amp;"")</f>
        <v>5.9051810865191143</v>
      </c>
    </row>
    <row r="30" spans="1:6" x14ac:dyDescent="0.3">
      <c r="A30" s="53" t="s">
        <v>61</v>
      </c>
      <c r="B30" s="53">
        <f>COUNTIF(tb_anime_genres[Genres],A30)</f>
        <v>4</v>
      </c>
      <c r="C30" s="65">
        <f>B30/COUNTIF(tb_list[Title],"&lt;&gt;"&amp;"")</f>
        <v>8.0482897384305842E-3</v>
      </c>
      <c r="D30" s="62">
        <f>AVERAGEIFS(tb_anime_genres[Score],tb_anime_genres[Genres],A30)</f>
        <v>6.5</v>
      </c>
      <c r="E30" s="66">
        <f>SUMIFS(tb_anime_genres[Show Duration (hours)],tb_anime_genres[Genres],A30)</f>
        <v>11.613333333333333</v>
      </c>
      <c r="F30" s="38">
        <f>D30*(B30/COUNTIF(tb_list[Title], "&lt;&gt;"&amp;""))+
        AVERAGEIF(tb_list[Score],"&lt;&gt;"&amp;0,tb_list[Score])*(COUNTIF(tb_list[Title],"&lt;&gt;"&amp;"")-
        B30)/COUNTIF(tb_list[Title],"&lt;&gt;"&amp;"")</f>
        <v>5.8800301810865188</v>
      </c>
    </row>
    <row r="31" spans="1:6" x14ac:dyDescent="0.3">
      <c r="A31" s="53" t="s">
        <v>64</v>
      </c>
      <c r="B31" s="53">
        <f>COUNTIF(tb_anime_genres[Genres],A31)</f>
        <v>8</v>
      </c>
      <c r="C31" s="65">
        <f>B31/COUNTIF(tb_list[Title],"&lt;&gt;"&amp;"")</f>
        <v>1.6096579476861168E-2</v>
      </c>
      <c r="D31" s="62">
        <f>AVERAGEIFS(tb_anime_genres[Score],tb_anime_genres[Genres],A31)</f>
        <v>6</v>
      </c>
      <c r="E31" s="66">
        <f>SUMIFS(tb_anime_genres[Show Duration (hours)],tb_anime_genres[Genres],A31)</f>
        <v>37.18805555555555</v>
      </c>
      <c r="F31" s="38">
        <f>D31*(B31/COUNTIF(tb_list[Title], "&lt;&gt;"&amp;""))+
        AVERAGEIF(tb_list[Score],"&lt;&gt;"&amp;0,tb_list[Score])*(COUNTIF(tb_list[Title],"&lt;&gt;"&amp;"")-
        B31)/COUNTIF(tb_list[Title],"&lt;&gt;"&amp;"")</f>
        <v>5.8770120724346073</v>
      </c>
    </row>
    <row r="32" spans="1:6" x14ac:dyDescent="0.3">
      <c r="A32" s="53" t="s">
        <v>65</v>
      </c>
      <c r="B32" s="53">
        <f>COUNTIF(tb_anime_genres[Genres],A32)</f>
        <v>13</v>
      </c>
      <c r="C32" s="65">
        <f>B32/COUNTIF(tb_list[Title],"&lt;&gt;"&amp;"")</f>
        <v>2.6156941649899398E-2</v>
      </c>
      <c r="D32" s="62">
        <f>AVERAGEIFS(tb_anime_genres[Score],tb_anime_genres[Genres],A32)</f>
        <v>6.3076923076923075</v>
      </c>
      <c r="E32" s="66">
        <f>SUMIFS(tb_anime_genres[Show Duration (hours)],tb_anime_genres[Genres],A32)</f>
        <v>41.214166666666664</v>
      </c>
      <c r="F32" s="38">
        <f>D32*(B32/COUNTIF(tb_list[Title], "&lt;&gt;"&amp;""))+
        AVERAGEIF(tb_list[Score],"&lt;&gt;"&amp;0,tb_list[Score])*(COUNTIF(tb_list[Title],"&lt;&gt;"&amp;"")-
        B32)/COUNTIF(tb_list[Title],"&lt;&gt;"&amp;"")</f>
        <v>5.8863179074446688</v>
      </c>
    </row>
    <row r="33" spans="1:6" x14ac:dyDescent="0.3">
      <c r="A33" s="53" t="s">
        <v>67</v>
      </c>
      <c r="B33" s="53">
        <f>COUNTIF(tb_anime_genres[Genres],A33)</f>
        <v>34</v>
      </c>
      <c r="C33" s="65">
        <f>B33/COUNTIF(tb_list[Title],"&lt;&gt;"&amp;"")</f>
        <v>6.8410462776659964E-2</v>
      </c>
      <c r="D33" s="62">
        <f>AVERAGEIFS(tb_anime_genres[Score],tb_anime_genres[Genres],A33)</f>
        <v>5.9705882352941178</v>
      </c>
      <c r="E33" s="66">
        <f>SUMIFS(tb_anime_genres[Show Duration (hours)],tb_anime_genres[Genres],A33)</f>
        <v>137.25805555555556</v>
      </c>
      <c r="F33" s="38">
        <f>D33*(B33/COUNTIF(tb_list[Title], "&lt;&gt;"&amp;""))+
        AVERAGEIF(tb_list[Score],"&lt;&gt;"&amp;0,tb_list[Score])*(COUNTIF(tb_list[Title],"&lt;&gt;"&amp;"")-
        B33)/COUNTIF(tb_list[Title],"&lt;&gt;"&amp;"")</f>
        <v>5.8815392354124745</v>
      </c>
    </row>
    <row r="34" spans="1:6" x14ac:dyDescent="0.3">
      <c r="A34" s="53" t="s">
        <v>72</v>
      </c>
      <c r="B34" s="53">
        <f>COUNTIF(tb_anime_genres[Genres],A34)</f>
        <v>10</v>
      </c>
      <c r="C34" s="65">
        <f>B34/COUNTIF(tb_list[Title],"&lt;&gt;"&amp;"")</f>
        <v>2.0120724346076459E-2</v>
      </c>
      <c r="D34" s="62">
        <f>AVERAGEIFS(tb_anime_genres[Score],tb_anime_genres[Genres],A34)</f>
        <v>6.3</v>
      </c>
      <c r="E34" s="66">
        <f>SUMIFS(tb_anime_genres[Show Duration (hours)],tb_anime_genres[Genres],A34)</f>
        <v>17.451111111111114</v>
      </c>
      <c r="F34" s="38">
        <f>D34*(B34/COUNTIF(tb_list[Title], "&lt;&gt;"&amp;""))+
        AVERAGEIF(tb_list[Score],"&lt;&gt;"&amp;0,tb_list[Score])*(COUNTIF(tb_list[Title],"&lt;&gt;"&amp;"")-
        B34)/COUNTIF(tb_list[Title],"&lt;&gt;"&amp;"")</f>
        <v>5.8835513078470827</v>
      </c>
    </row>
    <row r="35" spans="1:6" x14ac:dyDescent="0.3">
      <c r="A35" s="53" t="s">
        <v>74</v>
      </c>
      <c r="B35" s="53">
        <f>COUNTIF(tb_anime_genres[Genres],A35)</f>
        <v>16</v>
      </c>
      <c r="C35" s="65">
        <f>B35/COUNTIF(tb_list[Title],"&lt;&gt;"&amp;"")</f>
        <v>3.2193158953722337E-2</v>
      </c>
      <c r="D35" s="62">
        <f>AVERAGEIFS(tb_anime_genres[Score],tb_anime_genres[Genres],A35)</f>
        <v>5.6875</v>
      </c>
      <c r="E35" s="66">
        <f>SUMIFS(tb_anime_genres[Show Duration (hours)],tb_anime_genres[Genres],A35)</f>
        <v>68.305000000000007</v>
      </c>
      <c r="F35" s="38">
        <f>D35*(B35/COUNTIF(tb_list[Title], "&lt;&gt;"&amp;""))+
        AVERAGEIF(tb_list[Score],"&lt;&gt;"&amp;0,tb_list[Score])*(COUNTIF(tb_list[Title],"&lt;&gt;"&amp;"")-
        B35)/COUNTIF(tb_list[Title],"&lt;&gt;"&amp;"")</f>
        <v>5.8689637826961771</v>
      </c>
    </row>
    <row r="36" spans="1:6" x14ac:dyDescent="0.3">
      <c r="A36" s="53" t="s">
        <v>76</v>
      </c>
      <c r="B36" s="53">
        <f>COUNTIF(tb_anime_genres[Genres],A36)</f>
        <v>31</v>
      </c>
      <c r="C36" s="65">
        <f>B36/COUNTIF(tb_list[Title],"&lt;&gt;"&amp;"")</f>
        <v>6.2374245472837021E-2</v>
      </c>
      <c r="D36" s="62">
        <f>AVERAGEIFS(tb_anime_genres[Score],tb_anime_genres[Genres],A36)</f>
        <v>6.806451612903226</v>
      </c>
      <c r="E36" s="66">
        <f>SUMIFS(tb_anime_genres[Show Duration (hours)],tb_anime_genres[Genres],A36)</f>
        <v>128.93</v>
      </c>
      <c r="F36" s="38">
        <f>D36*(B36/COUNTIF(tb_list[Title], "&lt;&gt;"&amp;""))+
        AVERAGEIF(tb_list[Score],"&lt;&gt;"&amp;0,tb_list[Score])*(COUNTIF(tb_list[Title],"&lt;&gt;"&amp;"")-
        B36)/COUNTIF(tb_list[Title],"&lt;&gt;"&amp;"")</f>
        <v>5.933098591549296</v>
      </c>
    </row>
    <row r="37" spans="1:6" x14ac:dyDescent="0.3">
      <c r="A37" s="53" t="s">
        <v>78</v>
      </c>
      <c r="B37" s="53">
        <f>COUNTIF(tb_anime_genres[Genres],A37)</f>
        <v>12</v>
      </c>
      <c r="C37" s="65">
        <f>B37/COUNTIF(tb_list[Title],"&lt;&gt;"&amp;"")</f>
        <v>2.4144869215291749E-2</v>
      </c>
      <c r="D37" s="62">
        <f>AVERAGEIFS(tb_anime_genres[Score],tb_anime_genres[Genres],A37)</f>
        <v>5.166666666666667</v>
      </c>
      <c r="E37" s="66">
        <f>SUMIFS(tb_anime_genres[Show Duration (hours)],tb_anime_genres[Genres],A37)</f>
        <v>51.093055555555559</v>
      </c>
      <c r="F37" s="38">
        <f>D37*(B37/COUNTIF(tb_list[Title], "&lt;&gt;"&amp;""))+
        AVERAGEIF(tb_list[Score],"&lt;&gt;"&amp;0,tb_list[Score])*(COUNTIF(tb_list[Title],"&lt;&gt;"&amp;"")-
        B37)/COUNTIF(tb_list[Title],"&lt;&gt;"&amp;"")</f>
        <v>5.8578973843058346</v>
      </c>
    </row>
    <row r="38" spans="1:6" x14ac:dyDescent="0.3">
      <c r="A38" s="53" t="s">
        <v>82</v>
      </c>
      <c r="B38" s="53">
        <f>COUNTIF(tb_anime_genres[Genres],A38)</f>
        <v>16</v>
      </c>
      <c r="C38" s="65">
        <f>B38/COUNTIF(tb_list[Title],"&lt;&gt;"&amp;"")</f>
        <v>3.2193158953722337E-2</v>
      </c>
      <c r="D38" s="62">
        <f>AVERAGEIFS(tb_anime_genres[Score],tb_anime_genres[Genres],A38)</f>
        <v>6.125</v>
      </c>
      <c r="E38" s="66">
        <f>SUMIFS(tb_anime_genres[Show Duration (hours)],tb_anime_genres[Genres],A38)</f>
        <v>87.300555555555576</v>
      </c>
      <c r="F38" s="38">
        <f>D38*(B38/COUNTIF(tb_list[Title], "&lt;&gt;"&amp;""))+
        AVERAGEIF(tb_list[Score],"&lt;&gt;"&amp;0,tb_list[Score])*(COUNTIF(tb_list[Title],"&lt;&gt;"&amp;"")-
        B38)/COUNTIF(tb_list[Title],"&lt;&gt;"&amp;"")</f>
        <v>5.8830482897384302</v>
      </c>
    </row>
    <row r="39" spans="1:6" x14ac:dyDescent="0.3">
      <c r="A39" s="53" t="s">
        <v>83</v>
      </c>
      <c r="B39" s="53">
        <f>COUNTIF(tb_anime_genres[Genres],A39)</f>
        <v>4</v>
      </c>
      <c r="C39" s="65">
        <f>B39/COUNTIF(tb_list[Title],"&lt;&gt;"&amp;"")</f>
        <v>8.0482897384305842E-3</v>
      </c>
      <c r="D39" s="62">
        <f>AVERAGEIFS(tb_anime_genres[Score],tb_anime_genres[Genres],A39)</f>
        <v>5.5</v>
      </c>
      <c r="E39" s="66">
        <f>SUMIFS(tb_anime_genres[Show Duration (hours)],tb_anime_genres[Genres],A39)</f>
        <v>13.565</v>
      </c>
      <c r="F39" s="38">
        <f>D39*(B39/COUNTIF(tb_list[Title], "&lt;&gt;"&amp;""))+
        AVERAGEIF(tb_list[Score],"&lt;&gt;"&amp;0,tb_list[Score])*(COUNTIF(tb_list[Title],"&lt;&gt;"&amp;"")-
        B39)/COUNTIF(tb_list[Title],"&lt;&gt;"&amp;"")</f>
        <v>5.8719818913480886</v>
      </c>
    </row>
    <row r="40" spans="1:6" x14ac:dyDescent="0.3">
      <c r="A40" s="53" t="s">
        <v>88</v>
      </c>
      <c r="B40" s="53">
        <f>COUNTIF(tb_anime_genres[Genres],A40)</f>
        <v>22</v>
      </c>
      <c r="C40" s="65">
        <f>B40/COUNTIF(tb_list[Title],"&lt;&gt;"&amp;"")</f>
        <v>4.4265593561368208E-2</v>
      </c>
      <c r="D40" s="62">
        <f>AVERAGEIFS(tb_anime_genres[Score],tb_anime_genres[Genres],A40)</f>
        <v>5.2727272727272725</v>
      </c>
      <c r="E40" s="66">
        <f>SUMIFS(tb_anime_genres[Show Duration (hours)],tb_anime_genres[Genres],A40)</f>
        <v>128.3436111111111</v>
      </c>
      <c r="F40" s="38">
        <f>D40*(B40/COUNTIF(tb_list[Title], "&lt;&gt;"&amp;""))+
        AVERAGEIF(tb_list[Score],"&lt;&gt;"&amp;0,tb_list[Score])*(COUNTIF(tb_list[Title],"&lt;&gt;"&amp;"")-
        B40)/COUNTIF(tb_list[Title],"&lt;&gt;"&amp;"")</f>
        <v>5.8483400402414487</v>
      </c>
    </row>
    <row r="41" spans="1:6" x14ac:dyDescent="0.3">
      <c r="A41" s="53" t="s">
        <v>89</v>
      </c>
      <c r="B41" s="53">
        <f>COUNTIF(tb_anime_genres[Genres],A41)</f>
        <v>19</v>
      </c>
      <c r="C41" s="65">
        <f>B41/COUNTIF(tb_list[Title],"&lt;&gt;"&amp;"")</f>
        <v>3.8229376257545272E-2</v>
      </c>
      <c r="D41" s="62">
        <f>AVERAGEIFS(tb_anime_genres[Score],tb_anime_genres[Genres],A41)</f>
        <v>5.5789473684210522</v>
      </c>
      <c r="E41" s="66">
        <f>SUMIFS(tb_anime_genres[Show Duration (hours)],tb_anime_genres[Genres],A41)</f>
        <v>115.33611111111111</v>
      </c>
      <c r="F41" s="38">
        <f>D41*(B41/COUNTIF(tb_list[Title], "&lt;&gt;"&amp;""))+
        AVERAGEIF(tb_list[Score],"&lt;&gt;"&amp;0,tb_list[Score])*(COUNTIF(tb_list[Title],"&lt;&gt;"&amp;"")-
        B41)/COUNTIF(tb_list[Title],"&lt;&gt;"&amp;"")</f>
        <v>5.8636820925553321</v>
      </c>
    </row>
    <row r="42" spans="1:6" x14ac:dyDescent="0.3">
      <c r="A42" s="53" t="s">
        <v>101</v>
      </c>
      <c r="B42" s="53">
        <f>COUNTIF(tb_anime_genres[Genres],A42)</f>
        <v>5</v>
      </c>
      <c r="C42" s="65">
        <f>B42/COUNTIF(tb_list[Title],"&lt;&gt;"&amp;"")</f>
        <v>1.0060362173038229E-2</v>
      </c>
      <c r="D42" s="62">
        <f>AVERAGEIFS(tb_anime_genres[Score],tb_anime_genres[Genres],A42)</f>
        <v>6</v>
      </c>
      <c r="E42" s="66">
        <f>SUMIFS(tb_anime_genres[Show Duration (hours)],tb_anime_genres[Genres],A42)</f>
        <v>18.976944444444445</v>
      </c>
      <c r="F42" s="38">
        <f>D42*(B42/COUNTIF(tb_list[Title], "&lt;&gt;"&amp;""))+
        AVERAGEIF(tb_list[Score],"&lt;&gt;"&amp;0,tb_list[Score])*(COUNTIF(tb_list[Title],"&lt;&gt;"&amp;"")-
        B42)/COUNTIF(tb_list[Title],"&lt;&gt;"&amp;"")</f>
        <v>5.8762575452716304</v>
      </c>
    </row>
    <row r="43" spans="1:6" x14ac:dyDescent="0.3">
      <c r="A43" s="53" t="s">
        <v>103</v>
      </c>
      <c r="B43" s="53">
        <f>COUNTIF(tb_anime_genres[Genres],A43)</f>
        <v>10</v>
      </c>
      <c r="C43" s="65">
        <f>B43/COUNTIF(tb_list[Title],"&lt;&gt;"&amp;"")</f>
        <v>2.0120724346076459E-2</v>
      </c>
      <c r="D43" s="62">
        <f>AVERAGEIFS(tb_anime_genres[Score],tb_anime_genres[Genres],A43)</f>
        <v>4.7</v>
      </c>
      <c r="E43" s="66">
        <f>SUMIFS(tb_anime_genres[Show Duration (hours)],tb_anime_genres[Genres],A43)</f>
        <v>56.37444444444445</v>
      </c>
      <c r="F43" s="38">
        <f>D43*(B43/COUNTIF(tb_list[Title], "&lt;&gt;"&amp;""))+
        AVERAGEIF(tb_list[Score],"&lt;&gt;"&amp;0,tb_list[Score])*(COUNTIF(tb_list[Title],"&lt;&gt;"&amp;"")-
        B43)/COUNTIF(tb_list[Title],"&lt;&gt;"&amp;"")</f>
        <v>5.8513581488933601</v>
      </c>
    </row>
    <row r="44" spans="1:6" x14ac:dyDescent="0.3">
      <c r="A44" t="s">
        <v>104</v>
      </c>
      <c r="B44">
        <f>COUNTIF(tb_anime_genres[Genres],A44)</f>
        <v>65</v>
      </c>
      <c r="C44" s="60">
        <f>B44/COUNTIF(tb_list[Title],"&lt;&gt;"&amp;"")</f>
        <v>0.13078470824949698</v>
      </c>
      <c r="D44" s="38">
        <f>AVERAGEIFS(tb_anime_genres[Score],tb_anime_genres[Genres],A44)</f>
        <v>6.0307692307692307</v>
      </c>
      <c r="E44" s="69">
        <f>SUMIFS(tb_anime_genres[Show Duration (hours)],tb_anime_genres[Genres],A44)</f>
        <v>349.04750000000013</v>
      </c>
      <c r="F44" s="38">
        <f>D44*(B44/COUNTIF(tb_list[Title], "&lt;&gt;"&amp;""))+
        AVERAGEIF(tb_list[Score],"&lt;&gt;"&amp;0,tb_list[Score])*(COUNTIF(tb_list[Title],"&lt;&gt;"&amp;"")-
        B44)/COUNTIF(tb_list[Title],"&lt;&gt;"&amp;"")</f>
        <v>5.8953722334004022</v>
      </c>
    </row>
    <row r="45" spans="1:6" x14ac:dyDescent="0.3">
      <c r="A45" t="s">
        <v>107</v>
      </c>
      <c r="B45">
        <f>COUNTIF(tb_anime_genres[Genres],A45)</f>
        <v>10</v>
      </c>
      <c r="C45" s="60">
        <f>B45/COUNTIF(tb_list[Title],"&lt;&gt;"&amp;"")</f>
        <v>2.0120724346076459E-2</v>
      </c>
      <c r="D45" s="38">
        <f>AVERAGEIFS(tb_anime_genres[Score],tb_anime_genres[Genres],A45)</f>
        <v>6.6</v>
      </c>
      <c r="E45" s="69">
        <f>SUMIFS(tb_anime_genres[Show Duration (hours)],tb_anime_genres[Genres],A45)</f>
        <v>45.151666666666664</v>
      </c>
      <c r="F45" s="38">
        <f>D45*(B45/COUNTIF(tb_list[Title], "&lt;&gt;"&amp;""))+
        AVERAGEIF(tb_list[Score],"&lt;&gt;"&amp;0,tb_list[Score])*(COUNTIF(tb_list[Title],"&lt;&gt;"&amp;"")-
        B45)/COUNTIF(tb_list[Title],"&lt;&gt;"&amp;"")</f>
        <v>5.8895875251509056</v>
      </c>
    </row>
    <row r="46" spans="1:6" x14ac:dyDescent="0.3">
      <c r="A46" t="s">
        <v>114</v>
      </c>
      <c r="B46">
        <f>COUNTIF(tb_anime_genres[Genres],A46)</f>
        <v>9</v>
      </c>
      <c r="C46" s="60">
        <f>B46/COUNTIF(tb_list[Title],"&lt;&gt;"&amp;"")</f>
        <v>1.8108651911468814E-2</v>
      </c>
      <c r="D46" s="38">
        <f>AVERAGEIFS(tb_anime_genres[Score],tb_anime_genres[Genres],A46)</f>
        <v>6.666666666666667</v>
      </c>
      <c r="E46" s="69">
        <f>SUMIFS(tb_anime_genres[Show Duration (hours)],tb_anime_genres[Genres],A46)</f>
        <v>38.268333333333331</v>
      </c>
      <c r="F46" s="38">
        <f>D46*(B46/COUNTIF(tb_list[Title], "&lt;&gt;"&amp;""))+
        AVERAGEIF(tb_list[Score],"&lt;&gt;"&amp;0,tb_list[Score])*(COUNTIF(tb_list[Title],"&lt;&gt;"&amp;"")-
        B46)/COUNTIF(tb_list[Title],"&lt;&gt;"&amp;"")</f>
        <v>5.8893360160965802</v>
      </c>
    </row>
    <row r="47" spans="1:6" x14ac:dyDescent="0.3">
      <c r="A47" t="s">
        <v>116</v>
      </c>
      <c r="B47">
        <f>COUNTIF(tb_anime_genres[Genres],A47)</f>
        <v>6</v>
      </c>
      <c r="C47" s="60">
        <f>B47/COUNTIF(tb_list[Title],"&lt;&gt;"&amp;"")</f>
        <v>1.2072434607645875E-2</v>
      </c>
      <c r="D47" s="38">
        <f>AVERAGEIFS(tb_anime_genres[Score],tb_anime_genres[Genres],A47)</f>
        <v>6.166666666666667</v>
      </c>
      <c r="E47" s="69">
        <f>SUMIFS(tb_anime_genres[Show Duration (hours)],tb_anime_genres[Genres],A47)</f>
        <v>40.591388888888886</v>
      </c>
      <c r="F47" s="38">
        <f>D47*(B47/COUNTIF(tb_list[Title], "&lt;&gt;"&amp;""))+
        AVERAGEIF(tb_list[Score],"&lt;&gt;"&amp;0,tb_list[Score])*(COUNTIF(tb_list[Title],"&lt;&gt;"&amp;"")-
        B47)/COUNTIF(tb_list[Title],"&lt;&gt;"&amp;"")</f>
        <v>5.878521126760563</v>
      </c>
    </row>
    <row r="48" spans="1:6" x14ac:dyDescent="0.3">
      <c r="A48" t="s">
        <v>119</v>
      </c>
      <c r="B48">
        <f>COUNTIF(tb_anime_genres[Genres],A48)</f>
        <v>28</v>
      </c>
      <c r="C48" s="60">
        <f>B48/COUNTIF(tb_list[Title],"&lt;&gt;"&amp;"")</f>
        <v>5.6338028169014086E-2</v>
      </c>
      <c r="D48" s="38">
        <f>AVERAGEIFS(tb_anime_genres[Score],tb_anime_genres[Genres],A48)</f>
        <v>5.9642857142857144</v>
      </c>
      <c r="E48" s="69">
        <f>SUMIFS(tb_anime_genres[Show Duration (hours)],tb_anime_genres[Genres],A48)</f>
        <v>114.51944444444445</v>
      </c>
      <c r="F48" s="38">
        <f>D48*(B48/COUNTIF(tb_list[Title], "&lt;&gt;"&amp;""))+
        AVERAGEIF(tb_list[Score],"&lt;&gt;"&amp;0,tb_list[Score])*(COUNTIF(tb_list[Title],"&lt;&gt;"&amp;"")-
        B48)/COUNTIF(tb_list[Title],"&lt;&gt;"&amp;"")</f>
        <v>5.8800301810865188</v>
      </c>
    </row>
    <row r="49" spans="1:6" x14ac:dyDescent="0.3">
      <c r="A49" t="s">
        <v>125</v>
      </c>
      <c r="B49">
        <f>COUNTIF(tb_anime_genres[Genres],A49)</f>
        <v>1</v>
      </c>
      <c r="C49" s="60">
        <f>B49/COUNTIF(tb_list[Title],"&lt;&gt;"&amp;"")</f>
        <v>2.012072434607646E-3</v>
      </c>
      <c r="D49" s="38">
        <f>AVERAGEIFS(tb_anime_genres[Score],tb_anime_genres[Genres],A49)</f>
        <v>7</v>
      </c>
      <c r="E49" s="69">
        <f>SUMIFS(tb_anime_genres[Show Duration (hours)],tb_anime_genres[Genres],A49)</f>
        <v>4.7666666666666666</v>
      </c>
      <c r="F49" s="38">
        <f>D49*(B49/COUNTIF(tb_list[Title], "&lt;&gt;"&amp;""))+
        AVERAGEIF(tb_list[Score],"&lt;&gt;"&amp;0,tb_list[Score])*(COUNTIF(tb_list[Title],"&lt;&gt;"&amp;"")-
        B49)/COUNTIF(tb_list[Title],"&lt;&gt;"&amp;"")</f>
        <v>5.8772635814889345</v>
      </c>
    </row>
    <row r="50" spans="1:6" x14ac:dyDescent="0.3">
      <c r="A50" t="s">
        <v>126</v>
      </c>
      <c r="B50">
        <f>COUNTIF(tb_anime_genres[Genres],A50)</f>
        <v>3</v>
      </c>
      <c r="C50" s="60">
        <f>B50/COUNTIF(tb_list[Title],"&lt;&gt;"&amp;"")</f>
        <v>6.0362173038229373E-3</v>
      </c>
      <c r="D50" s="38">
        <f>AVERAGEIFS(tb_anime_genres[Score],tb_anime_genres[Genres],A50)</f>
        <v>7</v>
      </c>
      <c r="E50" s="69">
        <f>SUMIFS(tb_anime_genres[Show Duration (hours)],tb_anime_genres[Genres],A50)</f>
        <v>10.456666666666667</v>
      </c>
      <c r="F50" s="38">
        <f>D50*(B50/COUNTIF(tb_list[Title], "&lt;&gt;"&amp;""))+
        AVERAGEIF(tb_list[Score],"&lt;&gt;"&amp;0,tb_list[Score])*(COUNTIF(tb_list[Title],"&lt;&gt;"&amp;"")-
        B50)/COUNTIF(tb_list[Title],"&lt;&gt;"&amp;"")</f>
        <v>5.8817907444668016</v>
      </c>
    </row>
    <row r="51" spans="1:6" x14ac:dyDescent="0.3">
      <c r="A51" t="s">
        <v>131</v>
      </c>
      <c r="B51">
        <f>COUNTIF(tb_anime_genres[Genres],A51)</f>
        <v>22</v>
      </c>
      <c r="C51" s="60">
        <f>B51/COUNTIF(tb_list[Title],"&lt;&gt;"&amp;"")</f>
        <v>4.4265593561368208E-2</v>
      </c>
      <c r="D51" s="38">
        <f>AVERAGEIFS(tb_anime_genres[Score],tb_anime_genres[Genres],A51)</f>
        <v>7</v>
      </c>
      <c r="E51" s="69">
        <f>SUMIFS(tb_anime_genres[Show Duration (hours)],tb_anime_genres[Genres],A51)</f>
        <v>301.63277777777773</v>
      </c>
      <c r="F51" s="38">
        <f>D51*(B51/COUNTIF(tb_list[Title], "&lt;&gt;"&amp;""))+
        AVERAGEIF(tb_list[Score],"&lt;&gt;"&amp;0,tb_list[Score])*(COUNTIF(tb_list[Title],"&lt;&gt;"&amp;"")-
        B51)/COUNTIF(tb_list[Title],"&lt;&gt;"&amp;"")</f>
        <v>5.9247987927565386</v>
      </c>
    </row>
    <row r="52" spans="1:6" x14ac:dyDescent="0.3">
      <c r="A52" t="s">
        <v>133</v>
      </c>
      <c r="B52" s="58">
        <f>COUNTIF(tb_anime_genres[Genres],A52)</f>
        <v>4</v>
      </c>
      <c r="C52" s="59">
        <f>B52/COUNTIF(tb_list[Title],"&lt;&gt;"&amp;"")</f>
        <v>8.0482897384305842E-3</v>
      </c>
      <c r="D52" s="38">
        <f>AVERAGEIFS(tb_anime_genres[Score],tb_anime_genres[Genres],A52)</f>
        <v>6.25</v>
      </c>
      <c r="E52" s="69">
        <f>SUMIFS(tb_anime_genres[Show Duration (hours)],tb_anime_genres[Genres],A52)</f>
        <v>29.733333333333331</v>
      </c>
      <c r="F52" s="38">
        <f>D52*(B52/COUNTIF(tb_list[Title], "&lt;&gt;"&amp;""))+
        AVERAGEIF(tb_list[Score],"&lt;&gt;"&amp;0,tb_list[Score])*(COUNTIF(tb_list[Title],"&lt;&gt;"&amp;"")-
        B52)/COUNTIF(tb_list[Title],"&lt;&gt;"&amp;"")</f>
        <v>5.8780181086519114</v>
      </c>
    </row>
    <row r="53" spans="1:6" x14ac:dyDescent="0.3">
      <c r="A53" t="s">
        <v>146</v>
      </c>
      <c r="B53">
        <f>COUNTIF(tb_anime_genres[Genres],A53)</f>
        <v>5</v>
      </c>
      <c r="C53" s="60">
        <f>B53/COUNTIF(tb_list[Title],"&lt;&gt;"&amp;"")</f>
        <v>1.0060362173038229E-2</v>
      </c>
      <c r="D53" s="38">
        <f>AVERAGEIFS(tb_anime_genres[Score],tb_anime_genres[Genres],A53)</f>
        <v>5.4</v>
      </c>
      <c r="E53" s="69">
        <f>SUMIFS(tb_anime_genres[Show Duration (hours)],tb_anime_genres[Genres],A53)</f>
        <v>48.329166666666666</v>
      </c>
      <c r="F53" s="38">
        <f>D53*(B53/COUNTIF(tb_list[Title], "&lt;&gt;"&amp;""))+
        AVERAGEIF(tb_list[Score],"&lt;&gt;"&amp;0,tb_list[Score])*(COUNTIF(tb_list[Title],"&lt;&gt;"&amp;"")-
        B53)/COUNTIF(tb_list[Title],"&lt;&gt;"&amp;"")</f>
        <v>5.8702213279678075</v>
      </c>
    </row>
    <row r="54" spans="1:6" x14ac:dyDescent="0.3">
      <c r="A54" t="s">
        <v>160</v>
      </c>
      <c r="B54">
        <f>COUNTIF(tb_anime_genres[Genres],A54)</f>
        <v>7</v>
      </c>
      <c r="C54" s="60">
        <f>B54/COUNTIF(tb_list[Title],"&lt;&gt;"&amp;"")</f>
        <v>1.4084507042253521E-2</v>
      </c>
      <c r="D54" s="38">
        <f>AVERAGEIFS(tb_anime_genres[Score],tb_anime_genres[Genres],A54)</f>
        <v>5.8571428571428568</v>
      </c>
      <c r="E54" s="69">
        <f>SUMIFS(tb_anime_genres[Show Duration (hours)],tb_anime_genres[Genres],A54)</f>
        <v>31.106111111111112</v>
      </c>
      <c r="F54" s="38">
        <f>D54*(B54/COUNTIF(tb_list[Title], "&lt;&gt;"&amp;""))+
        AVERAGEIF(tb_list[Score],"&lt;&gt;"&amp;0,tb_list[Score])*(COUNTIF(tb_list[Title],"&lt;&gt;"&amp;"")-
        B54)/COUNTIF(tb_list[Title],"&lt;&gt;"&amp;"")</f>
        <v>5.8747484909456746</v>
      </c>
    </row>
    <row r="55" spans="1:6" x14ac:dyDescent="0.3">
      <c r="A55" t="s">
        <v>174</v>
      </c>
      <c r="B55">
        <f>COUNTIF(tb_anime_genres[Genres],A55)</f>
        <v>3</v>
      </c>
      <c r="C55" s="60">
        <f>B55/COUNTIF(tb_list[Title],"&lt;&gt;"&amp;"")</f>
        <v>6.0362173038229373E-3</v>
      </c>
      <c r="D55" s="38">
        <f>AVERAGEIFS(tb_anime_genres[Score],tb_anime_genres[Genres],A55)</f>
        <v>4.666666666666667</v>
      </c>
      <c r="E55" s="69">
        <f>SUMIFS(tb_anime_genres[Show Duration (hours)],tb_anime_genres[Genres],A55)</f>
        <v>56.966111111111118</v>
      </c>
      <c r="F55" s="38">
        <f>D55*(B55/COUNTIF(tb_list[Title], "&lt;&gt;"&amp;""))+
        AVERAGEIF(tb_list[Score],"&lt;&gt;"&amp;0,tb_list[Score])*(COUNTIF(tb_list[Title],"&lt;&gt;"&amp;"")-
        B55)/COUNTIF(tb_list[Title],"&lt;&gt;"&amp;"")</f>
        <v>5.8677062374245477</v>
      </c>
    </row>
    <row r="56" spans="1:6" x14ac:dyDescent="0.3">
      <c r="A56" t="s">
        <v>176</v>
      </c>
      <c r="B56">
        <f>COUNTIF(tb_anime_genres[Genres],A56)</f>
        <v>2</v>
      </c>
      <c r="C56" s="60">
        <f>B56/COUNTIF(tb_list[Title],"&lt;&gt;"&amp;"")</f>
        <v>4.0241448692152921E-3</v>
      </c>
      <c r="D56" s="38">
        <f>AVERAGEIFS(tb_anime_genres[Score],tb_anime_genres[Genres],A56)</f>
        <v>5</v>
      </c>
      <c r="E56" s="69">
        <f>SUMIFS(tb_anime_genres[Show Duration (hours)],tb_anime_genres[Genres],A56)</f>
        <v>9.5</v>
      </c>
      <c r="F56" s="38">
        <f>D56*(B56/COUNTIF(tb_list[Title], "&lt;&gt;"&amp;""))+
        AVERAGEIF(tb_list[Score],"&lt;&gt;"&amp;0,tb_list[Score])*(COUNTIF(tb_list[Title],"&lt;&gt;"&amp;"")-
        B56)/COUNTIF(tb_list[Title],"&lt;&gt;"&amp;"")</f>
        <v>5.871478873239437</v>
      </c>
    </row>
    <row r="57" spans="1:6" x14ac:dyDescent="0.3">
      <c r="A57" t="s">
        <v>181</v>
      </c>
      <c r="B57">
        <f>COUNTIF(tb_anime_genres[Genres],A57)</f>
        <v>7</v>
      </c>
      <c r="C57" s="60">
        <f>B57/COUNTIF(tb_list[Title],"&lt;&gt;"&amp;"")</f>
        <v>1.4084507042253521E-2</v>
      </c>
      <c r="D57" s="38">
        <f>AVERAGEIFS(tb_anime_genres[Score],tb_anime_genres[Genres],A57)</f>
        <v>6.5714285714285712</v>
      </c>
      <c r="E57" s="69">
        <f>SUMIFS(tb_anime_genres[Show Duration (hours)],tb_anime_genres[Genres],A57)</f>
        <v>45.456944444444453</v>
      </c>
      <c r="F57" s="38">
        <f>D57*(B57/COUNTIF(tb_list[Title], "&lt;&gt;"&amp;""))+
        AVERAGEIF(tb_list[Score],"&lt;&gt;"&amp;0,tb_list[Score])*(COUNTIF(tb_list[Title],"&lt;&gt;"&amp;"")-
        B57)/COUNTIF(tb_list[Title],"&lt;&gt;"&amp;"")</f>
        <v>5.884808853118713</v>
      </c>
    </row>
    <row r="58" spans="1:6" x14ac:dyDescent="0.3">
      <c r="A58" t="s">
        <v>191</v>
      </c>
      <c r="B58">
        <f>COUNTIF(tb_anime_genres[Genres],A58)</f>
        <v>5</v>
      </c>
      <c r="C58" s="60">
        <f>B58/COUNTIF(tb_list[Title],"&lt;&gt;"&amp;"")</f>
        <v>1.0060362173038229E-2</v>
      </c>
      <c r="D58" s="38">
        <f>AVERAGEIFS(tb_anime_genres[Score],tb_anime_genres[Genres],A58)</f>
        <v>6.2</v>
      </c>
      <c r="E58" s="69">
        <f>SUMIFS(tb_anime_genres[Show Duration (hours)],tb_anime_genres[Genres],A58)</f>
        <v>26.426666666666669</v>
      </c>
      <c r="F58" s="38">
        <f>D58*(B58/COUNTIF(tb_list[Title], "&lt;&gt;"&amp;""))+
        AVERAGEIF(tb_list[Score],"&lt;&gt;"&amp;0,tb_list[Score])*(COUNTIF(tb_list[Title],"&lt;&gt;"&amp;"")-
        B58)/COUNTIF(tb_list[Title],"&lt;&gt;"&amp;"")</f>
        <v>5.8782696177062377</v>
      </c>
    </row>
    <row r="59" spans="1:6" x14ac:dyDescent="0.3">
      <c r="A59" t="s">
        <v>193</v>
      </c>
      <c r="B59">
        <f>COUNTIF(tb_anime_genres[Genres],A59)</f>
        <v>7</v>
      </c>
      <c r="C59" s="60">
        <f>B59/COUNTIF(tb_list[Title],"&lt;&gt;"&amp;"")</f>
        <v>1.4084507042253521E-2</v>
      </c>
      <c r="D59" s="38">
        <f>AVERAGEIFS(tb_anime_genres[Score],tb_anime_genres[Genres],A59)</f>
        <v>6.2857142857142856</v>
      </c>
      <c r="E59" s="69">
        <f>SUMIFS(tb_anime_genres[Show Duration (hours)],tb_anime_genres[Genres],A59)</f>
        <v>35.878888888888888</v>
      </c>
      <c r="F59" s="38">
        <f>D59*(B59/COUNTIF(tb_list[Title], "&lt;&gt;"&amp;""))+
        AVERAGEIF(tb_list[Score],"&lt;&gt;"&amp;0,tb_list[Score])*(COUNTIF(tb_list[Title],"&lt;&gt;"&amp;"")-
        B59)/COUNTIF(tb_list[Title],"&lt;&gt;"&amp;"")</f>
        <v>5.8807847082494975</v>
      </c>
    </row>
    <row r="60" spans="1:6" x14ac:dyDescent="0.3">
      <c r="A60" t="s">
        <v>195</v>
      </c>
      <c r="B60">
        <f>COUNTIF(tb_anime_genres[Genres],A60)</f>
        <v>5</v>
      </c>
      <c r="C60" s="60">
        <f>B60/COUNTIF(tb_list[Title],"&lt;&gt;"&amp;"")</f>
        <v>1.0060362173038229E-2</v>
      </c>
      <c r="D60" s="38">
        <f>AVERAGEIFS(tb_anime_genres[Score],tb_anime_genres[Genres],A60)</f>
        <v>6.4</v>
      </c>
      <c r="E60" s="69">
        <f>SUMIFS(tb_anime_genres[Show Duration (hours)],tb_anime_genres[Genres],A60)</f>
        <v>10.442777777777778</v>
      </c>
      <c r="F60" s="38">
        <f>D60*(B60/COUNTIF(tb_list[Title], "&lt;&gt;"&amp;""))+
        AVERAGEIF(tb_list[Score],"&lt;&gt;"&amp;0,tb_list[Score])*(COUNTIF(tb_list[Title],"&lt;&gt;"&amp;"")-
        B60)/COUNTIF(tb_list[Title],"&lt;&gt;"&amp;"")</f>
        <v>5.8802816901408459</v>
      </c>
    </row>
    <row r="61" spans="1:6" x14ac:dyDescent="0.3">
      <c r="A61" t="s">
        <v>197</v>
      </c>
      <c r="B61">
        <f>COUNTIF(tb_anime_genres[Genres],A61)</f>
        <v>5</v>
      </c>
      <c r="C61" s="60">
        <f>B61/COUNTIF(tb_list[Title],"&lt;&gt;"&amp;"")</f>
        <v>1.0060362173038229E-2</v>
      </c>
      <c r="D61" s="38">
        <f>AVERAGEIFS(tb_anime_genres[Score],tb_anime_genres[Genres],A61)</f>
        <v>4.8</v>
      </c>
      <c r="E61" s="69">
        <f>SUMIFS(tb_anime_genres[Show Duration (hours)],tb_anime_genres[Genres],A61)</f>
        <v>10.155555555555555</v>
      </c>
      <c r="F61" s="38">
        <f>D61*(B61/COUNTIF(tb_list[Title], "&lt;&gt;"&amp;""))+
        AVERAGEIF(tb_list[Score],"&lt;&gt;"&amp;0,tb_list[Score])*(COUNTIF(tb_list[Title],"&lt;&gt;"&amp;"")-
        B61)/COUNTIF(tb_list[Title],"&lt;&gt;"&amp;"")</f>
        <v>5.8641851106639846</v>
      </c>
    </row>
    <row r="62" spans="1:6" x14ac:dyDescent="0.3">
      <c r="A62" t="s">
        <v>199</v>
      </c>
      <c r="B62">
        <f>COUNTIF(tb_anime_genres[Genres],A62)</f>
        <v>13</v>
      </c>
      <c r="C62" s="60">
        <f>B62/COUNTIF(tb_list[Title],"&lt;&gt;"&amp;"")</f>
        <v>2.6156941649899398E-2</v>
      </c>
      <c r="D62" s="38">
        <f>AVERAGEIFS(tb_anime_genres[Score],tb_anime_genres[Genres],A62)</f>
        <v>6</v>
      </c>
      <c r="E62" s="69">
        <f>SUMIFS(tb_anime_genres[Show Duration (hours)],tb_anime_genres[Genres],A62)</f>
        <v>509.14166666666659</v>
      </c>
      <c r="F62" s="38">
        <f>D62*(B62/COUNTIF(tb_list[Title], "&lt;&gt;"&amp;""))+
        AVERAGEIF(tb_list[Score],"&lt;&gt;"&amp;0,tb_list[Score])*(COUNTIF(tb_list[Title],"&lt;&gt;"&amp;"")-
        B62)/COUNTIF(tb_list[Title],"&lt;&gt;"&amp;"")</f>
        <v>5.8782696177062377</v>
      </c>
    </row>
    <row r="63" spans="1:6" x14ac:dyDescent="0.3">
      <c r="A63" t="s">
        <v>202</v>
      </c>
      <c r="B63">
        <f>COUNTIF(tb_anime_genres[Genres],A63)</f>
        <v>10</v>
      </c>
      <c r="C63" s="60">
        <f>B63/COUNTIF(tb_list[Title],"&lt;&gt;"&amp;"")</f>
        <v>2.0120724346076459E-2</v>
      </c>
      <c r="D63" s="38">
        <f>AVERAGEIFS(tb_anime_genres[Score],tb_anime_genres[Genres],A63)</f>
        <v>6.5</v>
      </c>
      <c r="E63" s="69">
        <f>SUMIFS(tb_anime_genres[Show Duration (hours)],tb_anime_genres[Genres],A63)</f>
        <v>43.966944444444444</v>
      </c>
      <c r="F63" s="38">
        <f>D63*(B63/COUNTIF(tb_list[Title], "&lt;&gt;"&amp;""))+
        AVERAGEIF(tb_list[Score],"&lt;&gt;"&amp;0,tb_list[Score])*(COUNTIF(tb_list[Title],"&lt;&gt;"&amp;"")-
        B63)/COUNTIF(tb_list[Title],"&lt;&gt;"&amp;"")</f>
        <v>5.8875754527162973</v>
      </c>
    </row>
    <row r="64" spans="1:6" x14ac:dyDescent="0.3">
      <c r="A64" t="s">
        <v>206</v>
      </c>
      <c r="B64">
        <f>COUNTIF(tb_anime_genres[Genres],A64)</f>
        <v>3</v>
      </c>
      <c r="C64" s="60">
        <f>B64/COUNTIF(tb_list[Title],"&lt;&gt;"&amp;"")</f>
        <v>6.0362173038229373E-3</v>
      </c>
      <c r="D64" s="38">
        <f>AVERAGEIFS(tb_anime_genres[Score],tb_anime_genres[Genres],A64)</f>
        <v>7.666666666666667</v>
      </c>
      <c r="E64" s="69">
        <f>SUMIFS(tb_anime_genres[Show Duration (hours)],tb_anime_genres[Genres],A64)</f>
        <v>11.349166666666665</v>
      </c>
      <c r="F64" s="38">
        <f>D64*(B64/COUNTIF(tb_list[Title], "&lt;&gt;"&amp;""))+
        AVERAGEIF(tb_list[Score],"&lt;&gt;"&amp;0,tb_list[Score])*(COUNTIF(tb_list[Title],"&lt;&gt;"&amp;"")-
        B64)/COUNTIF(tb_list[Title],"&lt;&gt;"&amp;"")</f>
        <v>5.8858148893360163</v>
      </c>
    </row>
    <row r="65" spans="1:6" x14ac:dyDescent="0.3">
      <c r="A65" t="s">
        <v>208</v>
      </c>
      <c r="B65" s="58">
        <f>COUNTIF(tb_anime_genres[Genres],A65)</f>
        <v>2</v>
      </c>
      <c r="C65" s="59">
        <f>B65/COUNTIF(tb_list[Title],"&lt;&gt;"&amp;"")</f>
        <v>4.0241448692152921E-3</v>
      </c>
      <c r="D65" s="38">
        <f>AVERAGEIFS(tb_anime_genres[Score],tb_anime_genres[Genres],A65)</f>
        <v>7.5</v>
      </c>
      <c r="E65" s="69">
        <f>SUMIFS(tb_anime_genres[Show Duration (hours)],tb_anime_genres[Genres],A65)</f>
        <v>9.8666666666666671</v>
      </c>
      <c r="F65" s="38">
        <f>D65*(B65/COUNTIF(tb_list[Title], "&lt;&gt;"&amp;""))+
        AVERAGEIF(tb_list[Score],"&lt;&gt;"&amp;0,tb_list[Score])*(COUNTIF(tb_list[Title],"&lt;&gt;"&amp;"")-
        B65)/COUNTIF(tb_list[Title],"&lt;&gt;"&amp;"")</f>
        <v>5.8815392354124745</v>
      </c>
    </row>
    <row r="66" spans="1:6" x14ac:dyDescent="0.3">
      <c r="A66" t="s">
        <v>218</v>
      </c>
      <c r="B66">
        <f>COUNTIF(tb_anime_genres[Genres],A66)</f>
        <v>2</v>
      </c>
      <c r="C66" s="60">
        <f>B66/COUNTIF(tb_list[Title],"&lt;&gt;"&amp;"")</f>
        <v>4.0241448692152921E-3</v>
      </c>
      <c r="D66" s="38">
        <f>AVERAGEIFS(tb_anime_genres[Score],tb_anime_genres[Genres],A66)</f>
        <v>4.5</v>
      </c>
      <c r="E66" s="69">
        <f>SUMIFS(tb_anime_genres[Show Duration (hours)],tb_anime_genres[Genres],A66)</f>
        <v>9.5333333333333332</v>
      </c>
      <c r="F66" s="38">
        <f>D66*(B66/COUNTIF(tb_list[Title], "&lt;&gt;"&amp;""))+
        AVERAGEIF(tb_list[Score],"&lt;&gt;"&amp;0,tb_list[Score])*(COUNTIF(tb_list[Title],"&lt;&gt;"&amp;"")-
        B66)/COUNTIF(tb_list[Title],"&lt;&gt;"&amp;"")</f>
        <v>5.8694668008048287</v>
      </c>
    </row>
    <row r="67" spans="1:6" x14ac:dyDescent="0.3">
      <c r="A67" t="s">
        <v>233</v>
      </c>
      <c r="B67">
        <f>COUNTIF(tb_anime_genres[Genres],A67)</f>
        <v>9</v>
      </c>
      <c r="C67" s="60">
        <f>B67/COUNTIF(tb_list[Title],"&lt;&gt;"&amp;"")</f>
        <v>1.8108651911468814E-2</v>
      </c>
      <c r="D67" s="38">
        <f>AVERAGEIFS(tb_anime_genres[Score],tb_anime_genres[Genres],A67)</f>
        <v>7.8888888888888893</v>
      </c>
      <c r="E67" s="69">
        <f>SUMIFS(tb_anime_genres[Show Duration (hours)],tb_anime_genres[Genres],A67)</f>
        <v>28.106944444444444</v>
      </c>
      <c r="F67" s="38">
        <f>D67*(B67/COUNTIF(tb_list[Title], "&lt;&gt;"&amp;""))+
        AVERAGEIF(tb_list[Score],"&lt;&gt;"&amp;0,tb_list[Score])*(COUNTIF(tb_list[Title],"&lt;&gt;"&amp;"")-
        B67)/COUNTIF(tb_list[Title],"&lt;&gt;"&amp;"")</f>
        <v>5.9114688128772643</v>
      </c>
    </row>
    <row r="68" spans="1:6" x14ac:dyDescent="0.3">
      <c r="A68" t="s">
        <v>246</v>
      </c>
      <c r="B68">
        <f>COUNTIF(tb_anime_genres[Genres],A68)</f>
        <v>4</v>
      </c>
      <c r="C68" s="60">
        <f>B68/COUNTIF(tb_list[Title],"&lt;&gt;"&amp;"")</f>
        <v>8.0482897384305842E-3</v>
      </c>
      <c r="D68" s="38">
        <f>AVERAGEIFS(tb_anime_genres[Score],tb_anime_genres[Genres],A68)</f>
        <v>5.5</v>
      </c>
      <c r="E68" s="69">
        <f>SUMIFS(tb_anime_genres[Show Duration (hours)],tb_anime_genres[Genres],A68)</f>
        <v>25.292777777777772</v>
      </c>
      <c r="F68" s="38">
        <f>D68*(B68/COUNTIF(tb_list[Title], "&lt;&gt;"&amp;""))+
        AVERAGEIF(tb_list[Score],"&lt;&gt;"&amp;0,tb_list[Score])*(COUNTIF(tb_list[Title],"&lt;&gt;"&amp;"")-
        B68)/COUNTIF(tb_list[Title],"&lt;&gt;"&amp;"")</f>
        <v>5.8719818913480886</v>
      </c>
    </row>
    <row r="69" spans="1:6" x14ac:dyDescent="0.3">
      <c r="A69" t="s">
        <v>248</v>
      </c>
      <c r="B69">
        <f>COUNTIF(tb_anime_genres[Genres],A69)</f>
        <v>2</v>
      </c>
      <c r="C69" s="60">
        <f>B69/COUNTIF(tb_list[Title],"&lt;&gt;"&amp;"")</f>
        <v>4.0241448692152921E-3</v>
      </c>
      <c r="D69" s="38">
        <f>AVERAGEIFS(tb_anime_genres[Score],tb_anime_genres[Genres],A69)</f>
        <v>7</v>
      </c>
      <c r="E69" s="69">
        <f>SUMIFS(tb_anime_genres[Show Duration (hours)],tb_anime_genres[Genres],A69)</f>
        <v>19.733333333333334</v>
      </c>
      <c r="F69" s="38">
        <f>D69*(B69/COUNTIF(tb_list[Title], "&lt;&gt;"&amp;""))+
        AVERAGEIF(tb_list[Score],"&lt;&gt;"&amp;0,tb_list[Score])*(COUNTIF(tb_list[Title],"&lt;&gt;"&amp;"")-
        B69)/COUNTIF(tb_list[Title],"&lt;&gt;"&amp;"")</f>
        <v>5.8795271629778671</v>
      </c>
    </row>
    <row r="70" spans="1:6" x14ac:dyDescent="0.3">
      <c r="A70" t="s">
        <v>274</v>
      </c>
      <c r="B70">
        <f>COUNTIF(tb_anime_genres[Genres],A70)</f>
        <v>4</v>
      </c>
      <c r="C70" s="60">
        <f>B70/COUNTIF(tb_list[Title],"&lt;&gt;"&amp;"")</f>
        <v>8.0482897384305842E-3</v>
      </c>
      <c r="D70" s="38">
        <f>AVERAGEIFS(tb_anime_genres[Score],tb_anime_genres[Genres],A70)</f>
        <v>6</v>
      </c>
      <c r="E70" s="69">
        <f>SUMIFS(tb_anime_genres[Show Duration (hours)],tb_anime_genres[Genres],A70)</f>
        <v>24.12638888888889</v>
      </c>
      <c r="F70" s="38">
        <f>D70*(B70/COUNTIF(tb_list[Title], "&lt;&gt;"&amp;""))+
        AVERAGEIF(tb_list[Score],"&lt;&gt;"&amp;0,tb_list[Score])*(COUNTIF(tb_list[Title],"&lt;&gt;"&amp;"")-
        B70)/COUNTIF(tb_list[Title],"&lt;&gt;"&amp;"")</f>
        <v>5.8760060362173041</v>
      </c>
    </row>
    <row r="71" spans="1:6" x14ac:dyDescent="0.3">
      <c r="A71" t="s">
        <v>284</v>
      </c>
      <c r="B71">
        <f>COUNTIF(tb_anime_genres[Genres],A71)</f>
        <v>3</v>
      </c>
      <c r="C71" s="60">
        <f>B71/COUNTIF(tb_list[Title],"&lt;&gt;"&amp;"")</f>
        <v>6.0362173038229373E-3</v>
      </c>
      <c r="D71" s="38">
        <f>AVERAGEIFS(tb_anime_genres[Score],tb_anime_genres[Genres],A71)</f>
        <v>5.333333333333333</v>
      </c>
      <c r="E71" s="69">
        <f>SUMIFS(tb_anime_genres[Show Duration (hours)],tb_anime_genres[Genres],A71)</f>
        <v>9.9499999999999993</v>
      </c>
      <c r="F71" s="38">
        <f>D71*(B71/COUNTIF(tb_list[Title], "&lt;&gt;"&amp;""))+
        AVERAGEIF(tb_list[Score],"&lt;&gt;"&amp;0,tb_list[Score])*(COUNTIF(tb_list[Title],"&lt;&gt;"&amp;"")-
        B71)/COUNTIF(tb_list[Title],"&lt;&gt;"&amp;"")</f>
        <v>5.8717303822937632</v>
      </c>
    </row>
    <row r="72" spans="1:6" x14ac:dyDescent="0.3">
      <c r="A72" t="s">
        <v>296</v>
      </c>
      <c r="B72">
        <f>COUNTIF(tb_anime_genres[Genres],A72)</f>
        <v>1</v>
      </c>
      <c r="C72" s="60">
        <f>B72/COUNTIF(tb_list[Title],"&lt;&gt;"&amp;"")</f>
        <v>2.012072434607646E-3</v>
      </c>
      <c r="D72" s="38">
        <f>AVERAGEIFS(tb_anime_genres[Score],tb_anime_genres[Genres],A72)</f>
        <v>7</v>
      </c>
      <c r="E72" s="69">
        <f>SUMIFS(tb_anime_genres[Show Duration (hours)],tb_anime_genres[Genres],A72)</f>
        <v>4.7666666666666666</v>
      </c>
      <c r="F72" s="38">
        <f>D72*(B72/COUNTIF(tb_list[Title], "&lt;&gt;"&amp;""))+
        AVERAGEIF(tb_list[Score],"&lt;&gt;"&amp;0,tb_list[Score])*(COUNTIF(tb_list[Title],"&lt;&gt;"&amp;"")-
        B72)/COUNTIF(tb_list[Title],"&lt;&gt;"&amp;"")</f>
        <v>5.8772635814889345</v>
      </c>
    </row>
    <row r="73" spans="1:6" x14ac:dyDescent="0.3">
      <c r="A73" t="s">
        <v>325</v>
      </c>
      <c r="B73">
        <f>COUNTIF(tb_anime_genres[Genres],A73)</f>
        <v>1</v>
      </c>
      <c r="C73" s="60">
        <f>B73/COUNTIF(tb_list[Title],"&lt;&gt;"&amp;"")</f>
        <v>2.012072434607646E-3</v>
      </c>
      <c r="D73" s="38">
        <f>AVERAGEIFS(tb_anime_genres[Score],tb_anime_genres[Genres],A73)</f>
        <v>7</v>
      </c>
      <c r="E73" s="69">
        <f>SUMIFS(tb_anime_genres[Show Duration (hours)],tb_anime_genres[Genres],A73)</f>
        <v>4.8000000000000007</v>
      </c>
      <c r="F73" s="38">
        <f>D73*(B73/COUNTIF(tb_list[Title], "&lt;&gt;"&amp;""))+
        AVERAGEIF(tb_list[Score],"&lt;&gt;"&amp;0,tb_list[Score])*(COUNTIF(tb_list[Title],"&lt;&gt;"&amp;"")-
        B73)/COUNTIF(tb_list[Title],"&lt;&gt;"&amp;"")</f>
        <v>5.8772635814889345</v>
      </c>
    </row>
    <row r="74" spans="1:6" x14ac:dyDescent="0.3">
      <c r="A74" t="s">
        <v>344</v>
      </c>
      <c r="B74">
        <f>COUNTIF(tb_anime_genres[Genres],A74)</f>
        <v>1</v>
      </c>
      <c r="C74" s="60">
        <f>B74/COUNTIF(tb_list[Title],"&lt;&gt;"&amp;"")</f>
        <v>2.012072434607646E-3</v>
      </c>
      <c r="D74" s="38">
        <f>AVERAGEIFS(tb_anime_genres[Score],tb_anime_genres[Genres],A74)</f>
        <v>7</v>
      </c>
      <c r="E74" s="69">
        <f>SUMIFS(tb_anime_genres[Show Duration (hours)],tb_anime_genres[Genres],A74)</f>
        <v>8.3333333333333339E-4</v>
      </c>
      <c r="F74" s="38">
        <f>D74*(B74/COUNTIF(tb_list[Title], "&lt;&gt;"&amp;""))+
        AVERAGEIF(tb_list[Score],"&lt;&gt;"&amp;0,tb_list[Score])*(COUNTIF(tb_list[Title],"&lt;&gt;"&amp;"")-
        B74)/COUNTIF(tb_list[Title],"&lt;&gt;"&amp;"")</f>
        <v>5.8772635814889345</v>
      </c>
    </row>
    <row r="75" spans="1:6" x14ac:dyDescent="0.3">
      <c r="A75" t="s">
        <v>377</v>
      </c>
      <c r="B75">
        <f>COUNTIF(tb_anime_genres[Genres],A75)</f>
        <v>1</v>
      </c>
      <c r="C75" s="60">
        <f>B75/COUNTIF(tb_list[Title],"&lt;&gt;"&amp;"")</f>
        <v>2.012072434607646E-3</v>
      </c>
      <c r="D75" s="38">
        <f>AVERAGEIFS(tb_anime_genres[Score],tb_anime_genres[Genres],A75)</f>
        <v>5</v>
      </c>
      <c r="E75" s="69">
        <f>SUMIFS(tb_anime_genres[Show Duration (hours)],tb_anime_genres[Genres],A75)</f>
        <v>4.7333333333333334</v>
      </c>
      <c r="F75" s="38">
        <f>D75*(B75/COUNTIF(tb_list[Title], "&lt;&gt;"&amp;""))+
        AVERAGEIF(tb_list[Score],"&lt;&gt;"&amp;0,tb_list[Score])*(COUNTIF(tb_list[Title],"&lt;&gt;"&amp;"")-
        B75)/COUNTIF(tb_list[Title],"&lt;&gt;"&amp;"")</f>
        <v>5.8732394366197189</v>
      </c>
    </row>
    <row r="76" spans="1:6" x14ac:dyDescent="0.3">
      <c r="A76" t="s">
        <v>418</v>
      </c>
      <c r="B76">
        <f>COUNTIF(tb_anime_genres[Genres],A76)</f>
        <v>1</v>
      </c>
      <c r="C76" s="60">
        <f>B76/COUNTIF(tb_list[Title],"&lt;&gt;"&amp;"")</f>
        <v>2.012072434607646E-3</v>
      </c>
      <c r="D76" s="38">
        <f>AVERAGEIFS(tb_anime_genres[Score],tb_anime_genres[Genres],A76)</f>
        <v>6</v>
      </c>
      <c r="E76" s="69">
        <f>SUMIFS(tb_anime_genres[Show Duration (hours)],tb_anime_genres[Genres],A76)</f>
        <v>4.7333333333333334</v>
      </c>
      <c r="F76" s="38">
        <f>D76*(B76/COUNTIF(tb_list[Title], "&lt;&gt;"&amp;""))+
        AVERAGEIF(tb_list[Score],"&lt;&gt;"&amp;0,tb_list[Score])*(COUNTIF(tb_list[Title],"&lt;&gt;"&amp;"")-
        B76)/COUNTIF(tb_list[Title],"&lt;&gt;"&amp;"")</f>
        <v>5.8752515090543262</v>
      </c>
    </row>
    <row r="77" spans="1:6" x14ac:dyDescent="0.3">
      <c r="A77" t="s">
        <v>594</v>
      </c>
      <c r="B77">
        <f>COUNTIF(tb_anime_genres[Genres],A77)</f>
        <v>0</v>
      </c>
      <c r="C77" s="60">
        <f>B77/COUNTIF(tb_list[Title],"&lt;&gt;"&amp;"")</f>
        <v>0</v>
      </c>
      <c r="D77" s="38" t="e">
        <f>AVERAGEIFS(tb_anime_genres[Score],tb_anime_genres[Genres],A77)</f>
        <v>#DIV/0!</v>
      </c>
      <c r="E77" s="69">
        <f>SUMIFS(tb_anime_genres[Show Duration (hours)],tb_anime_genres[Genres],A77)</f>
        <v>0</v>
      </c>
      <c r="F77" s="38" t="e">
        <f>D77*(B77/COUNTIF(tb_list[Title], "&lt;&gt;"&amp;""))+
        AVERAGEIF(tb_list[Score],"&lt;&gt;"&amp;0,tb_list[Score])*(COUNTIF(tb_list[Title],"&lt;&gt;"&amp;"")-
        B77)/COUNTIF(tb_list[Title],"&lt;&gt;"&amp;"")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2023-05-14T16:45:54Z</dcterms:modified>
</cp:coreProperties>
</file>